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 codeName="{8C4F1C90-05EB-6A55-5F09-09C24B55AC0B}"/>
  <workbookPr codeName="ThisWorkbook" defaultThemeVersion="124226"/>
  <bookViews>
    <workbookView showSheetTabs="0" xWindow="10245" yWindow="0" windowWidth="28800" windowHeight="12435"/>
  </bookViews>
  <sheets>
    <sheet name="AVENTOS planning tool" sheetId="1" r:id="rId1"/>
    <sheet name="1" sheetId="3" r:id="rId2"/>
    <sheet name="2" sheetId="8" r:id="rId3"/>
    <sheet name="3" sheetId="7" r:id="rId4"/>
    <sheet name="4" sheetId="6" r:id="rId5"/>
    <sheet name="5" sheetId="5" r:id="rId6"/>
    <sheet name="6" sheetId="4" r:id="rId7"/>
    <sheet name="7" sheetId="16" r:id="rId8"/>
    <sheet name="Sheet2" sheetId="9" state="hidden" r:id="rId9"/>
    <sheet name="Sheet1" sheetId="12" state="hidden" r:id="rId10"/>
    <sheet name="AVENTOS order form" sheetId="11" state="hidden" r:id="rId11"/>
    <sheet name="Pricing" sheetId="10" state="veryHidden" r:id="rId12"/>
    <sheet name="Sheet3" sheetId="17" r:id="rId13"/>
    <sheet name="Excel2003" sheetId="13" r:id="rId14"/>
    <sheet name="Excel2007" sheetId="14" r:id="rId15"/>
    <sheet name="Excel2010" sheetId="15" r:id="rId16"/>
  </sheets>
  <functionGroups builtInGroupCount="17"/>
  <definedNames>
    <definedName name="_xlnm._FilterDatabase" localSheetId="11" hidden="1">Pricing!#REF!</definedName>
    <definedName name="_xlnm._FilterDatabase" localSheetId="9" hidden="1">Sheet1!$R:$R</definedName>
    <definedName name="AVENTOS">'AVENTOS planning tool'!$A$1:$BG$35</definedName>
    <definedName name="AVENTOS3200">Sheet2!$A$3:$H$52</definedName>
    <definedName name="AVENTOS3500">Sheet2!$J$3:$Q$52</definedName>
    <definedName name="AVENTOS3800">Sheet2!$S$3:$Z$153</definedName>
    <definedName name="AVENTOS3900">Sheet2!$AB$3:$AI$133</definedName>
    <definedName name="DoorWeight">'AVENTOS planning tool'!$A$1:$BG$32</definedName>
    <definedName name="_xlnm.Extract" localSheetId="11">Pricing!$M$1:$M$1</definedName>
    <definedName name="_xlnm.Extract" localSheetId="9">Sheet1!#REF!</definedName>
    <definedName name="FFHinge">'7'!$CO$31:$CP$53</definedName>
    <definedName name="FFMount">'AVENTOS planning tool'!$EG$6:$EH$9</definedName>
    <definedName name="FFPlates">'7'!$CO$25:$CP$28</definedName>
    <definedName name="HardwareSet">'AVENTOS planning tool'!$DQ$29:$DR$40</definedName>
    <definedName name="IDNos">Pricing!#REF!</definedName>
    <definedName name="List">'AVENTOS planning tool'!$EJ$7:$ES$458</definedName>
    <definedName name="NewPrices">Pricing!#REF!</definedName>
    <definedName name="OrderForm">Pricing!$A$3:$J$132</definedName>
    <definedName name="Plates">'7'!$CO$19:$CP$22</definedName>
    <definedName name="Prices">Pricing!#REF!</definedName>
    <definedName name="_xlnm.Print_Area" localSheetId="1">'1'!$A$1:$BG$273</definedName>
    <definedName name="_xlnm.Print_Area" localSheetId="2">'2'!$A$1:$BG$219</definedName>
    <definedName name="_xlnm.Print_Area" localSheetId="3">'3'!$A$1:$BG$231</definedName>
    <definedName name="_xlnm.Print_Area" localSheetId="4">'4'!$A$1:$BG$168</definedName>
    <definedName name="_xlnm.Print_Area" localSheetId="5">'5'!$A$1:$BG$217</definedName>
    <definedName name="_xlnm.Print_Area" localSheetId="6">'6'!$A$1:$BG$217</definedName>
    <definedName name="_xlnm.Print_Area" localSheetId="7">'7'!$A$1:$BG$219</definedName>
    <definedName name="_xlnm.Print_Area" localSheetId="0">'AVENTOS planning tool'!$A$1:$BG$32</definedName>
    <definedName name="_xlnm.Print_Area" localSheetId="13">Excel2003!$A$1:$J$46</definedName>
    <definedName name="_xlnm.Print_Titles" localSheetId="11">Pricing!$1:$2</definedName>
    <definedName name="SERVODRIVE">'AVENTOS planning tool'!$FA$39:$HO$42</definedName>
  </definedNames>
  <calcPr calcId="145621"/>
</workbook>
</file>

<file path=xl/calcChain.xml><?xml version="1.0" encoding="utf-8"?>
<calcChain xmlns="http://schemas.openxmlformats.org/spreadsheetml/2006/main">
  <c r="S26" i="1" l="1"/>
  <c r="L26" i="1"/>
  <c r="C14" i="4" l="1"/>
  <c r="AB14" i="4"/>
  <c r="C14" i="5"/>
  <c r="AB14" i="5" s="1"/>
  <c r="C18" i="5"/>
  <c r="AB18" i="5"/>
  <c r="AB13" i="16"/>
  <c r="C13" i="16"/>
  <c r="L26" i="13"/>
  <c r="S26" i="13"/>
  <c r="H3" i="10"/>
  <c r="I3" i="10" s="1"/>
  <c r="H4" i="10"/>
  <c r="I4" i="10"/>
  <c r="H5" i="10"/>
  <c r="J5" i="10" s="1"/>
  <c r="H6" i="10"/>
  <c r="I6" i="10"/>
  <c r="H7" i="10"/>
  <c r="I7" i="10" s="1"/>
  <c r="H8" i="10"/>
  <c r="J8" i="10"/>
  <c r="H9" i="10"/>
  <c r="J9" i="10" s="1"/>
  <c r="H10" i="10"/>
  <c r="I10" i="10"/>
  <c r="H11" i="10"/>
  <c r="I11" i="10" s="1"/>
  <c r="H12" i="10"/>
  <c r="I12" i="10"/>
  <c r="H13" i="10"/>
  <c r="J13" i="10" s="1"/>
  <c r="H14" i="10"/>
  <c r="J14" i="10"/>
  <c r="H15" i="10"/>
  <c r="I15" i="10" s="1"/>
  <c r="H16" i="10"/>
  <c r="I16" i="10"/>
  <c r="H17" i="10"/>
  <c r="H18" i="10"/>
  <c r="I18" i="10"/>
  <c r="H19" i="10"/>
  <c r="J19" i="10" s="1"/>
  <c r="H20" i="10"/>
  <c r="I20" i="10"/>
  <c r="H21" i="10"/>
  <c r="I21" i="10" s="1"/>
  <c r="H22" i="10"/>
  <c r="I22" i="10"/>
  <c r="H23" i="10"/>
  <c r="J23" i="10" s="1"/>
  <c r="H24" i="10"/>
  <c r="I24" i="10"/>
  <c r="H25" i="10"/>
  <c r="I25" i="10" s="1"/>
  <c r="H26" i="10"/>
  <c r="J26" i="10"/>
  <c r="H27" i="10"/>
  <c r="I27" i="10" s="1"/>
  <c r="H28" i="10"/>
  <c r="I28" i="10"/>
  <c r="H29" i="10"/>
  <c r="J29" i="10" s="1"/>
  <c r="H30" i="10"/>
  <c r="J30" i="10"/>
  <c r="H31" i="10"/>
  <c r="J31" i="10" s="1"/>
  <c r="H32" i="10"/>
  <c r="I32" i="10"/>
  <c r="H33" i="10"/>
  <c r="I33" i="10" s="1"/>
  <c r="H34" i="10"/>
  <c r="I34" i="10"/>
  <c r="H35" i="10"/>
  <c r="H36" i="10"/>
  <c r="I36" i="10"/>
  <c r="H37" i="10"/>
  <c r="J37" i="10" s="1"/>
  <c r="H38" i="10"/>
  <c r="H39" i="10"/>
  <c r="J39" i="10"/>
  <c r="H40" i="10"/>
  <c r="J40" i="10" s="1"/>
  <c r="H41" i="10"/>
  <c r="J41" i="10"/>
  <c r="H42" i="10"/>
  <c r="I42" i="10" s="1"/>
  <c r="H43" i="10"/>
  <c r="J43" i="10"/>
  <c r="H44" i="10"/>
  <c r="J44" i="10" s="1"/>
  <c r="H45" i="10"/>
  <c r="I45" i="10"/>
  <c r="H46" i="10"/>
  <c r="I46" i="10" s="1"/>
  <c r="H47" i="10"/>
  <c r="I47" i="10"/>
  <c r="H48" i="10"/>
  <c r="I48" i="10" s="1"/>
  <c r="H49" i="10"/>
  <c r="J49" i="10"/>
  <c r="H50" i="10"/>
  <c r="J50" i="10" s="1"/>
  <c r="H51" i="10"/>
  <c r="I51" i="10"/>
  <c r="H52" i="10"/>
  <c r="I52" i="10" s="1"/>
  <c r="H53" i="10"/>
  <c r="J53" i="10"/>
  <c r="H54" i="10"/>
  <c r="I54" i="10" s="1"/>
  <c r="H55" i="10"/>
  <c r="J55" i="10"/>
  <c r="H56" i="10"/>
  <c r="I56" i="10" s="1"/>
  <c r="H57" i="10"/>
  <c r="I57" i="10"/>
  <c r="H58" i="10"/>
  <c r="I58" i="10" s="1"/>
  <c r="H59" i="10"/>
  <c r="J59" i="10"/>
  <c r="I59" i="10"/>
  <c r="H60" i="10"/>
  <c r="J60" i="10"/>
  <c r="H61" i="10"/>
  <c r="J61" i="10" s="1"/>
  <c r="H62" i="10"/>
  <c r="J62" i="10"/>
  <c r="H63" i="10"/>
  <c r="J63" i="10" s="1"/>
  <c r="H64" i="10"/>
  <c r="I64" i="10"/>
  <c r="H65" i="10"/>
  <c r="I65" i="10" s="1"/>
  <c r="H66" i="10"/>
  <c r="J66" i="10"/>
  <c r="H67" i="10"/>
  <c r="I67" i="10" s="1"/>
  <c r="H68" i="10"/>
  <c r="J68" i="10"/>
  <c r="H69" i="10"/>
  <c r="H70" i="10"/>
  <c r="J70" i="10" s="1"/>
  <c r="H71" i="10"/>
  <c r="I71" i="10"/>
  <c r="H72" i="10"/>
  <c r="J72" i="10" s="1"/>
  <c r="AW30" i="11"/>
  <c r="I72" i="10"/>
  <c r="H73" i="10"/>
  <c r="J73" i="10" s="1"/>
  <c r="AW31" i="11"/>
  <c r="H74" i="10"/>
  <c r="J74" i="10" s="1"/>
  <c r="H75" i="10"/>
  <c r="I75" i="10"/>
  <c r="H76" i="10"/>
  <c r="J76" i="10" s="1"/>
  <c r="H77" i="10"/>
  <c r="J77" i="10"/>
  <c r="H78" i="10"/>
  <c r="J78" i="10" s="1"/>
  <c r="AW32" i="11"/>
  <c r="H79" i="10"/>
  <c r="J79" i="10"/>
  <c r="H80" i="10"/>
  <c r="I80" i="10" s="1"/>
  <c r="H81" i="10"/>
  <c r="J81" i="10"/>
  <c r="I81" i="10"/>
  <c r="H82" i="10"/>
  <c r="J82" i="10"/>
  <c r="H83" i="10"/>
  <c r="I83" i="10" s="1"/>
  <c r="H84" i="10"/>
  <c r="I84" i="10"/>
  <c r="H85" i="10"/>
  <c r="J85" i="10" s="1"/>
  <c r="H86" i="10"/>
  <c r="I86" i="10"/>
  <c r="H87" i="10"/>
  <c r="I87" i="10" s="1"/>
  <c r="H88" i="10"/>
  <c r="J88" i="10"/>
  <c r="H89" i="10"/>
  <c r="J89" i="10" s="1"/>
  <c r="H90" i="10"/>
  <c r="J90" i="10"/>
  <c r="H91" i="10"/>
  <c r="I91" i="10" s="1"/>
  <c r="H92" i="10"/>
  <c r="J92" i="10"/>
  <c r="H93" i="10"/>
  <c r="I93" i="10" s="1"/>
  <c r="H94" i="10"/>
  <c r="I94" i="10"/>
  <c r="H95" i="10"/>
  <c r="H96" i="10"/>
  <c r="I96" i="10" s="1"/>
  <c r="H97" i="10"/>
  <c r="J97" i="10"/>
  <c r="H98" i="10"/>
  <c r="J98" i="10" s="1"/>
  <c r="H99" i="10"/>
  <c r="J99" i="10"/>
  <c r="H100" i="10"/>
  <c r="I100" i="10" s="1"/>
  <c r="H101" i="10"/>
  <c r="J101" i="10"/>
  <c r="H102" i="10"/>
  <c r="I102" i="10" s="1"/>
  <c r="H103" i="10"/>
  <c r="I103" i="10"/>
  <c r="H104" i="10"/>
  <c r="J104" i="10" s="1"/>
  <c r="H105" i="10"/>
  <c r="I105" i="10"/>
  <c r="H106" i="10"/>
  <c r="J106" i="10" s="1"/>
  <c r="H107" i="10"/>
  <c r="I107" i="10"/>
  <c r="H108" i="10"/>
  <c r="I108" i="10" s="1"/>
  <c r="H109" i="10"/>
  <c r="J109" i="10"/>
  <c r="H110" i="10"/>
  <c r="I110" i="10" s="1"/>
  <c r="H111" i="10"/>
  <c r="H112" i="10"/>
  <c r="J112" i="10" s="1"/>
  <c r="H113" i="10"/>
  <c r="J113" i="10"/>
  <c r="H114" i="10"/>
  <c r="J114" i="10" s="1"/>
  <c r="H115" i="10"/>
  <c r="I115" i="10"/>
  <c r="H116" i="10"/>
  <c r="I116" i="10" s="1"/>
  <c r="H117" i="10"/>
  <c r="J117" i="10"/>
  <c r="H118" i="10"/>
  <c r="J118" i="10" s="1"/>
  <c r="H119" i="10"/>
  <c r="I119" i="10"/>
  <c r="H120" i="10"/>
  <c r="I120" i="10" s="1"/>
  <c r="H121" i="10"/>
  <c r="I121" i="10"/>
  <c r="H122" i="10"/>
  <c r="J122" i="10" s="1"/>
  <c r="H123" i="10"/>
  <c r="J123" i="10"/>
  <c r="H124" i="10"/>
  <c r="I124" i="10" s="1"/>
  <c r="H125" i="10"/>
  <c r="J125" i="10" s="1"/>
  <c r="H126" i="10"/>
  <c r="J126" i="10" s="1"/>
  <c r="H127" i="10"/>
  <c r="H128" i="10"/>
  <c r="J128" i="10"/>
  <c r="H129" i="10"/>
  <c r="I129" i="10" s="1"/>
  <c r="H130" i="10"/>
  <c r="J130" i="10"/>
  <c r="H131" i="10"/>
  <c r="J131" i="10" s="1"/>
  <c r="H132" i="10"/>
  <c r="J132" i="10"/>
  <c r="A25" i="11"/>
  <c r="O25" i="11"/>
  <c r="AD25" i="11"/>
  <c r="AI25" i="11"/>
  <c r="A26" i="11"/>
  <c r="O26" i="11"/>
  <c r="AD26" i="11"/>
  <c r="AI26" i="11"/>
  <c r="A27" i="11"/>
  <c r="O27" i="11"/>
  <c r="AD27" i="11"/>
  <c r="AI27" i="11"/>
  <c r="A28" i="11"/>
  <c r="O28" i="11"/>
  <c r="AD28" i="11"/>
  <c r="AI28" i="11"/>
  <c r="A29" i="11"/>
  <c r="O29" i="11"/>
  <c r="AD29" i="11"/>
  <c r="AI29" i="11"/>
  <c r="A30" i="11"/>
  <c r="O30" i="11"/>
  <c r="AD30" i="11"/>
  <c r="AI30" i="11"/>
  <c r="A31" i="11"/>
  <c r="O31" i="11"/>
  <c r="AD31" i="11"/>
  <c r="AI31" i="11"/>
  <c r="A32" i="11"/>
  <c r="O32" i="11"/>
  <c r="AD32" i="11"/>
  <c r="AI32" i="11"/>
  <c r="A33" i="11"/>
  <c r="O33" i="11"/>
  <c r="AD33" i="11"/>
  <c r="AI33" i="11"/>
  <c r="AW33" i="11"/>
  <c r="A34" i="11"/>
  <c r="O34" i="11"/>
  <c r="AD34" i="11"/>
  <c r="AI34" i="11"/>
  <c r="AW34" i="11"/>
  <c r="A35" i="11"/>
  <c r="O35" i="11"/>
  <c r="AD35" i="11"/>
  <c r="AI35" i="11"/>
  <c r="AW35" i="11"/>
  <c r="A36" i="11"/>
  <c r="O36" i="11"/>
  <c r="AD36" i="11"/>
  <c r="AI36" i="11"/>
  <c r="AW36" i="11"/>
  <c r="A37" i="11"/>
  <c r="O37" i="11"/>
  <c r="AD37" i="11"/>
  <c r="AI37" i="11"/>
  <c r="AW37" i="11"/>
  <c r="A38" i="11"/>
  <c r="O38" i="11"/>
  <c r="AD38" i="11"/>
  <c r="AI38" i="11"/>
  <c r="AW38" i="11"/>
  <c r="A39" i="11"/>
  <c r="O39" i="11"/>
  <c r="AD39" i="11"/>
  <c r="AI39" i="11"/>
  <c r="AW39" i="11"/>
  <c r="A40" i="11"/>
  <c r="O40" i="11"/>
  <c r="AD40" i="11"/>
  <c r="AI40" i="11"/>
  <c r="AW40" i="11"/>
  <c r="A41" i="11"/>
  <c r="O41" i="11"/>
  <c r="AD41" i="11"/>
  <c r="AI41" i="11"/>
  <c r="AW41" i="11"/>
  <c r="A42" i="11"/>
  <c r="O42" i="11"/>
  <c r="AD42" i="11"/>
  <c r="AI42" i="11"/>
  <c r="AW42" i="11"/>
  <c r="A43" i="11"/>
  <c r="O43" i="11"/>
  <c r="AD43" i="11"/>
  <c r="AI43" i="11"/>
  <c r="AW43" i="11"/>
  <c r="A44" i="11"/>
  <c r="O44" i="11"/>
  <c r="AD44" i="11"/>
  <c r="AI44" i="11"/>
  <c r="AW44" i="11"/>
  <c r="A45" i="11"/>
  <c r="O45" i="11"/>
  <c r="AD45" i="11"/>
  <c r="AI45" i="11"/>
  <c r="AW45" i="11"/>
  <c r="A46" i="11"/>
  <c r="O46" i="11"/>
  <c r="AD46" i="11"/>
  <c r="AI46" i="11"/>
  <c r="AW46" i="11"/>
  <c r="A47" i="11"/>
  <c r="O47" i="11"/>
  <c r="AD47" i="11"/>
  <c r="AI47" i="11"/>
  <c r="AW47" i="11"/>
  <c r="A48" i="11"/>
  <c r="O48" i="11"/>
  <c r="AD48" i="11"/>
  <c r="AI48" i="11"/>
  <c r="AW48" i="11"/>
  <c r="A49" i="11"/>
  <c r="O49" i="11"/>
  <c r="AD49" i="11"/>
  <c r="AI49" i="11"/>
  <c r="AW49" i="11"/>
  <c r="A50" i="11"/>
  <c r="O50" i="11"/>
  <c r="AD50" i="11"/>
  <c r="AI50" i="11"/>
  <c r="AW50" i="11"/>
  <c r="A51" i="11"/>
  <c r="O51" i="11"/>
  <c r="AD51" i="11"/>
  <c r="AI51" i="11"/>
  <c r="AW51" i="11"/>
  <c r="A52" i="11"/>
  <c r="O52" i="11"/>
  <c r="AD52" i="11"/>
  <c r="AI52" i="11"/>
  <c r="AW52" i="11"/>
  <c r="A53" i="11"/>
  <c r="O53" i="11"/>
  <c r="AD53" i="11"/>
  <c r="AI53" i="11"/>
  <c r="AW53" i="11"/>
  <c r="A54" i="11"/>
  <c r="O54" i="11"/>
  <c r="AD54" i="11"/>
  <c r="AI54" i="11"/>
  <c r="AW54" i="11"/>
  <c r="A55" i="11"/>
  <c r="O55" i="11"/>
  <c r="AD55" i="11"/>
  <c r="AI55" i="11"/>
  <c r="AW55" i="11"/>
  <c r="A56" i="11"/>
  <c r="O56" i="11"/>
  <c r="AD56" i="11"/>
  <c r="AI56" i="11"/>
  <c r="AW56" i="11"/>
  <c r="A57" i="11"/>
  <c r="O57" i="11"/>
  <c r="AD57" i="11"/>
  <c r="AI57" i="11"/>
  <c r="AW57" i="11"/>
  <c r="A58" i="11"/>
  <c r="O58" i="11"/>
  <c r="AD58" i="11"/>
  <c r="AI58" i="11"/>
  <c r="AW58" i="11"/>
  <c r="A59" i="11"/>
  <c r="O59" i="11"/>
  <c r="AD59" i="11"/>
  <c r="AI59" i="11"/>
  <c r="AW59" i="11"/>
  <c r="A60" i="11"/>
  <c r="O60" i="11"/>
  <c r="AD60" i="11"/>
  <c r="AI60" i="11"/>
  <c r="AW60" i="11"/>
  <c r="A61" i="11"/>
  <c r="O61" i="11"/>
  <c r="AD61" i="11"/>
  <c r="AI61" i="11"/>
  <c r="AW61" i="11"/>
  <c r="A62" i="11"/>
  <c r="O62" i="11"/>
  <c r="AD62" i="11"/>
  <c r="AI62" i="11"/>
  <c r="AW62" i="11"/>
  <c r="A63" i="11"/>
  <c r="O63" i="11"/>
  <c r="AD63" i="11"/>
  <c r="AI63" i="11"/>
  <c r="AW63" i="11"/>
  <c r="A64" i="11"/>
  <c r="O64" i="11"/>
  <c r="AD64" i="11"/>
  <c r="AI64" i="11"/>
  <c r="AW64" i="11"/>
  <c r="A65" i="11"/>
  <c r="O65" i="11"/>
  <c r="AD65" i="11"/>
  <c r="AI65" i="11"/>
  <c r="AW65" i="11"/>
  <c r="A66" i="11"/>
  <c r="O66" i="11"/>
  <c r="AD66" i="11"/>
  <c r="AI66" i="11"/>
  <c r="AW66" i="11"/>
  <c r="A67" i="11"/>
  <c r="O67" i="11"/>
  <c r="AD67" i="11"/>
  <c r="AI67" i="11"/>
  <c r="AW67" i="11"/>
  <c r="A68" i="11"/>
  <c r="O68" i="11"/>
  <c r="AD68" i="11"/>
  <c r="AI68" i="11"/>
  <c r="AW68" i="11"/>
  <c r="A69" i="11"/>
  <c r="O69" i="11"/>
  <c r="AD69" i="11"/>
  <c r="AI69" i="11"/>
  <c r="AW69" i="11"/>
  <c r="A70" i="11"/>
  <c r="O70" i="11"/>
  <c r="AD70" i="11"/>
  <c r="AI70" i="11"/>
  <c r="AW70" i="11"/>
  <c r="A71" i="11"/>
  <c r="O71" i="11"/>
  <c r="AD71" i="11"/>
  <c r="AI71" i="11"/>
  <c r="AW71" i="11"/>
  <c r="A72" i="11"/>
  <c r="O72" i="11"/>
  <c r="AD72" i="11"/>
  <c r="AI72" i="11"/>
  <c r="AW72" i="11"/>
  <c r="A73" i="11"/>
  <c r="O73" i="11"/>
  <c r="AD73" i="11"/>
  <c r="AI73" i="11"/>
  <c r="AW73" i="11"/>
  <c r="A74" i="11"/>
  <c r="O74" i="11"/>
  <c r="AD74" i="11"/>
  <c r="AI74" i="11"/>
  <c r="AW74" i="11"/>
  <c r="A75" i="11"/>
  <c r="O75" i="11"/>
  <c r="AD75" i="11"/>
  <c r="AI75" i="11"/>
  <c r="AW75" i="11"/>
  <c r="A76" i="11"/>
  <c r="O76" i="11"/>
  <c r="AD76" i="11"/>
  <c r="AI76" i="11"/>
  <c r="AW76" i="11"/>
  <c r="A77" i="11"/>
  <c r="O77" i="11"/>
  <c r="AD77" i="11"/>
  <c r="AI77" i="11"/>
  <c r="AW77" i="11"/>
  <c r="A78" i="11"/>
  <c r="O78" i="11"/>
  <c r="AD78" i="11"/>
  <c r="AI78" i="11"/>
  <c r="AW78" i="11"/>
  <c r="A79" i="11"/>
  <c r="O79" i="11"/>
  <c r="AD79" i="11"/>
  <c r="AI79" i="11"/>
  <c r="AW79" i="11"/>
  <c r="A80" i="11"/>
  <c r="O80" i="11"/>
  <c r="AD80" i="11"/>
  <c r="AI80" i="11"/>
  <c r="AW80" i="11"/>
  <c r="A81" i="11"/>
  <c r="O81" i="11"/>
  <c r="AD81" i="11"/>
  <c r="AI81" i="11"/>
  <c r="AW81" i="11"/>
  <c r="A82" i="11"/>
  <c r="O82" i="11"/>
  <c r="AD82" i="11"/>
  <c r="AI82" i="11"/>
  <c r="AW82" i="11"/>
  <c r="A83" i="11"/>
  <c r="O83" i="11"/>
  <c r="AD83" i="11"/>
  <c r="AI83" i="11"/>
  <c r="AW83" i="11"/>
  <c r="A84" i="11"/>
  <c r="O84" i="11"/>
  <c r="AD84" i="11"/>
  <c r="AI84" i="11"/>
  <c r="AW84" i="11"/>
  <c r="A85" i="11"/>
  <c r="O85" i="11"/>
  <c r="AD85" i="11"/>
  <c r="AI85" i="11"/>
  <c r="AW85" i="11"/>
  <c r="A86" i="11"/>
  <c r="O86" i="11"/>
  <c r="AD86" i="11"/>
  <c r="AI86" i="11"/>
  <c r="AW86" i="11"/>
  <c r="A87" i="11"/>
  <c r="O87" i="11"/>
  <c r="AD87" i="11"/>
  <c r="AI87" i="11"/>
  <c r="AW87" i="11"/>
  <c r="A88" i="11"/>
  <c r="O88" i="11"/>
  <c r="AD88" i="11"/>
  <c r="AI88" i="11"/>
  <c r="AW88" i="11"/>
  <c r="A89" i="11"/>
  <c r="O89" i="11"/>
  <c r="AD89" i="11"/>
  <c r="AI89" i="11"/>
  <c r="AW89" i="11"/>
  <c r="A90" i="11"/>
  <c r="O90" i="11"/>
  <c r="AD90" i="11"/>
  <c r="AI90" i="11"/>
  <c r="AW90" i="11"/>
  <c r="A91" i="11"/>
  <c r="O91" i="11"/>
  <c r="AD91" i="11"/>
  <c r="AI91" i="11"/>
  <c r="AW91" i="11"/>
  <c r="A92" i="11"/>
  <c r="O92" i="11"/>
  <c r="AD92" i="11"/>
  <c r="AI92" i="11"/>
  <c r="AW92" i="11"/>
  <c r="A93" i="11"/>
  <c r="O93" i="11"/>
  <c r="AD93" i="11"/>
  <c r="AI93" i="11"/>
  <c r="AW93" i="11"/>
  <c r="A94" i="11"/>
  <c r="O94" i="11"/>
  <c r="AD94" i="11"/>
  <c r="AI94" i="11"/>
  <c r="AW94" i="11"/>
  <c r="A95" i="11"/>
  <c r="O95" i="11"/>
  <c r="AD95" i="11"/>
  <c r="AI95" i="11"/>
  <c r="AW95" i="11"/>
  <c r="A96" i="11"/>
  <c r="O96" i="11"/>
  <c r="AD96" i="11"/>
  <c r="AI96" i="11"/>
  <c r="AW96" i="11"/>
  <c r="A97" i="11"/>
  <c r="O97" i="11"/>
  <c r="AD97" i="11"/>
  <c r="AI97" i="11"/>
  <c r="AW97" i="11"/>
  <c r="A98" i="11"/>
  <c r="O98" i="11"/>
  <c r="AD98" i="11"/>
  <c r="AI98" i="11"/>
  <c r="AW98" i="11"/>
  <c r="A99" i="11"/>
  <c r="O99" i="11"/>
  <c r="AD99" i="11"/>
  <c r="AI99" i="11"/>
  <c r="AW99" i="11"/>
  <c r="A100" i="11"/>
  <c r="O100" i="11"/>
  <c r="AD100" i="11"/>
  <c r="AI100" i="11"/>
  <c r="AW100" i="11"/>
  <c r="P2" i="12"/>
  <c r="P3" i="12"/>
  <c r="P4" i="12"/>
  <c r="P5" i="12"/>
  <c r="P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145" i="12"/>
  <c r="P146" i="12"/>
  <c r="P147" i="12"/>
  <c r="P148" i="12"/>
  <c r="P149" i="12"/>
  <c r="P150" i="12"/>
  <c r="P151" i="12"/>
  <c r="P152" i="12"/>
  <c r="P153" i="12"/>
  <c r="P154" i="12"/>
  <c r="P155" i="12"/>
  <c r="P156" i="12"/>
  <c r="P157" i="12"/>
  <c r="P158" i="12"/>
  <c r="P159" i="12"/>
  <c r="P160" i="12"/>
  <c r="P161" i="12"/>
  <c r="P162" i="12"/>
  <c r="P163" i="12"/>
  <c r="P164" i="12"/>
  <c r="P165" i="12"/>
  <c r="P166" i="12"/>
  <c r="P167" i="12"/>
  <c r="P168" i="12"/>
  <c r="P169" i="12"/>
  <c r="P170" i="12"/>
  <c r="P171" i="12"/>
  <c r="P172" i="12"/>
  <c r="P173" i="12"/>
  <c r="P174" i="12"/>
  <c r="P175" i="12"/>
  <c r="P176" i="12"/>
  <c r="P177" i="12"/>
  <c r="P178" i="12"/>
  <c r="P179" i="12"/>
  <c r="P180" i="12"/>
  <c r="P181" i="12"/>
  <c r="P182" i="12"/>
  <c r="P183" i="12"/>
  <c r="P184" i="12"/>
  <c r="P185" i="12"/>
  <c r="P186" i="12"/>
  <c r="P187" i="12"/>
  <c r="P188" i="12"/>
  <c r="P189" i="12"/>
  <c r="P190" i="12"/>
  <c r="P191" i="12"/>
  <c r="P192" i="12"/>
  <c r="P193" i="12"/>
  <c r="P194" i="12"/>
  <c r="P195" i="12"/>
  <c r="P196" i="12"/>
  <c r="P197" i="12"/>
  <c r="P198" i="12"/>
  <c r="P199" i="12"/>
  <c r="P200" i="12"/>
  <c r="P201" i="12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14" i="12"/>
  <c r="P215" i="12"/>
  <c r="P216" i="12"/>
  <c r="P217" i="12"/>
  <c r="P218" i="12"/>
  <c r="P219" i="12"/>
  <c r="P220" i="12"/>
  <c r="P221" i="12"/>
  <c r="P222" i="12"/>
  <c r="P223" i="12"/>
  <c r="P224" i="12"/>
  <c r="P225" i="12"/>
  <c r="P226" i="12"/>
  <c r="P227" i="12"/>
  <c r="P228" i="12"/>
  <c r="P229" i="12"/>
  <c r="P230" i="12"/>
  <c r="P231" i="12"/>
  <c r="P232" i="12"/>
  <c r="P233" i="12"/>
  <c r="P234" i="12"/>
  <c r="P235" i="12"/>
  <c r="P236" i="12"/>
  <c r="P237" i="12"/>
  <c r="P238" i="12"/>
  <c r="P239" i="12"/>
  <c r="P240" i="12"/>
  <c r="P241" i="12"/>
  <c r="P242" i="12"/>
  <c r="P243" i="12"/>
  <c r="P244" i="12"/>
  <c r="P245" i="12"/>
  <c r="P246" i="12"/>
  <c r="P247" i="12"/>
  <c r="P248" i="12"/>
  <c r="P249" i="12"/>
  <c r="P250" i="12"/>
  <c r="P251" i="12"/>
  <c r="P252" i="12"/>
  <c r="P253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9" i="12"/>
  <c r="P280" i="12"/>
  <c r="P281" i="12"/>
  <c r="P282" i="12"/>
  <c r="P283" i="12"/>
  <c r="P284" i="12"/>
  <c r="P285" i="12"/>
  <c r="P286" i="12"/>
  <c r="P287" i="12"/>
  <c r="P288" i="12"/>
  <c r="P289" i="12"/>
  <c r="P290" i="12"/>
  <c r="P291" i="12"/>
  <c r="P292" i="12"/>
  <c r="P293" i="12"/>
  <c r="P294" i="12"/>
  <c r="P295" i="12"/>
  <c r="P296" i="12"/>
  <c r="P297" i="12"/>
  <c r="P298" i="12"/>
  <c r="P299" i="12"/>
  <c r="P300" i="12"/>
  <c r="P301" i="12"/>
  <c r="P302" i="12"/>
  <c r="P303" i="12"/>
  <c r="P304" i="12"/>
  <c r="P305" i="12"/>
  <c r="P306" i="12"/>
  <c r="P307" i="12"/>
  <c r="P308" i="12"/>
  <c r="P309" i="12"/>
  <c r="P310" i="12"/>
  <c r="P311" i="12"/>
  <c r="P312" i="12"/>
  <c r="P313" i="12"/>
  <c r="P314" i="12"/>
  <c r="P315" i="12"/>
  <c r="P316" i="12"/>
  <c r="P317" i="12"/>
  <c r="P318" i="12"/>
  <c r="P319" i="12"/>
  <c r="P320" i="12"/>
  <c r="P321" i="12"/>
  <c r="P322" i="12"/>
  <c r="P323" i="12"/>
  <c r="P324" i="12"/>
  <c r="P325" i="12"/>
  <c r="P326" i="12"/>
  <c r="P327" i="12"/>
  <c r="P328" i="12"/>
  <c r="P329" i="12"/>
  <c r="P330" i="12"/>
  <c r="P331" i="12"/>
  <c r="P332" i="12"/>
  <c r="P333" i="12"/>
  <c r="P334" i="12"/>
  <c r="P335" i="12"/>
  <c r="P336" i="12"/>
  <c r="P337" i="12"/>
  <c r="P338" i="12"/>
  <c r="P339" i="12"/>
  <c r="P340" i="12"/>
  <c r="P341" i="12"/>
  <c r="P342" i="12"/>
  <c r="P343" i="12"/>
  <c r="P344" i="12"/>
  <c r="P345" i="12"/>
  <c r="P346" i="12"/>
  <c r="P347" i="12"/>
  <c r="P348" i="12"/>
  <c r="P349" i="12"/>
  <c r="P350" i="12"/>
  <c r="P351" i="12"/>
  <c r="P352" i="12"/>
  <c r="P353" i="12"/>
  <c r="P354" i="12"/>
  <c r="P355" i="12"/>
  <c r="P356" i="12"/>
  <c r="P357" i="12"/>
  <c r="P358" i="12"/>
  <c r="P359" i="12"/>
  <c r="P360" i="12"/>
  <c r="P361" i="12"/>
  <c r="P362" i="12"/>
  <c r="P363" i="12"/>
  <c r="P364" i="12"/>
  <c r="P365" i="12"/>
  <c r="P366" i="12"/>
  <c r="P367" i="12"/>
  <c r="P368" i="12"/>
  <c r="P369" i="12"/>
  <c r="P370" i="12"/>
  <c r="P371" i="12"/>
  <c r="P372" i="12"/>
  <c r="P373" i="12"/>
  <c r="P374" i="12"/>
  <c r="P375" i="12"/>
  <c r="P376" i="12"/>
  <c r="P377" i="12"/>
  <c r="P378" i="12"/>
  <c r="P379" i="12"/>
  <c r="P380" i="12"/>
  <c r="P381" i="12"/>
  <c r="P382" i="12"/>
  <c r="P383" i="12"/>
  <c r="P384" i="12"/>
  <c r="P385" i="12"/>
  <c r="P386" i="12"/>
  <c r="P387" i="12"/>
  <c r="P388" i="12"/>
  <c r="P389" i="12"/>
  <c r="P390" i="12"/>
  <c r="P391" i="12"/>
  <c r="P392" i="12"/>
  <c r="P393" i="12"/>
  <c r="P394" i="12"/>
  <c r="P395" i="12"/>
  <c r="P396" i="12"/>
  <c r="P397" i="12"/>
  <c r="P398" i="12"/>
  <c r="P399" i="12"/>
  <c r="P400" i="12"/>
  <c r="P401" i="12"/>
  <c r="P402" i="12"/>
  <c r="P403" i="12"/>
  <c r="P404" i="12"/>
  <c r="P405" i="12"/>
  <c r="P406" i="12"/>
  <c r="P407" i="12"/>
  <c r="P408" i="12"/>
  <c r="P409" i="12"/>
  <c r="P410" i="12"/>
  <c r="P411" i="12"/>
  <c r="P412" i="12"/>
  <c r="P413" i="12"/>
  <c r="P414" i="12"/>
  <c r="P415" i="12"/>
  <c r="P416" i="12"/>
  <c r="P417" i="12"/>
  <c r="P418" i="12"/>
  <c r="P419" i="12"/>
  <c r="P420" i="12"/>
  <c r="P421" i="12"/>
  <c r="P422" i="12"/>
  <c r="P423" i="12"/>
  <c r="P424" i="12"/>
  <c r="P425" i="12"/>
  <c r="P426" i="12"/>
  <c r="P427" i="12"/>
  <c r="P428" i="12"/>
  <c r="P429" i="12"/>
  <c r="P430" i="12"/>
  <c r="P431" i="12"/>
  <c r="P432" i="12"/>
  <c r="P433" i="12"/>
  <c r="P434" i="12"/>
  <c r="P435" i="12"/>
  <c r="P436" i="12"/>
  <c r="P437" i="12"/>
  <c r="P438" i="12"/>
  <c r="P439" i="12"/>
  <c r="P440" i="12"/>
  <c r="P441" i="12"/>
  <c r="P442" i="12"/>
  <c r="P443" i="12"/>
  <c r="P444" i="12"/>
  <c r="P445" i="12"/>
  <c r="P446" i="12"/>
  <c r="P447" i="12"/>
  <c r="P448" i="12"/>
  <c r="P449" i="12"/>
  <c r="P450" i="12"/>
  <c r="P451" i="12"/>
  <c r="P452" i="12"/>
  <c r="P453" i="12"/>
  <c r="P454" i="12"/>
  <c r="P455" i="12"/>
  <c r="P456" i="12"/>
  <c r="P457" i="12"/>
  <c r="P458" i="12"/>
  <c r="P459" i="12"/>
  <c r="P460" i="12"/>
  <c r="P461" i="12"/>
  <c r="P462" i="12"/>
  <c r="P463" i="12"/>
  <c r="P464" i="12"/>
  <c r="P465" i="12"/>
  <c r="P466" i="12"/>
  <c r="P467" i="12"/>
  <c r="P468" i="12"/>
  <c r="P469" i="12"/>
  <c r="P470" i="12"/>
  <c r="P471" i="12"/>
  <c r="P472" i="12"/>
  <c r="P473" i="12"/>
  <c r="P474" i="12"/>
  <c r="P475" i="12"/>
  <c r="P476" i="12"/>
  <c r="P477" i="12"/>
  <c r="P478" i="12"/>
  <c r="P479" i="12"/>
  <c r="P480" i="12"/>
  <c r="P481" i="12"/>
  <c r="P482" i="12"/>
  <c r="P483" i="12"/>
  <c r="P484" i="12"/>
  <c r="P485" i="12"/>
  <c r="P486" i="12"/>
  <c r="P487" i="12"/>
  <c r="P488" i="12"/>
  <c r="P489" i="12"/>
  <c r="P490" i="12"/>
  <c r="P491" i="12"/>
  <c r="P492" i="12"/>
  <c r="P493" i="12"/>
  <c r="P494" i="12"/>
  <c r="P495" i="12"/>
  <c r="P496" i="12"/>
  <c r="P497" i="12"/>
  <c r="P498" i="12"/>
  <c r="P499" i="12"/>
  <c r="P500" i="12"/>
  <c r="P501" i="12"/>
  <c r="P502" i="12"/>
  <c r="P503" i="12"/>
  <c r="P504" i="12"/>
  <c r="P505" i="12"/>
  <c r="P506" i="12"/>
  <c r="P507" i="12"/>
  <c r="P508" i="12"/>
  <c r="P509" i="12"/>
  <c r="P510" i="12"/>
  <c r="P511" i="12"/>
  <c r="P512" i="12"/>
  <c r="P513" i="12"/>
  <c r="P514" i="12"/>
  <c r="P515" i="12"/>
  <c r="P516" i="12"/>
  <c r="P517" i="12"/>
  <c r="P518" i="12"/>
  <c r="P519" i="12"/>
  <c r="P520" i="12"/>
  <c r="P521" i="12"/>
  <c r="P522" i="12"/>
  <c r="P523" i="12"/>
  <c r="P524" i="12"/>
  <c r="P525" i="12"/>
  <c r="P526" i="12"/>
  <c r="P527" i="12"/>
  <c r="P528" i="12"/>
  <c r="P529" i="12"/>
  <c r="P530" i="12"/>
  <c r="P531" i="12"/>
  <c r="P532" i="12"/>
  <c r="P533" i="12"/>
  <c r="P534" i="12"/>
  <c r="P535" i="12"/>
  <c r="P536" i="12"/>
  <c r="P537" i="12"/>
  <c r="P538" i="12"/>
  <c r="P539" i="12"/>
  <c r="P540" i="12"/>
  <c r="P541" i="12"/>
  <c r="P542" i="12"/>
  <c r="P543" i="12"/>
  <c r="P544" i="12"/>
  <c r="P545" i="12"/>
  <c r="P546" i="12"/>
  <c r="P547" i="12"/>
  <c r="P548" i="12"/>
  <c r="P549" i="12"/>
  <c r="P550" i="12"/>
  <c r="P551" i="12"/>
  <c r="P552" i="12"/>
  <c r="P553" i="12"/>
  <c r="P554" i="12"/>
  <c r="P555" i="12"/>
  <c r="P556" i="12"/>
  <c r="P557" i="12"/>
  <c r="P558" i="12"/>
  <c r="P559" i="12"/>
  <c r="P560" i="12"/>
  <c r="P561" i="12"/>
  <c r="P562" i="12"/>
  <c r="P563" i="12"/>
  <c r="P564" i="12"/>
  <c r="P565" i="12"/>
  <c r="P566" i="12"/>
  <c r="P567" i="12"/>
  <c r="P568" i="12"/>
  <c r="P569" i="12"/>
  <c r="P570" i="12"/>
  <c r="P571" i="12"/>
  <c r="P572" i="12"/>
  <c r="P573" i="12"/>
  <c r="P574" i="12"/>
  <c r="P575" i="12"/>
  <c r="P576" i="12"/>
  <c r="P577" i="12"/>
  <c r="P578" i="12"/>
  <c r="P579" i="12"/>
  <c r="P580" i="12"/>
  <c r="P581" i="12"/>
  <c r="P582" i="12"/>
  <c r="P583" i="12"/>
  <c r="P584" i="12"/>
  <c r="P585" i="12"/>
  <c r="P586" i="12"/>
  <c r="P587" i="12"/>
  <c r="P588" i="12"/>
  <c r="P589" i="12"/>
  <c r="P590" i="12"/>
  <c r="P591" i="12"/>
  <c r="P592" i="12"/>
  <c r="P593" i="12"/>
  <c r="P594" i="12"/>
  <c r="P595" i="12"/>
  <c r="P596" i="12"/>
  <c r="P597" i="12"/>
  <c r="P598" i="12"/>
  <c r="P599" i="12"/>
  <c r="P600" i="12"/>
  <c r="P601" i="12"/>
  <c r="P602" i="12"/>
  <c r="P603" i="12"/>
  <c r="P604" i="12"/>
  <c r="P605" i="12"/>
  <c r="P606" i="12"/>
  <c r="P607" i="12"/>
  <c r="P608" i="12"/>
  <c r="P609" i="12"/>
  <c r="P610" i="12"/>
  <c r="P611" i="12"/>
  <c r="P612" i="12"/>
  <c r="P613" i="12"/>
  <c r="P614" i="12"/>
  <c r="P615" i="12"/>
  <c r="P616" i="12"/>
  <c r="P617" i="12"/>
  <c r="P618" i="12"/>
  <c r="P619" i="12"/>
  <c r="P620" i="12"/>
  <c r="P621" i="12"/>
  <c r="P622" i="12"/>
  <c r="P623" i="12"/>
  <c r="P624" i="12"/>
  <c r="P625" i="12"/>
  <c r="P626" i="12"/>
  <c r="P627" i="12"/>
  <c r="P628" i="12"/>
  <c r="P629" i="12"/>
  <c r="P630" i="12"/>
  <c r="P631" i="12"/>
  <c r="P632" i="12"/>
  <c r="P633" i="12"/>
  <c r="P634" i="12"/>
  <c r="P635" i="12"/>
  <c r="P636" i="12"/>
  <c r="P637" i="12"/>
  <c r="P638" i="12"/>
  <c r="P639" i="12"/>
  <c r="P640" i="12"/>
  <c r="P641" i="12"/>
  <c r="P642" i="12"/>
  <c r="P643" i="12"/>
  <c r="P644" i="12"/>
  <c r="P645" i="12"/>
  <c r="P646" i="12"/>
  <c r="P647" i="12"/>
  <c r="P648" i="12"/>
  <c r="P649" i="12"/>
  <c r="P650" i="12"/>
  <c r="P651" i="12"/>
  <c r="P652" i="12"/>
  <c r="P653" i="12"/>
  <c r="P654" i="12"/>
  <c r="P655" i="12"/>
  <c r="P656" i="12"/>
  <c r="P657" i="12"/>
  <c r="P658" i="12"/>
  <c r="P659" i="12"/>
  <c r="P660" i="12"/>
  <c r="P661" i="12"/>
  <c r="P662" i="12"/>
  <c r="P663" i="12"/>
  <c r="P664" i="12"/>
  <c r="P665" i="12"/>
  <c r="P666" i="12"/>
  <c r="P667" i="12"/>
  <c r="P668" i="12"/>
  <c r="P669" i="12"/>
  <c r="P670" i="12"/>
  <c r="P671" i="12"/>
  <c r="P672" i="12"/>
  <c r="P673" i="12"/>
  <c r="P674" i="12"/>
  <c r="P675" i="12"/>
  <c r="P676" i="12"/>
  <c r="P677" i="12"/>
  <c r="P678" i="12"/>
  <c r="P679" i="12"/>
  <c r="P680" i="12"/>
  <c r="P681" i="12"/>
  <c r="P682" i="12"/>
  <c r="P683" i="12"/>
  <c r="P684" i="12"/>
  <c r="P685" i="12"/>
  <c r="P686" i="12"/>
  <c r="P687" i="12"/>
  <c r="P688" i="12"/>
  <c r="P689" i="12"/>
  <c r="P690" i="12"/>
  <c r="P691" i="12"/>
  <c r="P692" i="12"/>
  <c r="P693" i="12"/>
  <c r="P694" i="12"/>
  <c r="P695" i="12"/>
  <c r="P696" i="12"/>
  <c r="P697" i="12"/>
  <c r="P698" i="12"/>
  <c r="P699" i="12"/>
  <c r="P700" i="12"/>
  <c r="P701" i="12"/>
  <c r="P702" i="12"/>
  <c r="P703" i="12"/>
  <c r="P704" i="12"/>
  <c r="P705" i="12"/>
  <c r="P706" i="12"/>
  <c r="P707" i="12"/>
  <c r="P708" i="12"/>
  <c r="P709" i="12"/>
  <c r="P710" i="12"/>
  <c r="P711" i="12"/>
  <c r="P712" i="12"/>
  <c r="P713" i="12"/>
  <c r="P714" i="12"/>
  <c r="P715" i="12"/>
  <c r="P716" i="12"/>
  <c r="P717" i="12"/>
  <c r="P718" i="12"/>
  <c r="P719" i="12"/>
  <c r="P720" i="12"/>
  <c r="P721" i="12"/>
  <c r="P722" i="12"/>
  <c r="P723" i="12"/>
  <c r="P724" i="12"/>
  <c r="P725" i="12"/>
  <c r="P726" i="12"/>
  <c r="P727" i="12"/>
  <c r="P728" i="12"/>
  <c r="P729" i="12"/>
  <c r="P730" i="12"/>
  <c r="P731" i="12"/>
  <c r="P732" i="12"/>
  <c r="P733" i="12"/>
  <c r="P734" i="12"/>
  <c r="P735" i="12"/>
  <c r="P736" i="12"/>
  <c r="P737" i="12"/>
  <c r="P738" i="12"/>
  <c r="P739" i="12"/>
  <c r="P740" i="12"/>
  <c r="P741" i="12"/>
  <c r="P742" i="12"/>
  <c r="P743" i="12"/>
  <c r="P744" i="12"/>
  <c r="P745" i="12"/>
  <c r="P746" i="12"/>
  <c r="P747" i="12"/>
  <c r="P748" i="12"/>
  <c r="P749" i="12"/>
  <c r="P750" i="12"/>
  <c r="P751" i="12"/>
  <c r="P752" i="12"/>
  <c r="P753" i="12"/>
  <c r="P754" i="12"/>
  <c r="P755" i="12"/>
  <c r="P756" i="12"/>
  <c r="P757" i="12"/>
  <c r="P758" i="12"/>
  <c r="P759" i="12"/>
  <c r="P760" i="12"/>
  <c r="P761" i="12"/>
  <c r="P762" i="12"/>
  <c r="P763" i="12"/>
  <c r="P764" i="12"/>
  <c r="P765" i="12"/>
  <c r="P766" i="12"/>
  <c r="P767" i="12"/>
  <c r="P768" i="12"/>
  <c r="P769" i="12"/>
  <c r="P770" i="12"/>
  <c r="P771" i="12"/>
  <c r="P772" i="12"/>
  <c r="P773" i="12"/>
  <c r="P774" i="12"/>
  <c r="P775" i="12"/>
  <c r="P776" i="12"/>
  <c r="P777" i="12"/>
  <c r="P778" i="12"/>
  <c r="P779" i="12"/>
  <c r="P780" i="12"/>
  <c r="P781" i="12"/>
  <c r="P782" i="12"/>
  <c r="P783" i="12"/>
  <c r="P784" i="12"/>
  <c r="P785" i="12"/>
  <c r="P786" i="12"/>
  <c r="P787" i="12"/>
  <c r="P788" i="12"/>
  <c r="P789" i="12"/>
  <c r="P790" i="12"/>
  <c r="P791" i="12"/>
  <c r="P792" i="12"/>
  <c r="P793" i="12"/>
  <c r="P794" i="12"/>
  <c r="P795" i="12"/>
  <c r="P796" i="12"/>
  <c r="P797" i="12"/>
  <c r="P798" i="12"/>
  <c r="P799" i="12"/>
  <c r="P800" i="12"/>
  <c r="P801" i="12"/>
  <c r="P802" i="12"/>
  <c r="P803" i="12"/>
  <c r="P804" i="12"/>
  <c r="P805" i="12"/>
  <c r="P806" i="12"/>
  <c r="P807" i="12"/>
  <c r="P808" i="12"/>
  <c r="P809" i="12"/>
  <c r="P810" i="12"/>
  <c r="P811" i="12"/>
  <c r="P812" i="12"/>
  <c r="P813" i="12"/>
  <c r="P814" i="12"/>
  <c r="P815" i="12"/>
  <c r="P816" i="12"/>
  <c r="P817" i="12"/>
  <c r="P818" i="12"/>
  <c r="P819" i="12"/>
  <c r="P820" i="12"/>
  <c r="P821" i="12"/>
  <c r="P822" i="12"/>
  <c r="P823" i="12"/>
  <c r="P824" i="12"/>
  <c r="P825" i="12"/>
  <c r="P826" i="12"/>
  <c r="P827" i="12"/>
  <c r="P828" i="12"/>
  <c r="P829" i="12"/>
  <c r="P830" i="12"/>
  <c r="P831" i="12"/>
  <c r="P832" i="12"/>
  <c r="P833" i="12"/>
  <c r="P834" i="12"/>
  <c r="P835" i="12"/>
  <c r="P836" i="12"/>
  <c r="P837" i="12"/>
  <c r="P838" i="12"/>
  <c r="P839" i="12"/>
  <c r="P840" i="12"/>
  <c r="P841" i="12"/>
  <c r="P842" i="12"/>
  <c r="P843" i="12"/>
  <c r="P844" i="12"/>
  <c r="P845" i="12"/>
  <c r="P846" i="12"/>
  <c r="P847" i="12"/>
  <c r="P848" i="12"/>
  <c r="P849" i="12"/>
  <c r="P850" i="12"/>
  <c r="P851" i="12"/>
  <c r="P852" i="12"/>
  <c r="P853" i="12"/>
  <c r="P854" i="12"/>
  <c r="P855" i="12"/>
  <c r="P856" i="12"/>
  <c r="P857" i="12"/>
  <c r="P858" i="12"/>
  <c r="P859" i="12"/>
  <c r="P860" i="12"/>
  <c r="P861" i="12"/>
  <c r="P862" i="12"/>
  <c r="P863" i="12"/>
  <c r="P864" i="12"/>
  <c r="P865" i="12"/>
  <c r="P866" i="12"/>
  <c r="P867" i="12"/>
  <c r="P868" i="12"/>
  <c r="P869" i="12"/>
  <c r="P870" i="12"/>
  <c r="P871" i="12"/>
  <c r="P872" i="12"/>
  <c r="P873" i="12"/>
  <c r="P874" i="12"/>
  <c r="P875" i="12"/>
  <c r="P876" i="12"/>
  <c r="P877" i="12"/>
  <c r="P878" i="12"/>
  <c r="P879" i="12"/>
  <c r="P880" i="12"/>
  <c r="P881" i="12"/>
  <c r="P882" i="12"/>
  <c r="P883" i="12"/>
  <c r="P884" i="12"/>
  <c r="P885" i="12"/>
  <c r="P886" i="12"/>
  <c r="P887" i="12"/>
  <c r="P888" i="12"/>
  <c r="P889" i="12"/>
  <c r="P890" i="12"/>
  <c r="P891" i="12"/>
  <c r="P892" i="12"/>
  <c r="P893" i="12"/>
  <c r="P894" i="12"/>
  <c r="P895" i="12"/>
  <c r="P896" i="12"/>
  <c r="P897" i="12"/>
  <c r="P898" i="12"/>
  <c r="P899" i="12"/>
  <c r="P900" i="12"/>
  <c r="P901" i="12"/>
  <c r="P902" i="12"/>
  <c r="P903" i="12"/>
  <c r="P904" i="12"/>
  <c r="P905" i="12"/>
  <c r="P906" i="12"/>
  <c r="P907" i="12"/>
  <c r="P908" i="12"/>
  <c r="P909" i="12"/>
  <c r="P910" i="12"/>
  <c r="P911" i="12"/>
  <c r="P912" i="12"/>
  <c r="P913" i="12"/>
  <c r="P914" i="12"/>
  <c r="P915" i="12"/>
  <c r="P916" i="12"/>
  <c r="P917" i="12"/>
  <c r="P918" i="12"/>
  <c r="P919" i="12"/>
  <c r="P920" i="12"/>
  <c r="P921" i="12"/>
  <c r="P922" i="12"/>
  <c r="P923" i="12"/>
  <c r="P924" i="12"/>
  <c r="P925" i="12"/>
  <c r="P926" i="12"/>
  <c r="P927" i="12"/>
  <c r="P928" i="12"/>
  <c r="P929" i="12"/>
  <c r="P930" i="12"/>
  <c r="P931" i="12"/>
  <c r="P932" i="12"/>
  <c r="P933" i="12"/>
  <c r="P934" i="12"/>
  <c r="P935" i="12"/>
  <c r="P936" i="12"/>
  <c r="P937" i="12"/>
  <c r="P938" i="12"/>
  <c r="P939" i="12"/>
  <c r="P940" i="12"/>
  <c r="P941" i="12"/>
  <c r="P942" i="12"/>
  <c r="P943" i="12"/>
  <c r="P944" i="12"/>
  <c r="P945" i="12"/>
  <c r="P946" i="12"/>
  <c r="P947" i="12"/>
  <c r="P948" i="12"/>
  <c r="P949" i="12"/>
  <c r="P950" i="12"/>
  <c r="P951" i="12"/>
  <c r="P952" i="12"/>
  <c r="P953" i="12"/>
  <c r="P954" i="12"/>
  <c r="P955" i="12"/>
  <c r="P956" i="12"/>
  <c r="P957" i="12"/>
  <c r="P958" i="12"/>
  <c r="P959" i="12"/>
  <c r="P960" i="12"/>
  <c r="P961" i="12"/>
  <c r="P962" i="12"/>
  <c r="P963" i="12"/>
  <c r="P964" i="12"/>
  <c r="P965" i="12"/>
  <c r="P966" i="12"/>
  <c r="P967" i="12"/>
  <c r="P968" i="12"/>
  <c r="P969" i="12"/>
  <c r="P970" i="12"/>
  <c r="P971" i="12"/>
  <c r="P972" i="12"/>
  <c r="P973" i="12"/>
  <c r="P974" i="12"/>
  <c r="P975" i="12"/>
  <c r="P976" i="12"/>
  <c r="P977" i="12"/>
  <c r="P978" i="12"/>
  <c r="P979" i="12"/>
  <c r="P980" i="12"/>
  <c r="P981" i="12"/>
  <c r="P982" i="12"/>
  <c r="P983" i="12"/>
  <c r="P984" i="12"/>
  <c r="P985" i="12"/>
  <c r="P986" i="12"/>
  <c r="P987" i="12"/>
  <c r="P988" i="12"/>
  <c r="P989" i="12"/>
  <c r="P990" i="12"/>
  <c r="P991" i="12"/>
  <c r="P992" i="12"/>
  <c r="P993" i="12"/>
  <c r="P994" i="12"/>
  <c r="P995" i="12"/>
  <c r="P996" i="12"/>
  <c r="P997" i="12"/>
  <c r="P998" i="12"/>
  <c r="P999" i="12"/>
  <c r="P1000" i="12"/>
  <c r="P1001" i="12"/>
  <c r="P1002" i="12"/>
  <c r="P1003" i="12"/>
  <c r="P1004" i="12"/>
  <c r="P1005" i="12"/>
  <c r="P1006" i="12"/>
  <c r="P1007" i="12"/>
  <c r="P1008" i="12"/>
  <c r="P1009" i="12"/>
  <c r="P1010" i="12"/>
  <c r="P1011" i="12"/>
  <c r="P1012" i="12"/>
  <c r="P1013" i="12"/>
  <c r="P1014" i="12"/>
  <c r="P1015" i="12"/>
  <c r="P1016" i="12"/>
  <c r="P1017" i="12"/>
  <c r="P1018" i="12"/>
  <c r="P1019" i="12"/>
  <c r="P1020" i="12"/>
  <c r="P1021" i="12"/>
  <c r="P1022" i="12"/>
  <c r="P1023" i="12"/>
  <c r="P1024" i="12"/>
  <c r="P1025" i="12"/>
  <c r="P1026" i="12"/>
  <c r="P1027" i="12"/>
  <c r="P1028" i="12"/>
  <c r="P1029" i="12"/>
  <c r="P1030" i="12"/>
  <c r="P1031" i="12"/>
  <c r="P1032" i="12"/>
  <c r="P1033" i="12"/>
  <c r="P1034" i="12"/>
  <c r="P1035" i="12"/>
  <c r="P1036" i="12"/>
  <c r="P1037" i="12"/>
  <c r="P1038" i="12"/>
  <c r="P1039" i="12"/>
  <c r="P1040" i="12"/>
  <c r="P1041" i="12"/>
  <c r="P1042" i="12"/>
  <c r="P1043" i="12"/>
  <c r="P1044" i="12"/>
  <c r="P1045" i="12"/>
  <c r="P1046" i="12"/>
  <c r="P1047" i="12"/>
  <c r="P1048" i="12"/>
  <c r="P1049" i="12"/>
  <c r="P1050" i="12"/>
  <c r="P1051" i="12"/>
  <c r="P1052" i="12"/>
  <c r="P1053" i="12"/>
  <c r="P1054" i="12"/>
  <c r="P1055" i="12"/>
  <c r="P1056" i="12"/>
  <c r="P1057" i="12"/>
  <c r="P1058" i="12"/>
  <c r="P1059" i="12"/>
  <c r="P1060" i="12"/>
  <c r="P1061" i="12"/>
  <c r="P1062" i="12"/>
  <c r="P1063" i="12"/>
  <c r="P1064" i="12"/>
  <c r="P1065" i="12"/>
  <c r="P1066" i="12"/>
  <c r="P1067" i="12"/>
  <c r="P1068" i="12"/>
  <c r="P1069" i="12"/>
  <c r="P1070" i="12"/>
  <c r="P1071" i="12"/>
  <c r="P1072" i="12"/>
  <c r="P1073" i="12"/>
  <c r="P1074" i="12"/>
  <c r="P1075" i="12"/>
  <c r="P1076" i="12"/>
  <c r="P1077" i="12"/>
  <c r="P1078" i="12"/>
  <c r="P1079" i="12"/>
  <c r="P1080" i="12"/>
  <c r="P1081" i="12"/>
  <c r="P1082" i="12"/>
  <c r="P1083" i="12"/>
  <c r="P1084" i="12"/>
  <c r="P1085" i="12"/>
  <c r="P1086" i="12"/>
  <c r="P1087" i="12"/>
  <c r="P1088" i="12"/>
  <c r="P1089" i="12"/>
  <c r="P1090" i="12"/>
  <c r="P1091" i="12"/>
  <c r="P1092" i="12"/>
  <c r="P1093" i="12"/>
  <c r="P1094" i="12"/>
  <c r="P1095" i="12"/>
  <c r="P1096" i="12"/>
  <c r="P1097" i="12"/>
  <c r="P1098" i="12"/>
  <c r="P1099" i="12"/>
  <c r="P1100" i="12"/>
  <c r="P1101" i="12"/>
  <c r="P1102" i="12"/>
  <c r="P1103" i="12"/>
  <c r="P1104" i="12"/>
  <c r="P1105" i="12"/>
  <c r="P1106" i="12"/>
  <c r="P1107" i="12"/>
  <c r="P1108" i="12"/>
  <c r="P1109" i="12"/>
  <c r="P1110" i="12"/>
  <c r="P1111" i="12"/>
  <c r="P1112" i="12"/>
  <c r="P1113" i="12"/>
  <c r="P1114" i="12"/>
  <c r="P1115" i="12"/>
  <c r="P1116" i="12"/>
  <c r="P1117" i="12"/>
  <c r="P1118" i="12"/>
  <c r="P1119" i="12"/>
  <c r="P1120" i="12"/>
  <c r="P1121" i="12"/>
  <c r="P1122" i="12"/>
  <c r="P1123" i="12"/>
  <c r="P1124" i="12"/>
  <c r="P1125" i="12"/>
  <c r="P1126" i="12"/>
  <c r="P1127" i="12"/>
  <c r="P1128" i="12"/>
  <c r="P1129" i="12"/>
  <c r="P1130" i="12"/>
  <c r="P1131" i="12"/>
  <c r="P1132" i="12"/>
  <c r="P1133" i="12"/>
  <c r="P1134" i="12"/>
  <c r="P1135" i="12"/>
  <c r="P1136" i="12"/>
  <c r="P1137" i="12"/>
  <c r="P1138" i="12"/>
  <c r="P1139" i="12"/>
  <c r="P1140" i="12"/>
  <c r="P1141" i="12"/>
  <c r="P1142" i="12"/>
  <c r="P1143" i="12"/>
  <c r="P1144" i="12"/>
  <c r="P1145" i="12"/>
  <c r="P1146" i="12"/>
  <c r="P1147" i="12"/>
  <c r="P1148" i="12"/>
  <c r="P1149" i="12"/>
  <c r="P1150" i="12"/>
  <c r="P1151" i="12"/>
  <c r="P1152" i="12"/>
  <c r="P1153" i="12"/>
  <c r="P1154" i="12"/>
  <c r="P1155" i="12"/>
  <c r="P1156" i="12"/>
  <c r="P1157" i="12"/>
  <c r="P1158" i="12"/>
  <c r="P1159" i="12"/>
  <c r="P1160" i="12"/>
  <c r="P1161" i="12"/>
  <c r="P1162" i="12"/>
  <c r="P1163" i="12"/>
  <c r="P1164" i="12"/>
  <c r="P1165" i="12"/>
  <c r="P1166" i="12"/>
  <c r="P1167" i="12"/>
  <c r="P1168" i="12"/>
  <c r="P1169" i="12"/>
  <c r="P1170" i="12"/>
  <c r="P1171" i="12"/>
  <c r="P1172" i="12"/>
  <c r="P1173" i="12"/>
  <c r="P1174" i="12"/>
  <c r="P1175" i="12"/>
  <c r="P1176" i="12"/>
  <c r="P1177" i="12"/>
  <c r="P1178" i="12"/>
  <c r="P1179" i="12"/>
  <c r="P1180" i="12"/>
  <c r="P1181" i="12"/>
  <c r="P1182" i="12"/>
  <c r="P1183" i="12"/>
  <c r="P1184" i="12"/>
  <c r="P1185" i="12"/>
  <c r="P1186" i="12"/>
  <c r="P1187" i="12"/>
  <c r="P1188" i="12"/>
  <c r="P1189" i="12"/>
  <c r="P1190" i="12"/>
  <c r="P1191" i="12"/>
  <c r="P1192" i="12"/>
  <c r="P1193" i="12"/>
  <c r="P1194" i="12"/>
  <c r="P1195" i="12"/>
  <c r="P1196" i="12"/>
  <c r="P1197" i="12"/>
  <c r="P1198" i="12"/>
  <c r="P1199" i="12"/>
  <c r="P1200" i="12"/>
  <c r="P1201" i="12"/>
  <c r="P1202" i="12"/>
  <c r="P1203" i="12"/>
  <c r="P1204" i="12"/>
  <c r="P1205" i="12"/>
  <c r="P1206" i="12"/>
  <c r="P1207" i="12"/>
  <c r="P1208" i="12"/>
  <c r="P1209" i="12"/>
  <c r="P1210" i="12"/>
  <c r="P1211" i="12"/>
  <c r="P1212" i="12"/>
  <c r="P1213" i="12"/>
  <c r="P1214" i="12"/>
  <c r="P1215" i="12"/>
  <c r="P1216" i="12"/>
  <c r="P1217" i="12"/>
  <c r="P1218" i="12"/>
  <c r="P1219" i="12"/>
  <c r="P1220" i="12"/>
  <c r="P1221" i="12"/>
  <c r="P1222" i="12"/>
  <c r="P1223" i="12"/>
  <c r="P1224" i="12"/>
  <c r="P1225" i="12"/>
  <c r="P1226" i="12"/>
  <c r="P1227" i="12"/>
  <c r="P1228" i="12"/>
  <c r="P1229" i="12"/>
  <c r="P1230" i="12"/>
  <c r="P1231" i="12"/>
  <c r="P1232" i="12"/>
  <c r="P1233" i="12"/>
  <c r="P1234" i="12"/>
  <c r="P1235" i="12"/>
  <c r="P1236" i="12"/>
  <c r="P1237" i="12"/>
  <c r="P1238" i="12"/>
  <c r="P1239" i="12"/>
  <c r="P1240" i="12"/>
  <c r="P1241" i="12"/>
  <c r="P1242" i="12"/>
  <c r="P1243" i="12"/>
  <c r="P1244" i="12"/>
  <c r="P1245" i="12"/>
  <c r="P1246" i="12"/>
  <c r="P1247" i="12"/>
  <c r="P1248" i="12"/>
  <c r="P1249" i="12"/>
  <c r="P1250" i="12"/>
  <c r="P1251" i="12"/>
  <c r="P1252" i="12"/>
  <c r="P1253" i="12"/>
  <c r="P1254" i="12"/>
  <c r="P1255" i="12"/>
  <c r="P1256" i="12"/>
  <c r="P1257" i="12"/>
  <c r="P1258" i="12"/>
  <c r="P1259" i="12"/>
  <c r="P1260" i="12"/>
  <c r="P1261" i="12"/>
  <c r="P1262" i="12"/>
  <c r="P1263" i="12"/>
  <c r="P1264" i="12"/>
  <c r="P1265" i="12"/>
  <c r="P1266" i="12"/>
  <c r="P1267" i="12"/>
  <c r="P1268" i="12"/>
  <c r="P1269" i="12"/>
  <c r="P1270" i="12"/>
  <c r="P1271" i="12"/>
  <c r="P1272" i="12"/>
  <c r="P1273" i="12"/>
  <c r="P1274" i="12"/>
  <c r="P1275" i="12"/>
  <c r="P1276" i="12"/>
  <c r="P1277" i="12"/>
  <c r="P1278" i="12"/>
  <c r="P1279" i="12"/>
  <c r="P1280" i="12"/>
  <c r="P1281" i="12"/>
  <c r="P1282" i="12"/>
  <c r="P1283" i="12"/>
  <c r="P1284" i="12"/>
  <c r="P1285" i="12"/>
  <c r="P1286" i="12"/>
  <c r="P1287" i="12"/>
  <c r="P1288" i="12"/>
  <c r="P1289" i="12"/>
  <c r="P1290" i="12"/>
  <c r="P1291" i="12"/>
  <c r="P1292" i="12"/>
  <c r="P1293" i="12"/>
  <c r="P1294" i="12"/>
  <c r="P1295" i="12"/>
  <c r="P1296" i="12"/>
  <c r="P1297" i="12"/>
  <c r="P1298" i="12"/>
  <c r="P1299" i="12"/>
  <c r="P1300" i="12"/>
  <c r="P1301" i="12"/>
  <c r="P1302" i="12"/>
  <c r="P1303" i="12"/>
  <c r="P1304" i="12"/>
  <c r="P1305" i="12"/>
  <c r="P1306" i="12"/>
  <c r="P1307" i="12"/>
  <c r="P1308" i="12"/>
  <c r="P1309" i="12"/>
  <c r="P1310" i="12"/>
  <c r="P1311" i="12"/>
  <c r="P1312" i="12"/>
  <c r="P1313" i="12"/>
  <c r="P1314" i="12"/>
  <c r="P1315" i="12"/>
  <c r="P1316" i="12"/>
  <c r="P1317" i="12"/>
  <c r="P1318" i="12"/>
  <c r="P1319" i="12"/>
  <c r="P1320" i="12"/>
  <c r="P1321" i="12"/>
  <c r="P1322" i="12"/>
  <c r="P1323" i="12"/>
  <c r="P1324" i="12"/>
  <c r="P1325" i="12"/>
  <c r="P1326" i="12"/>
  <c r="P1327" i="12"/>
  <c r="P1328" i="12"/>
  <c r="P1329" i="12"/>
  <c r="P1330" i="12"/>
  <c r="P1331" i="12"/>
  <c r="P1332" i="12"/>
  <c r="P1333" i="12"/>
  <c r="P1334" i="12"/>
  <c r="P1335" i="12"/>
  <c r="P1336" i="12"/>
  <c r="P1337" i="12"/>
  <c r="P1338" i="12"/>
  <c r="P1339" i="12"/>
  <c r="P1340" i="12"/>
  <c r="P1341" i="12"/>
  <c r="P1342" i="12"/>
  <c r="P1343" i="12"/>
  <c r="P1344" i="12"/>
  <c r="P1345" i="12"/>
  <c r="P1346" i="12"/>
  <c r="P1347" i="12"/>
  <c r="P1348" i="12"/>
  <c r="P1349" i="12"/>
  <c r="P1350" i="12"/>
  <c r="P1351" i="12"/>
  <c r="P1352" i="12"/>
  <c r="P1353" i="12"/>
  <c r="P1354" i="12"/>
  <c r="P1355" i="12"/>
  <c r="P1356" i="12"/>
  <c r="P1357" i="12"/>
  <c r="P1358" i="12"/>
  <c r="P1359" i="12"/>
  <c r="P1360" i="12"/>
  <c r="P1361" i="12"/>
  <c r="P1362" i="12"/>
  <c r="P1363" i="12"/>
  <c r="P1364" i="12"/>
  <c r="P1365" i="12"/>
  <c r="P1366" i="12"/>
  <c r="P1367" i="12"/>
  <c r="P1368" i="12"/>
  <c r="P1369" i="12"/>
  <c r="P1370" i="12"/>
  <c r="P1371" i="12"/>
  <c r="P1372" i="12"/>
  <c r="P1373" i="12"/>
  <c r="P1374" i="12"/>
  <c r="P1375" i="12"/>
  <c r="P1376" i="12"/>
  <c r="P1377" i="12"/>
  <c r="P1378" i="12"/>
  <c r="P1379" i="12"/>
  <c r="P1380" i="12"/>
  <c r="P1381" i="12"/>
  <c r="P1382" i="12"/>
  <c r="P1383" i="12"/>
  <c r="P1384" i="12"/>
  <c r="P1385" i="12"/>
  <c r="P1386" i="12"/>
  <c r="P1387" i="12"/>
  <c r="P1388" i="12"/>
  <c r="P1389" i="12"/>
  <c r="P1390" i="12"/>
  <c r="P1391" i="12"/>
  <c r="P1392" i="12"/>
  <c r="P1393" i="12"/>
  <c r="P1394" i="12"/>
  <c r="P1395" i="12"/>
  <c r="P1396" i="12"/>
  <c r="P1397" i="12"/>
  <c r="P1398" i="12"/>
  <c r="P1399" i="12"/>
  <c r="P1400" i="12"/>
  <c r="P1401" i="12"/>
  <c r="P1402" i="12"/>
  <c r="P1403" i="12"/>
  <c r="P1404" i="12"/>
  <c r="P1405" i="12"/>
  <c r="P1406" i="12"/>
  <c r="P1407" i="12"/>
  <c r="P1408" i="12"/>
  <c r="P1409" i="12"/>
  <c r="P1410" i="12"/>
  <c r="P1411" i="12"/>
  <c r="P1412" i="12"/>
  <c r="P1413" i="12"/>
  <c r="P1414" i="12"/>
  <c r="P1415" i="12"/>
  <c r="P1416" i="12"/>
  <c r="P1417" i="12"/>
  <c r="P1418" i="12"/>
  <c r="P1419" i="12"/>
  <c r="P1420" i="12"/>
  <c r="P1421" i="12"/>
  <c r="P1422" i="12"/>
  <c r="P1423" i="12"/>
  <c r="P1424" i="12"/>
  <c r="P1425" i="12"/>
  <c r="P1426" i="12"/>
  <c r="P1427" i="12"/>
  <c r="P1428" i="12"/>
  <c r="P1429" i="12"/>
  <c r="P1430" i="12"/>
  <c r="P1431" i="12"/>
  <c r="P1432" i="12"/>
  <c r="P1433" i="12"/>
  <c r="P1434" i="12"/>
  <c r="P1435" i="12"/>
  <c r="P1436" i="12"/>
  <c r="P1437" i="12"/>
  <c r="P1438" i="12"/>
  <c r="P1439" i="12"/>
  <c r="P1440" i="12"/>
  <c r="P1441" i="12"/>
  <c r="P1442" i="12"/>
  <c r="P1443" i="12"/>
  <c r="P1444" i="12"/>
  <c r="P1445" i="12"/>
  <c r="P1446" i="12"/>
  <c r="P1447" i="12"/>
  <c r="P1448" i="12"/>
  <c r="P1449" i="12"/>
  <c r="P1450" i="12"/>
  <c r="P1451" i="12"/>
  <c r="P1452" i="12"/>
  <c r="P1453" i="12"/>
  <c r="P1454" i="12"/>
  <c r="P1455" i="12"/>
  <c r="P1456" i="12"/>
  <c r="P1457" i="12"/>
  <c r="P1458" i="12"/>
  <c r="P1459" i="12"/>
  <c r="P1460" i="12"/>
  <c r="P1461" i="12"/>
  <c r="P1462" i="12"/>
  <c r="P1463" i="12"/>
  <c r="P1464" i="12"/>
  <c r="P1465" i="12"/>
  <c r="P1466" i="12"/>
  <c r="P1467" i="12"/>
  <c r="P1468" i="12"/>
  <c r="P1469" i="12"/>
  <c r="P1470" i="12"/>
  <c r="P1471" i="12"/>
  <c r="P1472" i="12"/>
  <c r="P1473" i="12"/>
  <c r="P1474" i="12"/>
  <c r="P1475" i="12"/>
  <c r="P1476" i="12"/>
  <c r="P1477" i="12"/>
  <c r="P1478" i="12"/>
  <c r="P1479" i="12"/>
  <c r="P1480" i="12"/>
  <c r="P1481" i="12"/>
  <c r="P1482" i="12"/>
  <c r="P1483" i="12"/>
  <c r="P1484" i="12"/>
  <c r="P1485" i="12"/>
  <c r="P1486" i="12"/>
  <c r="P1487" i="12"/>
  <c r="P1488" i="12"/>
  <c r="P1489" i="12"/>
  <c r="P1490" i="12"/>
  <c r="P1491" i="12"/>
  <c r="P1492" i="12"/>
  <c r="P1493" i="12"/>
  <c r="P1494" i="12"/>
  <c r="P1495" i="12"/>
  <c r="P1496" i="12"/>
  <c r="P1497" i="12"/>
  <c r="P1498" i="12"/>
  <c r="P1499" i="12"/>
  <c r="P1500" i="12"/>
  <c r="P1501" i="12"/>
  <c r="P1502" i="12"/>
  <c r="P1503" i="12"/>
  <c r="P1504" i="12"/>
  <c r="P1505" i="12"/>
  <c r="P1506" i="12"/>
  <c r="P1507" i="12"/>
  <c r="P1508" i="12"/>
  <c r="P1509" i="12"/>
  <c r="P1510" i="12"/>
  <c r="P1511" i="12"/>
  <c r="P1512" i="12"/>
  <c r="P1513" i="12"/>
  <c r="P1514" i="12"/>
  <c r="P1515" i="12"/>
  <c r="P1516" i="12"/>
  <c r="P1517" i="12"/>
  <c r="P1518" i="12"/>
  <c r="P1519" i="12"/>
  <c r="P1520" i="12"/>
  <c r="P1521" i="12"/>
  <c r="P1522" i="12"/>
  <c r="P1523" i="12"/>
  <c r="P1524" i="12"/>
  <c r="P1525" i="12"/>
  <c r="P1526" i="12"/>
  <c r="P1527" i="12"/>
  <c r="P1528" i="12"/>
  <c r="P1529" i="12"/>
  <c r="P1530" i="12"/>
  <c r="P1531" i="12"/>
  <c r="P1532" i="12"/>
  <c r="P1533" i="12"/>
  <c r="P1534" i="12"/>
  <c r="P1535" i="12"/>
  <c r="P1536" i="12"/>
  <c r="P1537" i="12"/>
  <c r="P1538" i="12"/>
  <c r="P1539" i="12"/>
  <c r="P1540" i="12"/>
  <c r="P1541" i="12"/>
  <c r="P1542" i="12"/>
  <c r="P1543" i="12"/>
  <c r="P1544" i="12"/>
  <c r="P1545" i="12"/>
  <c r="P1546" i="12"/>
  <c r="P1547" i="12"/>
  <c r="P1548" i="12"/>
  <c r="P1549" i="12"/>
  <c r="P1550" i="12"/>
  <c r="P1551" i="12"/>
  <c r="P1552" i="12"/>
  <c r="P1553" i="12"/>
  <c r="P1554" i="12"/>
  <c r="P1555" i="12"/>
  <c r="P1556" i="12"/>
  <c r="P1557" i="12"/>
  <c r="P1558" i="12"/>
  <c r="P1559" i="12"/>
  <c r="P1560" i="12"/>
  <c r="P1561" i="12"/>
  <c r="P1562" i="12"/>
  <c r="P1563" i="12"/>
  <c r="P1564" i="12"/>
  <c r="P1565" i="12"/>
  <c r="P1566" i="12"/>
  <c r="P1567" i="12"/>
  <c r="P1568" i="12"/>
  <c r="P1569" i="12"/>
  <c r="P1570" i="12"/>
  <c r="P1571" i="12"/>
  <c r="P1572" i="12"/>
  <c r="P1573" i="12"/>
  <c r="P1574" i="12"/>
  <c r="P1575" i="12"/>
  <c r="P1576" i="12"/>
  <c r="P1577" i="12"/>
  <c r="P1578" i="12"/>
  <c r="P1579" i="12"/>
  <c r="P1580" i="12"/>
  <c r="P1581" i="12"/>
  <c r="P1582" i="12"/>
  <c r="P1583" i="12"/>
  <c r="P1584" i="12"/>
  <c r="P1585" i="12"/>
  <c r="P1586" i="12"/>
  <c r="P1587" i="12"/>
  <c r="P1588" i="12"/>
  <c r="P1589" i="12"/>
  <c r="P1590" i="12"/>
  <c r="P1591" i="12"/>
  <c r="P1592" i="12"/>
  <c r="P1593" i="12"/>
  <c r="P1594" i="12"/>
  <c r="P1595" i="12"/>
  <c r="P1596" i="12"/>
  <c r="P1597" i="12"/>
  <c r="P1598" i="12"/>
  <c r="P1599" i="12"/>
  <c r="P1600" i="12"/>
  <c r="P1601" i="12"/>
  <c r="P1602" i="12"/>
  <c r="P1603" i="12"/>
  <c r="P1604" i="12"/>
  <c r="P1605" i="12"/>
  <c r="P1606" i="12"/>
  <c r="P1607" i="12"/>
  <c r="P1608" i="12"/>
  <c r="P1609" i="12"/>
  <c r="P1610" i="12"/>
  <c r="P1611" i="12"/>
  <c r="P1612" i="12"/>
  <c r="P1613" i="12"/>
  <c r="P1614" i="12"/>
  <c r="P1615" i="12"/>
  <c r="P1616" i="12"/>
  <c r="P1617" i="12"/>
  <c r="P1618" i="12"/>
  <c r="P1619" i="12"/>
  <c r="P1620" i="12"/>
  <c r="P1621" i="12"/>
  <c r="P1622" i="12"/>
  <c r="P1623" i="12"/>
  <c r="P1624" i="12"/>
  <c r="P1625" i="12"/>
  <c r="P1626" i="12"/>
  <c r="P1627" i="12"/>
  <c r="P1628" i="12"/>
  <c r="P1629" i="12"/>
  <c r="P1630" i="12"/>
  <c r="P1631" i="12"/>
  <c r="P1632" i="12"/>
  <c r="P1633" i="12"/>
  <c r="P1634" i="12"/>
  <c r="P1635" i="12"/>
  <c r="P1636" i="12"/>
  <c r="P1637" i="12"/>
  <c r="P1638" i="12"/>
  <c r="P1639" i="12"/>
  <c r="P1640" i="12"/>
  <c r="P1641" i="12"/>
  <c r="P1642" i="12"/>
  <c r="P1643" i="12"/>
  <c r="P1644" i="12"/>
  <c r="P1645" i="12"/>
  <c r="P1646" i="12"/>
  <c r="P1647" i="12"/>
  <c r="P1648" i="12"/>
  <c r="P1649" i="12"/>
  <c r="P1650" i="12"/>
  <c r="P1651" i="12"/>
  <c r="P1652" i="12"/>
  <c r="P1653" i="12"/>
  <c r="P1654" i="12"/>
  <c r="P1655" i="12"/>
  <c r="P1656" i="12"/>
  <c r="P1657" i="12"/>
  <c r="P1658" i="12"/>
  <c r="P1659" i="12"/>
  <c r="P1660" i="12"/>
  <c r="P1661" i="12"/>
  <c r="P1662" i="12"/>
  <c r="P1663" i="12"/>
  <c r="P1664" i="12"/>
  <c r="P1665" i="12"/>
  <c r="P1666" i="12"/>
  <c r="P1667" i="12"/>
  <c r="P1668" i="12"/>
  <c r="P1669" i="12"/>
  <c r="P1670" i="12"/>
  <c r="P1671" i="12"/>
  <c r="P1672" i="12"/>
  <c r="P1673" i="12"/>
  <c r="P1674" i="12"/>
  <c r="P1675" i="12"/>
  <c r="P1676" i="12"/>
  <c r="P1677" i="12"/>
  <c r="P1678" i="12"/>
  <c r="P1679" i="12"/>
  <c r="P1680" i="12"/>
  <c r="P1681" i="12"/>
  <c r="P1682" i="12"/>
  <c r="P1683" i="12"/>
  <c r="P1684" i="12"/>
  <c r="P1685" i="12"/>
  <c r="P1686" i="12"/>
  <c r="P1687" i="12"/>
  <c r="P1688" i="12"/>
  <c r="P1689" i="12"/>
  <c r="P1690" i="12"/>
  <c r="P1691" i="12"/>
  <c r="P1692" i="12"/>
  <c r="P1693" i="12"/>
  <c r="P1694" i="12"/>
  <c r="P1695" i="12"/>
  <c r="P1696" i="12"/>
  <c r="P1697" i="12"/>
  <c r="P1698" i="12"/>
  <c r="P1699" i="12"/>
  <c r="P1700" i="12"/>
  <c r="P1701" i="12"/>
  <c r="P1702" i="12"/>
  <c r="P1703" i="12"/>
  <c r="P1704" i="12"/>
  <c r="P1705" i="12"/>
  <c r="P1706" i="12"/>
  <c r="P1707" i="12"/>
  <c r="P1708" i="12"/>
  <c r="P1709" i="12"/>
  <c r="P1710" i="12"/>
  <c r="P1711" i="12"/>
  <c r="P1712" i="12"/>
  <c r="P1713" i="12"/>
  <c r="P1714" i="12"/>
  <c r="P1715" i="12"/>
  <c r="P1716" i="12"/>
  <c r="P1717" i="12"/>
  <c r="P1718" i="12"/>
  <c r="P1719" i="12"/>
  <c r="P1720" i="12"/>
  <c r="P1721" i="12"/>
  <c r="P1722" i="12"/>
  <c r="P1723" i="12"/>
  <c r="P1724" i="12"/>
  <c r="P1725" i="12"/>
  <c r="P1726" i="12"/>
  <c r="P1727" i="12"/>
  <c r="P1728" i="12"/>
  <c r="P1729" i="12"/>
  <c r="P1730" i="12"/>
  <c r="P1731" i="12"/>
  <c r="P1732" i="12"/>
  <c r="P1733" i="12"/>
  <c r="P1734" i="12"/>
  <c r="P1735" i="12"/>
  <c r="P1736" i="12"/>
  <c r="P1737" i="12"/>
  <c r="P1738" i="12"/>
  <c r="P1739" i="12"/>
  <c r="P1740" i="12"/>
  <c r="P1741" i="12"/>
  <c r="P1742" i="12"/>
  <c r="P1743" i="12"/>
  <c r="P1744" i="12"/>
  <c r="P1745" i="12"/>
  <c r="P1746" i="12"/>
  <c r="P1747" i="12"/>
  <c r="P1748" i="12"/>
  <c r="P1749" i="12"/>
  <c r="P1750" i="12"/>
  <c r="P1751" i="12"/>
  <c r="P1752" i="12"/>
  <c r="P1753" i="12"/>
  <c r="P1754" i="12"/>
  <c r="P1755" i="12"/>
  <c r="P1756" i="12"/>
  <c r="P1757" i="12"/>
  <c r="P1758" i="12"/>
  <c r="P1759" i="12"/>
  <c r="P1760" i="12"/>
  <c r="P1761" i="12"/>
  <c r="P1762" i="12"/>
  <c r="P1763" i="12"/>
  <c r="P1764" i="12"/>
  <c r="P1765" i="12"/>
  <c r="P1766" i="12"/>
  <c r="P1767" i="12"/>
  <c r="P1768" i="12"/>
  <c r="P1769" i="12"/>
  <c r="P1770" i="12"/>
  <c r="P1771" i="12"/>
  <c r="P1772" i="12"/>
  <c r="P1773" i="12"/>
  <c r="P1774" i="12"/>
  <c r="P1775" i="12"/>
  <c r="P1776" i="12"/>
  <c r="P1777" i="12"/>
  <c r="P1778" i="12"/>
  <c r="P1779" i="12"/>
  <c r="P1780" i="12"/>
  <c r="P1781" i="12"/>
  <c r="P1782" i="12"/>
  <c r="P1783" i="12"/>
  <c r="P1784" i="12"/>
  <c r="P1785" i="12"/>
  <c r="P1786" i="12"/>
  <c r="P1787" i="12"/>
  <c r="P1788" i="12"/>
  <c r="P1789" i="12"/>
  <c r="P1790" i="12"/>
  <c r="P1791" i="12"/>
  <c r="P1792" i="12"/>
  <c r="P1793" i="12"/>
  <c r="P1794" i="12"/>
  <c r="P1795" i="12"/>
  <c r="P1796" i="12"/>
  <c r="P1797" i="12"/>
  <c r="P1798" i="12"/>
  <c r="P1799" i="12"/>
  <c r="P1800" i="12"/>
  <c r="P1801" i="12"/>
  <c r="P1802" i="12"/>
  <c r="P1803" i="12"/>
  <c r="P1804" i="12"/>
  <c r="P1805" i="12"/>
  <c r="P1806" i="12"/>
  <c r="P1807" i="12"/>
  <c r="P1808" i="12"/>
  <c r="P1809" i="12"/>
  <c r="P1810" i="12"/>
  <c r="P1811" i="12"/>
  <c r="P1812" i="12"/>
  <c r="P1813" i="12"/>
  <c r="P1814" i="12"/>
  <c r="P1815" i="12"/>
  <c r="P1816" i="12"/>
  <c r="P1817" i="12"/>
  <c r="P1818" i="12"/>
  <c r="P1819" i="12"/>
  <c r="P1820" i="12"/>
  <c r="P1821" i="12"/>
  <c r="P1822" i="12"/>
  <c r="P1823" i="12"/>
  <c r="P1824" i="12"/>
  <c r="P1825" i="12"/>
  <c r="P1826" i="12"/>
  <c r="P1827" i="12"/>
  <c r="P1828" i="12"/>
  <c r="P1829" i="12"/>
  <c r="P1830" i="12"/>
  <c r="P1831" i="12"/>
  <c r="P1832" i="12"/>
  <c r="P1833" i="12"/>
  <c r="P1834" i="12"/>
  <c r="P1835" i="12"/>
  <c r="P1836" i="12"/>
  <c r="P1837" i="12"/>
  <c r="P1838" i="12"/>
  <c r="P1839" i="12"/>
  <c r="P1840" i="12"/>
  <c r="P1841" i="12"/>
  <c r="P1842" i="12"/>
  <c r="P1843" i="12"/>
  <c r="P1844" i="12"/>
  <c r="P1845" i="12"/>
  <c r="P1846" i="12"/>
  <c r="P1847" i="12"/>
  <c r="P1848" i="12"/>
  <c r="P1849" i="12"/>
  <c r="P1850" i="12"/>
  <c r="P1851" i="12"/>
  <c r="P1852" i="12"/>
  <c r="P1853" i="12"/>
  <c r="P1854" i="12"/>
  <c r="P1855" i="12"/>
  <c r="P1856" i="12"/>
  <c r="P1857" i="12"/>
  <c r="P1858" i="12"/>
  <c r="P1859" i="12"/>
  <c r="P1860" i="12"/>
  <c r="P1861" i="12"/>
  <c r="P1862" i="12"/>
  <c r="P1863" i="12"/>
  <c r="P1864" i="12"/>
  <c r="P1865" i="12"/>
  <c r="P1866" i="12"/>
  <c r="P1867" i="12"/>
  <c r="P1868" i="12"/>
  <c r="P1869" i="12"/>
  <c r="P1870" i="12"/>
  <c r="P1871" i="12"/>
  <c r="P1872" i="12"/>
  <c r="P1873" i="12"/>
  <c r="P1874" i="12"/>
  <c r="P1875" i="12"/>
  <c r="P1876" i="12"/>
  <c r="P1877" i="12"/>
  <c r="P1878" i="12"/>
  <c r="P1879" i="12"/>
  <c r="P1880" i="12"/>
  <c r="P1881" i="12"/>
  <c r="P1882" i="12"/>
  <c r="P1883" i="12"/>
  <c r="P1884" i="12"/>
  <c r="P1885" i="12"/>
  <c r="P1886" i="12"/>
  <c r="P1887" i="12"/>
  <c r="P1888" i="12"/>
  <c r="P1889" i="12"/>
  <c r="P1890" i="12"/>
  <c r="P1891" i="12"/>
  <c r="P1892" i="12"/>
  <c r="P1893" i="12"/>
  <c r="P1894" i="12"/>
  <c r="P1895" i="12"/>
  <c r="P1896" i="12"/>
  <c r="P1897" i="12"/>
  <c r="P1898" i="12"/>
  <c r="P1899" i="12"/>
  <c r="P1900" i="12"/>
  <c r="P1901" i="12"/>
  <c r="P1902" i="12"/>
  <c r="P1903" i="12"/>
  <c r="P1904" i="12"/>
  <c r="P1905" i="12"/>
  <c r="P1906" i="12"/>
  <c r="P1907" i="12"/>
  <c r="P1908" i="12"/>
  <c r="P1909" i="12"/>
  <c r="P1910" i="12"/>
  <c r="P1911" i="12"/>
  <c r="P1912" i="12"/>
  <c r="P1913" i="12"/>
  <c r="P1914" i="12"/>
  <c r="P1915" i="12"/>
  <c r="P1916" i="12"/>
  <c r="P1917" i="12"/>
  <c r="P1918" i="12"/>
  <c r="P1919" i="12"/>
  <c r="P1920" i="12"/>
  <c r="P1921" i="12"/>
  <c r="P1922" i="12"/>
  <c r="P1923" i="12"/>
  <c r="P1924" i="12"/>
  <c r="P1925" i="12"/>
  <c r="P1926" i="12"/>
  <c r="P1927" i="12"/>
  <c r="P1928" i="12"/>
  <c r="P1929" i="12"/>
  <c r="P1930" i="12"/>
  <c r="P1931" i="12"/>
  <c r="P1932" i="12"/>
  <c r="P1933" i="12"/>
  <c r="P1934" i="12"/>
  <c r="P1935" i="12"/>
  <c r="P1936" i="12"/>
  <c r="P1937" i="12"/>
  <c r="P1938" i="12"/>
  <c r="P1939" i="12"/>
  <c r="P1940" i="12"/>
  <c r="P1941" i="12"/>
  <c r="P1942" i="12"/>
  <c r="P1943" i="12"/>
  <c r="P1944" i="12"/>
  <c r="P1945" i="12"/>
  <c r="P1946" i="12"/>
  <c r="P1947" i="12"/>
  <c r="P1948" i="12"/>
  <c r="P1949" i="12"/>
  <c r="P1950" i="12"/>
  <c r="P1951" i="12"/>
  <c r="P1952" i="12"/>
  <c r="P1953" i="12"/>
  <c r="P1954" i="12"/>
  <c r="P1955" i="12"/>
  <c r="P1956" i="12"/>
  <c r="P1957" i="12"/>
  <c r="P1958" i="12"/>
  <c r="P1959" i="12"/>
  <c r="P1960" i="12"/>
  <c r="P1961" i="12"/>
  <c r="P1962" i="12"/>
  <c r="P1963" i="12"/>
  <c r="P1964" i="12"/>
  <c r="P1965" i="12"/>
  <c r="P1966" i="12"/>
  <c r="P1967" i="12"/>
  <c r="P1968" i="12"/>
  <c r="P1969" i="12"/>
  <c r="P1970" i="12"/>
  <c r="P1971" i="12"/>
  <c r="P1972" i="12"/>
  <c r="P1973" i="12"/>
  <c r="P1974" i="12"/>
  <c r="P1975" i="12"/>
  <c r="P1976" i="12"/>
  <c r="P1977" i="12"/>
  <c r="P1978" i="12"/>
  <c r="P1979" i="12"/>
  <c r="P1980" i="12"/>
  <c r="P1981" i="12"/>
  <c r="P1982" i="12"/>
  <c r="P1983" i="12"/>
  <c r="P1984" i="12"/>
  <c r="P1985" i="12"/>
  <c r="P1986" i="12"/>
  <c r="P1987" i="12"/>
  <c r="P1988" i="12"/>
  <c r="P1989" i="12"/>
  <c r="P1990" i="12"/>
  <c r="P1991" i="12"/>
  <c r="P1992" i="12"/>
  <c r="P1993" i="12"/>
  <c r="P1994" i="12"/>
  <c r="P1995" i="12"/>
  <c r="P1996" i="12"/>
  <c r="P1997" i="12"/>
  <c r="P1998" i="12"/>
  <c r="P1999" i="12"/>
  <c r="P2000" i="12"/>
  <c r="P2001" i="12"/>
  <c r="P2002" i="12"/>
  <c r="P2003" i="12"/>
  <c r="P2004" i="12"/>
  <c r="P2005" i="12"/>
  <c r="P2006" i="12"/>
  <c r="P2007" i="12"/>
  <c r="P2008" i="12"/>
  <c r="P2009" i="12"/>
  <c r="P2010" i="12"/>
  <c r="P2011" i="12"/>
  <c r="P2012" i="12"/>
  <c r="P2013" i="12"/>
  <c r="P2014" i="12"/>
  <c r="P2015" i="12"/>
  <c r="P2016" i="12"/>
  <c r="P2017" i="12"/>
  <c r="P2018" i="12"/>
  <c r="P2019" i="12"/>
  <c r="P2020" i="12"/>
  <c r="P2021" i="12"/>
  <c r="P2022" i="12"/>
  <c r="P2023" i="12"/>
  <c r="P2024" i="12"/>
  <c r="P2025" i="12"/>
  <c r="P2026" i="12"/>
  <c r="P2027" i="12"/>
  <c r="P2028" i="12"/>
  <c r="P2029" i="12"/>
  <c r="P2030" i="12"/>
  <c r="P2031" i="12"/>
  <c r="P2032" i="12"/>
  <c r="P2033" i="12"/>
  <c r="P2034" i="12"/>
  <c r="P2035" i="12"/>
  <c r="P2036" i="12"/>
  <c r="P2037" i="12"/>
  <c r="P2038" i="12"/>
  <c r="P2039" i="12"/>
  <c r="P2040" i="12"/>
  <c r="P2041" i="12"/>
  <c r="P2042" i="12"/>
  <c r="P2043" i="12"/>
  <c r="P2044" i="12"/>
  <c r="P2045" i="12"/>
  <c r="P2046" i="12"/>
  <c r="P2047" i="12"/>
  <c r="P2048" i="12"/>
  <c r="P2049" i="12"/>
  <c r="P2050" i="12"/>
  <c r="P2051" i="12"/>
  <c r="P2052" i="12"/>
  <c r="P2053" i="12"/>
  <c r="P2054" i="12"/>
  <c r="P2055" i="12"/>
  <c r="P2056" i="12"/>
  <c r="P2057" i="12"/>
  <c r="P2058" i="12"/>
  <c r="P2059" i="12"/>
  <c r="P2060" i="12"/>
  <c r="P2061" i="12"/>
  <c r="P2062" i="12"/>
  <c r="P2063" i="12"/>
  <c r="P2064" i="12"/>
  <c r="P2065" i="12"/>
  <c r="P2066" i="12"/>
  <c r="P2067" i="12"/>
  <c r="P2068" i="12"/>
  <c r="P2069" i="12"/>
  <c r="P2070" i="12"/>
  <c r="P2071" i="12"/>
  <c r="P2072" i="12"/>
  <c r="P2073" i="12"/>
  <c r="P2074" i="12"/>
  <c r="P2075" i="12"/>
  <c r="P2076" i="12"/>
  <c r="P2077" i="12"/>
  <c r="P2078" i="12"/>
  <c r="P2079" i="12"/>
  <c r="P2080" i="12"/>
  <c r="P2081" i="12"/>
  <c r="P2082" i="12"/>
  <c r="P2083" i="12"/>
  <c r="P2084" i="12"/>
  <c r="P2085" i="12"/>
  <c r="P2086" i="12"/>
  <c r="P2087" i="12"/>
  <c r="P2088" i="12"/>
  <c r="P2089" i="12"/>
  <c r="P2090" i="12"/>
  <c r="P2091" i="12"/>
  <c r="P2092" i="12"/>
  <c r="P2093" i="12"/>
  <c r="P2094" i="12"/>
  <c r="P2095" i="12"/>
  <c r="P2096" i="12"/>
  <c r="P2097" i="12"/>
  <c r="P2098" i="12"/>
  <c r="P2099" i="12"/>
  <c r="P2100" i="12"/>
  <c r="P2101" i="12"/>
  <c r="P2102" i="12"/>
  <c r="P2103" i="12"/>
  <c r="P2104" i="12"/>
  <c r="P2105" i="12"/>
  <c r="P2106" i="12"/>
  <c r="P2107" i="12"/>
  <c r="P2108" i="12"/>
  <c r="P2109" i="12"/>
  <c r="P2110" i="12"/>
  <c r="P2111" i="12"/>
  <c r="P2112" i="12"/>
  <c r="P2113" i="12"/>
  <c r="P2114" i="12"/>
  <c r="P2115" i="12"/>
  <c r="P2116" i="12"/>
  <c r="P2117" i="12"/>
  <c r="P2118" i="12"/>
  <c r="P2119" i="12"/>
  <c r="P2120" i="12"/>
  <c r="P2121" i="12"/>
  <c r="P2122" i="12"/>
  <c r="P2123" i="12"/>
  <c r="P2124" i="12"/>
  <c r="P2125" i="12"/>
  <c r="P2126" i="12"/>
  <c r="P2127" i="12"/>
  <c r="P2128" i="12"/>
  <c r="P2129" i="12"/>
  <c r="P2130" i="12"/>
  <c r="P2131" i="12"/>
  <c r="P2132" i="12"/>
  <c r="P2133" i="12"/>
  <c r="P2134" i="12"/>
  <c r="P2135" i="12"/>
  <c r="P2136" i="12"/>
  <c r="P2137" i="12"/>
  <c r="P2138" i="12"/>
  <c r="P2139" i="12"/>
  <c r="P2140" i="12"/>
  <c r="P2141" i="12"/>
  <c r="P2142" i="12"/>
  <c r="P2143" i="12"/>
  <c r="P2144" i="12"/>
  <c r="P2145" i="12"/>
  <c r="P2146" i="12"/>
  <c r="P2147" i="12"/>
  <c r="P2148" i="12"/>
  <c r="P2149" i="12"/>
  <c r="P2150" i="12"/>
  <c r="P2151" i="12"/>
  <c r="P2152" i="12"/>
  <c r="P2153" i="12"/>
  <c r="P2154" i="12"/>
  <c r="P2155" i="12"/>
  <c r="P2156" i="12"/>
  <c r="P2157" i="12"/>
  <c r="P2158" i="12"/>
  <c r="P2159" i="12"/>
  <c r="P2160" i="12"/>
  <c r="P2161" i="12"/>
  <c r="P2162" i="12"/>
  <c r="P2163" i="12"/>
  <c r="P2164" i="12"/>
  <c r="P2165" i="12"/>
  <c r="P2166" i="12"/>
  <c r="P2167" i="12"/>
  <c r="P2168" i="12"/>
  <c r="P2169" i="12"/>
  <c r="P2170" i="12"/>
  <c r="P2171" i="12"/>
  <c r="P2172" i="12"/>
  <c r="P2173" i="12"/>
  <c r="P2174" i="12"/>
  <c r="P2175" i="12"/>
  <c r="P2176" i="12"/>
  <c r="P2177" i="12"/>
  <c r="P2178" i="12"/>
  <c r="P2179" i="12"/>
  <c r="P2180" i="12"/>
  <c r="P2181" i="12"/>
  <c r="P2182" i="12"/>
  <c r="P2183" i="12"/>
  <c r="P2184" i="12"/>
  <c r="P2185" i="12"/>
  <c r="P2186" i="12"/>
  <c r="P2187" i="12"/>
  <c r="P2188" i="12"/>
  <c r="P2189" i="12"/>
  <c r="P2190" i="12"/>
  <c r="P2191" i="12"/>
  <c r="P2192" i="12"/>
  <c r="P2193" i="12"/>
  <c r="P2194" i="12"/>
  <c r="P2195" i="12"/>
  <c r="P2196" i="12"/>
  <c r="P2197" i="12"/>
  <c r="P2198" i="12"/>
  <c r="P2199" i="12"/>
  <c r="P2200" i="12"/>
  <c r="P2201" i="12"/>
  <c r="P2202" i="12"/>
  <c r="P2203" i="12"/>
  <c r="P2204" i="12"/>
  <c r="P2205" i="12"/>
  <c r="P2206" i="12"/>
  <c r="P2207" i="12"/>
  <c r="P2208" i="12"/>
  <c r="P2209" i="12"/>
  <c r="P2210" i="12"/>
  <c r="P2211" i="12"/>
  <c r="P2212" i="12"/>
  <c r="P2213" i="12"/>
  <c r="P2214" i="12"/>
  <c r="P2215" i="12"/>
  <c r="P2216" i="12"/>
  <c r="P2217" i="12"/>
  <c r="P2218" i="12"/>
  <c r="P2219" i="12"/>
  <c r="P2220" i="12"/>
  <c r="P2221" i="12"/>
  <c r="P2222" i="12"/>
  <c r="P2223" i="12"/>
  <c r="P2224" i="12"/>
  <c r="P2225" i="12"/>
  <c r="P2226" i="12"/>
  <c r="P2227" i="12"/>
  <c r="P2228" i="12"/>
  <c r="P2229" i="12"/>
  <c r="P2230" i="12"/>
  <c r="P2231" i="12"/>
  <c r="P2232" i="12"/>
  <c r="P2233" i="12"/>
  <c r="P2234" i="12"/>
  <c r="P2235" i="12"/>
  <c r="P2236" i="12"/>
  <c r="P2237" i="12"/>
  <c r="P2238" i="12"/>
  <c r="P2239" i="12"/>
  <c r="P2240" i="12"/>
  <c r="P2241" i="12"/>
  <c r="P2242" i="12"/>
  <c r="P2243" i="12"/>
  <c r="P2244" i="12"/>
  <c r="P2245" i="12"/>
  <c r="P2246" i="12"/>
  <c r="P2247" i="12"/>
  <c r="P2248" i="12"/>
  <c r="P2249" i="12"/>
  <c r="P2250" i="12"/>
  <c r="P2251" i="12"/>
  <c r="P2252" i="12"/>
  <c r="P2253" i="12"/>
  <c r="P2254" i="12"/>
  <c r="P2255" i="12"/>
  <c r="P2256" i="12"/>
  <c r="P2257" i="12"/>
  <c r="P2258" i="12"/>
  <c r="P2259" i="12"/>
  <c r="P2260" i="12"/>
  <c r="P2261" i="12"/>
  <c r="P2262" i="12"/>
  <c r="P2263" i="12"/>
  <c r="P2264" i="12"/>
  <c r="P2265" i="12"/>
  <c r="P2266" i="12"/>
  <c r="P2267" i="12"/>
  <c r="P2268" i="12"/>
  <c r="P2269" i="12"/>
  <c r="P2270" i="12"/>
  <c r="P2271" i="12"/>
  <c r="P2272" i="12"/>
  <c r="P2273" i="12"/>
  <c r="P2274" i="12"/>
  <c r="P2275" i="12"/>
  <c r="P2276" i="12"/>
  <c r="P2277" i="12"/>
  <c r="P2278" i="12"/>
  <c r="P2279" i="12"/>
  <c r="P2280" i="12"/>
  <c r="P2281" i="12"/>
  <c r="P2282" i="12"/>
  <c r="P2283" i="12"/>
  <c r="P2284" i="12"/>
  <c r="P2285" i="12"/>
  <c r="P2286" i="12"/>
  <c r="P2287" i="12"/>
  <c r="P2288" i="12"/>
  <c r="P2289" i="12"/>
  <c r="P2290" i="12"/>
  <c r="P2291" i="12"/>
  <c r="P2292" i="12"/>
  <c r="P2293" i="12"/>
  <c r="P2294" i="12"/>
  <c r="P2295" i="12"/>
  <c r="P2296" i="12"/>
  <c r="P2297" i="12"/>
  <c r="P2298" i="12"/>
  <c r="P2299" i="12"/>
  <c r="P2300" i="12"/>
  <c r="P2301" i="12"/>
  <c r="P2302" i="12"/>
  <c r="P2303" i="12"/>
  <c r="P2304" i="12"/>
  <c r="P2305" i="12"/>
  <c r="P2306" i="12"/>
  <c r="P2307" i="12"/>
  <c r="P2308" i="12"/>
  <c r="P2309" i="12"/>
  <c r="P2310" i="12"/>
  <c r="P2311" i="12"/>
  <c r="P2312" i="12"/>
  <c r="P2313" i="12"/>
  <c r="P2314" i="12"/>
  <c r="P2315" i="12"/>
  <c r="P2316" i="12"/>
  <c r="P2317" i="12"/>
  <c r="P2318" i="12"/>
  <c r="P2319" i="12"/>
  <c r="P2320" i="12"/>
  <c r="P2321" i="12"/>
  <c r="P2322" i="12"/>
  <c r="P2323" i="12"/>
  <c r="P2324" i="12"/>
  <c r="P2325" i="12"/>
  <c r="P2326" i="12"/>
  <c r="P2327" i="12"/>
  <c r="P2328" i="12"/>
  <c r="P2329" i="12"/>
  <c r="P2330" i="12"/>
  <c r="P2331" i="12"/>
  <c r="P2332" i="12"/>
  <c r="P2333" i="12"/>
  <c r="P2334" i="12"/>
  <c r="P2335" i="12"/>
  <c r="P2336" i="12"/>
  <c r="P2337" i="12"/>
  <c r="P2338" i="12"/>
  <c r="P2339" i="12"/>
  <c r="P2340" i="12"/>
  <c r="P2341" i="12"/>
  <c r="P2342" i="12"/>
  <c r="P2343" i="12"/>
  <c r="P2344" i="12"/>
  <c r="P2345" i="12"/>
  <c r="P2346" i="12"/>
  <c r="P2347" i="12"/>
  <c r="P2348" i="12"/>
  <c r="P2349" i="12"/>
  <c r="P2350" i="12"/>
  <c r="P2351" i="12"/>
  <c r="P2352" i="12"/>
  <c r="P2353" i="12"/>
  <c r="P2354" i="12"/>
  <c r="P2355" i="12"/>
  <c r="P2356" i="12"/>
  <c r="P2357" i="12"/>
  <c r="P2358" i="12"/>
  <c r="P2359" i="12"/>
  <c r="P2360" i="12"/>
  <c r="P2361" i="12"/>
  <c r="P2362" i="12"/>
  <c r="P2363" i="12"/>
  <c r="P2364" i="12"/>
  <c r="P2365" i="12"/>
  <c r="P2366" i="12"/>
  <c r="P2367" i="12"/>
  <c r="P2368" i="12"/>
  <c r="P2369" i="12"/>
  <c r="P2370" i="12"/>
  <c r="P2371" i="12"/>
  <c r="P2372" i="12"/>
  <c r="P2373" i="12"/>
  <c r="P2374" i="12"/>
  <c r="P2375" i="12"/>
  <c r="P2376" i="12"/>
  <c r="P2377" i="12"/>
  <c r="P2378" i="12"/>
  <c r="P2379" i="12"/>
  <c r="P2380" i="12"/>
  <c r="P2381" i="12"/>
  <c r="P2382" i="12"/>
  <c r="P2383" i="12"/>
  <c r="P2384" i="12"/>
  <c r="P2385" i="12"/>
  <c r="P2386" i="12"/>
  <c r="P2387" i="12"/>
  <c r="P2388" i="12"/>
  <c r="P2389" i="12"/>
  <c r="P2390" i="12"/>
  <c r="P2391" i="12"/>
  <c r="P2392" i="12"/>
  <c r="P2393" i="12"/>
  <c r="P2394" i="12"/>
  <c r="P2395" i="12"/>
  <c r="P2396" i="12"/>
  <c r="P2397" i="12"/>
  <c r="P2398" i="12"/>
  <c r="P2399" i="12"/>
  <c r="P2400" i="12"/>
  <c r="P2401" i="12"/>
  <c r="P2402" i="12"/>
  <c r="P2403" i="12"/>
  <c r="P2404" i="12"/>
  <c r="P2405" i="12"/>
  <c r="P2406" i="12"/>
  <c r="P2407" i="12"/>
  <c r="P2408" i="12"/>
  <c r="P2409" i="12"/>
  <c r="P2410" i="12"/>
  <c r="P2411" i="12"/>
  <c r="P2412" i="12"/>
  <c r="P2413" i="12"/>
  <c r="P2414" i="12"/>
  <c r="P2415" i="12"/>
  <c r="P2416" i="12"/>
  <c r="P2417" i="12"/>
  <c r="P2418" i="12"/>
  <c r="P2419" i="12"/>
  <c r="P2420" i="12"/>
  <c r="P2421" i="12"/>
  <c r="P2422" i="12"/>
  <c r="P2423" i="12"/>
  <c r="P2424" i="12"/>
  <c r="P2425" i="12"/>
  <c r="P2426" i="12"/>
  <c r="P2427" i="12"/>
  <c r="P2428" i="12"/>
  <c r="P2429" i="12"/>
  <c r="P2430" i="12"/>
  <c r="P2431" i="12"/>
  <c r="P2432" i="12"/>
  <c r="P2433" i="12"/>
  <c r="P2434" i="12"/>
  <c r="P2435" i="12"/>
  <c r="P2436" i="12"/>
  <c r="P2437" i="12"/>
  <c r="P2438" i="12"/>
  <c r="P2439" i="12"/>
  <c r="P2440" i="12"/>
  <c r="P2441" i="12"/>
  <c r="P2442" i="12"/>
  <c r="P2443" i="12"/>
  <c r="P2444" i="12"/>
  <c r="P2445" i="12"/>
  <c r="P2446" i="12"/>
  <c r="P2447" i="12"/>
  <c r="P2448" i="12"/>
  <c r="P2449" i="12"/>
  <c r="P2450" i="12"/>
  <c r="P2451" i="12"/>
  <c r="P2452" i="12"/>
  <c r="P2453" i="12"/>
  <c r="P2454" i="12"/>
  <c r="P2455" i="12"/>
  <c r="P2456" i="12"/>
  <c r="P2457" i="12"/>
  <c r="P2458" i="12"/>
  <c r="P2459" i="12"/>
  <c r="P2460" i="12"/>
  <c r="P2461" i="12"/>
  <c r="P2462" i="12"/>
  <c r="P2463" i="12"/>
  <c r="P2464" i="12"/>
  <c r="P2465" i="12"/>
  <c r="P2466" i="12"/>
  <c r="P2467" i="12"/>
  <c r="P2468" i="12"/>
  <c r="P2469" i="12"/>
  <c r="P2470" i="12"/>
  <c r="P2471" i="12"/>
  <c r="P2472" i="12"/>
  <c r="P2473" i="12"/>
  <c r="P2474" i="12"/>
  <c r="P2475" i="12"/>
  <c r="P2476" i="12"/>
  <c r="P2477" i="12"/>
  <c r="P2478" i="12"/>
  <c r="P2479" i="12"/>
  <c r="P2480" i="12"/>
  <c r="P2481" i="12"/>
  <c r="P2482" i="12"/>
  <c r="P2483" i="12"/>
  <c r="P2484" i="12"/>
  <c r="P2485" i="12"/>
  <c r="P2486" i="12"/>
  <c r="P2487" i="12"/>
  <c r="P2488" i="12"/>
  <c r="P2489" i="12"/>
  <c r="P2490" i="12"/>
  <c r="P2491" i="12"/>
  <c r="P2492" i="12"/>
  <c r="P2493" i="12"/>
  <c r="P2494" i="12"/>
  <c r="P2495" i="12"/>
  <c r="P2496" i="12"/>
  <c r="P2497" i="12"/>
  <c r="P2498" i="12"/>
  <c r="P2499" i="12"/>
  <c r="P2500" i="12"/>
  <c r="P2501" i="12"/>
  <c r="P2502" i="12"/>
  <c r="P2503" i="12"/>
  <c r="P2504" i="12"/>
  <c r="P2505" i="12"/>
  <c r="P2506" i="12"/>
  <c r="P2507" i="12"/>
  <c r="P2508" i="12"/>
  <c r="P2509" i="12"/>
  <c r="P2510" i="12"/>
  <c r="P2511" i="12"/>
  <c r="P2512" i="12"/>
  <c r="P2513" i="12"/>
  <c r="P2514" i="12"/>
  <c r="P2515" i="12"/>
  <c r="P2516" i="12"/>
  <c r="P2517" i="12"/>
  <c r="P2518" i="12"/>
  <c r="P2519" i="12"/>
  <c r="P2520" i="12"/>
  <c r="P2521" i="12"/>
  <c r="P2522" i="12"/>
  <c r="P2523" i="12"/>
  <c r="P2524" i="12"/>
  <c r="P2525" i="12"/>
  <c r="P2526" i="12"/>
  <c r="P2527" i="12"/>
  <c r="P2528" i="12"/>
  <c r="P2529" i="12"/>
  <c r="P2530" i="12"/>
  <c r="P2531" i="12"/>
  <c r="P2532" i="12"/>
  <c r="P2533" i="12"/>
  <c r="P2534" i="12"/>
  <c r="P2535" i="12"/>
  <c r="P2536" i="12"/>
  <c r="P2537" i="12"/>
  <c r="P2538" i="12"/>
  <c r="P2539" i="12"/>
  <c r="P2540" i="12"/>
  <c r="P2541" i="12"/>
  <c r="P2542" i="12"/>
  <c r="P2543" i="12"/>
  <c r="P2544" i="12"/>
  <c r="P2545" i="12"/>
  <c r="P2546" i="12"/>
  <c r="P2547" i="12"/>
  <c r="P2548" i="12"/>
  <c r="P2549" i="12"/>
  <c r="P2550" i="12"/>
  <c r="P2551" i="12"/>
  <c r="P2552" i="12"/>
  <c r="P2553" i="12"/>
  <c r="P2554" i="12"/>
  <c r="P2555" i="12"/>
  <c r="P2556" i="12"/>
  <c r="P2557" i="12"/>
  <c r="P2558" i="12"/>
  <c r="P2559" i="12"/>
  <c r="P2560" i="12"/>
  <c r="P2561" i="12"/>
  <c r="P2562" i="12"/>
  <c r="P2563" i="12"/>
  <c r="P2564" i="12"/>
  <c r="P2565" i="12"/>
  <c r="P2566" i="12"/>
  <c r="P2567" i="12"/>
  <c r="P2568" i="12"/>
  <c r="P2569" i="12"/>
  <c r="P2570" i="12"/>
  <c r="P2571" i="12"/>
  <c r="P2572" i="12"/>
  <c r="P2573" i="12"/>
  <c r="P2574" i="12"/>
  <c r="P2575" i="12"/>
  <c r="P2576" i="12"/>
  <c r="P2577" i="12"/>
  <c r="P2578" i="12"/>
  <c r="P2579" i="12"/>
  <c r="P2580" i="12"/>
  <c r="P2581" i="12"/>
  <c r="P2582" i="12"/>
  <c r="P2583" i="12"/>
  <c r="P2584" i="12"/>
  <c r="P2585" i="12"/>
  <c r="P2586" i="12"/>
  <c r="P2587" i="12"/>
  <c r="P2588" i="12"/>
  <c r="P2589" i="12"/>
  <c r="P2590" i="12"/>
  <c r="P2591" i="12"/>
  <c r="P2592" i="12"/>
  <c r="P2593" i="12"/>
  <c r="P2594" i="12"/>
  <c r="P2595" i="12"/>
  <c r="P2596" i="12"/>
  <c r="P2597" i="12"/>
  <c r="P2598" i="12"/>
  <c r="P2599" i="12"/>
  <c r="P2600" i="12"/>
  <c r="P2601" i="12"/>
  <c r="P2602" i="12"/>
  <c r="P2603" i="12"/>
  <c r="P2604" i="12"/>
  <c r="P2605" i="12"/>
  <c r="P2606" i="12"/>
  <c r="P2607" i="12"/>
  <c r="P2608" i="12"/>
  <c r="P2609" i="12"/>
  <c r="P2610" i="12"/>
  <c r="P2611" i="12"/>
  <c r="P2612" i="12"/>
  <c r="P2613" i="12"/>
  <c r="P2614" i="12"/>
  <c r="P2615" i="12"/>
  <c r="P2616" i="12"/>
  <c r="P2617" i="12"/>
  <c r="P2618" i="12"/>
  <c r="P2619" i="12"/>
  <c r="P2620" i="12"/>
  <c r="P2621" i="12"/>
  <c r="P2622" i="12"/>
  <c r="P2623" i="12"/>
  <c r="P2624" i="12"/>
  <c r="P2625" i="12"/>
  <c r="P2626" i="12"/>
  <c r="P2627" i="12"/>
  <c r="P2628" i="12"/>
  <c r="P2629" i="12"/>
  <c r="P2630" i="12"/>
  <c r="P2631" i="12"/>
  <c r="P2632" i="12"/>
  <c r="P2633" i="12"/>
  <c r="P2634" i="12"/>
  <c r="P2635" i="12"/>
  <c r="P2636" i="12"/>
  <c r="P2637" i="12"/>
  <c r="P2638" i="12"/>
  <c r="P2639" i="12"/>
  <c r="P2640" i="12"/>
  <c r="P2641" i="12"/>
  <c r="P2642" i="12"/>
  <c r="P2643" i="12"/>
  <c r="P2644" i="12"/>
  <c r="P2645" i="12"/>
  <c r="P2646" i="12"/>
  <c r="P2647" i="12"/>
  <c r="P2648" i="12"/>
  <c r="P2649" i="12"/>
  <c r="P2650" i="12"/>
  <c r="P2651" i="12"/>
  <c r="P2652" i="12"/>
  <c r="P2653" i="12"/>
  <c r="P2654" i="12"/>
  <c r="P2655" i="12"/>
  <c r="P2656" i="12"/>
  <c r="P2657" i="12"/>
  <c r="P2658" i="12"/>
  <c r="P2659" i="12"/>
  <c r="P2660" i="12"/>
  <c r="P2661" i="12"/>
  <c r="P2662" i="12"/>
  <c r="P2663" i="12"/>
  <c r="P2664" i="12"/>
  <c r="P2665" i="12"/>
  <c r="P2666" i="12"/>
  <c r="P2667" i="12"/>
  <c r="P2668" i="12"/>
  <c r="P2669" i="12"/>
  <c r="P2670" i="12"/>
  <c r="P2671" i="12"/>
  <c r="P2672" i="12"/>
  <c r="P2673" i="12"/>
  <c r="P2674" i="12"/>
  <c r="P2675" i="12"/>
  <c r="P2676" i="12"/>
  <c r="P2677" i="12"/>
  <c r="P2678" i="12"/>
  <c r="P2679" i="12"/>
  <c r="P2680" i="12"/>
  <c r="P2681" i="12"/>
  <c r="P2682" i="12"/>
  <c r="P2683" i="12"/>
  <c r="P2684" i="12"/>
  <c r="P2685" i="12"/>
  <c r="P2686" i="12"/>
  <c r="P2687" i="12"/>
  <c r="P2688" i="12"/>
  <c r="P2689" i="12"/>
  <c r="P2690" i="12"/>
  <c r="P2691" i="12"/>
  <c r="P2692" i="12"/>
  <c r="P2693" i="12"/>
  <c r="P2694" i="12"/>
  <c r="P2695" i="12"/>
  <c r="P2696" i="12"/>
  <c r="P2697" i="12"/>
  <c r="P2698" i="12"/>
  <c r="P2699" i="12"/>
  <c r="P2700" i="12"/>
  <c r="P2701" i="12"/>
  <c r="P2702" i="12"/>
  <c r="P2703" i="12"/>
  <c r="P2704" i="12"/>
  <c r="P2705" i="12"/>
  <c r="P2706" i="12"/>
  <c r="P2707" i="12"/>
  <c r="P2708" i="12"/>
  <c r="P2709" i="12"/>
  <c r="P2710" i="12"/>
  <c r="P2711" i="12"/>
  <c r="P2712" i="12"/>
  <c r="P2713" i="12"/>
  <c r="P2714" i="12"/>
  <c r="P2715" i="12"/>
  <c r="P2716" i="12"/>
  <c r="P2717" i="12"/>
  <c r="P2718" i="12"/>
  <c r="P2719" i="12"/>
  <c r="P2720" i="12"/>
  <c r="P2721" i="12"/>
  <c r="P2722" i="12"/>
  <c r="P2723" i="12"/>
  <c r="P2724" i="12"/>
  <c r="P2725" i="12"/>
  <c r="P2726" i="12"/>
  <c r="P2727" i="12"/>
  <c r="P2728" i="12"/>
  <c r="P2729" i="12"/>
  <c r="P2730" i="12"/>
  <c r="P2731" i="12"/>
  <c r="P2732" i="12"/>
  <c r="P2733" i="12"/>
  <c r="P2734" i="12"/>
  <c r="P2735" i="12"/>
  <c r="P2736" i="12"/>
  <c r="P2737" i="12"/>
  <c r="P2738" i="12"/>
  <c r="P2739" i="12"/>
  <c r="P2740" i="12"/>
  <c r="P2741" i="12"/>
  <c r="P2742" i="12"/>
  <c r="P2743" i="12"/>
  <c r="P2744" i="12"/>
  <c r="P2745" i="12"/>
  <c r="P2746" i="12"/>
  <c r="P2747" i="12"/>
  <c r="P2748" i="12"/>
  <c r="P2749" i="12"/>
  <c r="P2750" i="12"/>
  <c r="P2751" i="12"/>
  <c r="P2752" i="12"/>
  <c r="P2753" i="12"/>
  <c r="P2754" i="12"/>
  <c r="P2755" i="12"/>
  <c r="P2756" i="12"/>
  <c r="P2757" i="12"/>
  <c r="P2758" i="12"/>
  <c r="P2759" i="12"/>
  <c r="P2760" i="12"/>
  <c r="P2761" i="12"/>
  <c r="P2762" i="12"/>
  <c r="P2763" i="12"/>
  <c r="P2764" i="12"/>
  <c r="P2765" i="12"/>
  <c r="P2766" i="12"/>
  <c r="P2767" i="12"/>
  <c r="P2768" i="12"/>
  <c r="P2769" i="12"/>
  <c r="P2770" i="12"/>
  <c r="P2771" i="12"/>
  <c r="P2772" i="12"/>
  <c r="P2773" i="12"/>
  <c r="P2774" i="12"/>
  <c r="P2775" i="12"/>
  <c r="P2776" i="12"/>
  <c r="P2777" i="12"/>
  <c r="P2778" i="12"/>
  <c r="P2779" i="12"/>
  <c r="P2780" i="12"/>
  <c r="P2781" i="12"/>
  <c r="P2782" i="12"/>
  <c r="P2783" i="12"/>
  <c r="P2784" i="12"/>
  <c r="P2785" i="12"/>
  <c r="P2786" i="12"/>
  <c r="P2787" i="12"/>
  <c r="P2788" i="12"/>
  <c r="P2789" i="12"/>
  <c r="P2790" i="12"/>
  <c r="P2791" i="12"/>
  <c r="P2792" i="12"/>
  <c r="P2793" i="12"/>
  <c r="P2794" i="12"/>
  <c r="P2795" i="12"/>
  <c r="P2796" i="12"/>
  <c r="P2797" i="12"/>
  <c r="P2798" i="12"/>
  <c r="P2799" i="12"/>
  <c r="P2800" i="12"/>
  <c r="P2801" i="12"/>
  <c r="P2802" i="12"/>
  <c r="P2803" i="12"/>
  <c r="P2804" i="12"/>
  <c r="P2805" i="12"/>
  <c r="P2806" i="12"/>
  <c r="P2807" i="12"/>
  <c r="P2808" i="12"/>
  <c r="P2809" i="12"/>
  <c r="P2810" i="12"/>
  <c r="P2811" i="12"/>
  <c r="P2812" i="12"/>
  <c r="P2813" i="12"/>
  <c r="P2814" i="12"/>
  <c r="P2815" i="12"/>
  <c r="P2816" i="12"/>
  <c r="P2817" i="12"/>
  <c r="P2818" i="12"/>
  <c r="P2819" i="12"/>
  <c r="P2820" i="12"/>
  <c r="P2821" i="12"/>
  <c r="P2822" i="12"/>
  <c r="P2823" i="12"/>
  <c r="P2824" i="12"/>
  <c r="P2825" i="12"/>
  <c r="P2826" i="12"/>
  <c r="P2827" i="12"/>
  <c r="P2828" i="12"/>
  <c r="P2829" i="12"/>
  <c r="P2830" i="12"/>
  <c r="P2831" i="12"/>
  <c r="P2832" i="12"/>
  <c r="P2833" i="12"/>
  <c r="P2834" i="12"/>
  <c r="P2835" i="12"/>
  <c r="P2836" i="12"/>
  <c r="P2837" i="12"/>
  <c r="P2838" i="12"/>
  <c r="P2839" i="12"/>
  <c r="P2840" i="12"/>
  <c r="P2841" i="12"/>
  <c r="P2842" i="12"/>
  <c r="P2843" i="12"/>
  <c r="P2844" i="12"/>
  <c r="P2845" i="12"/>
  <c r="P2846" i="12"/>
  <c r="P2847" i="12"/>
  <c r="P2848" i="12"/>
  <c r="P2849" i="12"/>
  <c r="P2850" i="12"/>
  <c r="P2851" i="12"/>
  <c r="P2852" i="12"/>
  <c r="P2853" i="12"/>
  <c r="P2854" i="12"/>
  <c r="P2855" i="12"/>
  <c r="P2856" i="12"/>
  <c r="P2857" i="12"/>
  <c r="P2858" i="12"/>
  <c r="P2859" i="12"/>
  <c r="P2860" i="12"/>
  <c r="P2861" i="12"/>
  <c r="P2862" i="12"/>
  <c r="P2863" i="12"/>
  <c r="P2864" i="12"/>
  <c r="P2865" i="12"/>
  <c r="P2866" i="12"/>
  <c r="P2867" i="12"/>
  <c r="P2868" i="12"/>
  <c r="P2869" i="12"/>
  <c r="P2870" i="12"/>
  <c r="P2871" i="12"/>
  <c r="P2872" i="12"/>
  <c r="P2873" i="12"/>
  <c r="P2874" i="12"/>
  <c r="P2875" i="12"/>
  <c r="P2876" i="12"/>
  <c r="P2877" i="12"/>
  <c r="P2878" i="12"/>
  <c r="P2879" i="12"/>
  <c r="P2880" i="12"/>
  <c r="P2881" i="12"/>
  <c r="P2882" i="12"/>
  <c r="P2883" i="12"/>
  <c r="P2884" i="12"/>
  <c r="P2885" i="12"/>
  <c r="P2886" i="12"/>
  <c r="P2887" i="12"/>
  <c r="P2888" i="12"/>
  <c r="P2889" i="12"/>
  <c r="P2890" i="12"/>
  <c r="P2891" i="12"/>
  <c r="P2892" i="12"/>
  <c r="P2893" i="12"/>
  <c r="P2894" i="12"/>
  <c r="P2895" i="12"/>
  <c r="P2896" i="12"/>
  <c r="P2897" i="12"/>
  <c r="P2898" i="12"/>
  <c r="P2899" i="12"/>
  <c r="P2900" i="12"/>
  <c r="P2901" i="12"/>
  <c r="P2902" i="12"/>
  <c r="P2903" i="12"/>
  <c r="P2904" i="12"/>
  <c r="P2905" i="12"/>
  <c r="P2906" i="12"/>
  <c r="P2907" i="12"/>
  <c r="P2908" i="12"/>
  <c r="P2909" i="12"/>
  <c r="P2910" i="12"/>
  <c r="P2911" i="12"/>
  <c r="P2912" i="12"/>
  <c r="P2913" i="12"/>
  <c r="P2914" i="12"/>
  <c r="P2915" i="12"/>
  <c r="P2916" i="12"/>
  <c r="P2917" i="12"/>
  <c r="P2918" i="12"/>
  <c r="P2919" i="12"/>
  <c r="P2920" i="12"/>
  <c r="P2921" i="12"/>
  <c r="P2922" i="12"/>
  <c r="P2923" i="12"/>
  <c r="P2924" i="12"/>
  <c r="P2925" i="12"/>
  <c r="P2926" i="12"/>
  <c r="P2927" i="12"/>
  <c r="P2928" i="12"/>
  <c r="P2929" i="12"/>
  <c r="P2930" i="12"/>
  <c r="P2931" i="12"/>
  <c r="P2932" i="12"/>
  <c r="P2933" i="12"/>
  <c r="P2934" i="12"/>
  <c r="P2935" i="12"/>
  <c r="P2936" i="12"/>
  <c r="P2937" i="12"/>
  <c r="P2938" i="12"/>
  <c r="P2939" i="12"/>
  <c r="P2940" i="12"/>
  <c r="P2941" i="12"/>
  <c r="P2942" i="12"/>
  <c r="P2943" i="12"/>
  <c r="P2944" i="12"/>
  <c r="P2945" i="12"/>
  <c r="P2946" i="12"/>
  <c r="P2947" i="12"/>
  <c r="P2948" i="12"/>
  <c r="P2949" i="12"/>
  <c r="P2950" i="12"/>
  <c r="P2951" i="12"/>
  <c r="P2952" i="12"/>
  <c r="P2953" i="12"/>
  <c r="P2954" i="12"/>
  <c r="P2955" i="12"/>
  <c r="P2956" i="12"/>
  <c r="P2957" i="12"/>
  <c r="P2958" i="12"/>
  <c r="P2959" i="12"/>
  <c r="P2960" i="12"/>
  <c r="P2961" i="12"/>
  <c r="P2962" i="12"/>
  <c r="P2963" i="12"/>
  <c r="P2964" i="12"/>
  <c r="P2965" i="12"/>
  <c r="P2966" i="12"/>
  <c r="P2967" i="12"/>
  <c r="P2968" i="12"/>
  <c r="P2969" i="12"/>
  <c r="P2970" i="12"/>
  <c r="P2971" i="12"/>
  <c r="P2972" i="12"/>
  <c r="P2973" i="12"/>
  <c r="P2974" i="12"/>
  <c r="P2975" i="12"/>
  <c r="P2976" i="12"/>
  <c r="P2977" i="12"/>
  <c r="P2978" i="12"/>
  <c r="P2979" i="12"/>
  <c r="P2980" i="12"/>
  <c r="P2981" i="12"/>
  <c r="P2982" i="12"/>
  <c r="P2983" i="12"/>
  <c r="P2984" i="12"/>
  <c r="P2985" i="12"/>
  <c r="P2986" i="12"/>
  <c r="P2987" i="12"/>
  <c r="P2988" i="12"/>
  <c r="P2989" i="12"/>
  <c r="P2990" i="12"/>
  <c r="P2991" i="12"/>
  <c r="P2992" i="12"/>
  <c r="P2993" i="12"/>
  <c r="P2994" i="12"/>
  <c r="P2995" i="12"/>
  <c r="P2996" i="12"/>
  <c r="P2997" i="12"/>
  <c r="P2998" i="12"/>
  <c r="P2999" i="12"/>
  <c r="P3000" i="12"/>
  <c r="P3001" i="12"/>
  <c r="P3002" i="12"/>
  <c r="P3003" i="12"/>
  <c r="P3004" i="12"/>
  <c r="P3005" i="12"/>
  <c r="P3006" i="12"/>
  <c r="P3007" i="12"/>
  <c r="P3008" i="12"/>
  <c r="P3009" i="12"/>
  <c r="P3010" i="12"/>
  <c r="P3011" i="12"/>
  <c r="P3012" i="12"/>
  <c r="P3013" i="12"/>
  <c r="P3014" i="12"/>
  <c r="P3015" i="12"/>
  <c r="P3016" i="12"/>
  <c r="P3017" i="12"/>
  <c r="P3018" i="12"/>
  <c r="P3019" i="12"/>
  <c r="P3020" i="12"/>
  <c r="P3021" i="12"/>
  <c r="P3022" i="12"/>
  <c r="P3023" i="12"/>
  <c r="P3024" i="12"/>
  <c r="P3025" i="12"/>
  <c r="P3026" i="12"/>
  <c r="P3027" i="12"/>
  <c r="P3028" i="12"/>
  <c r="P3029" i="12"/>
  <c r="P3030" i="12"/>
  <c r="P3031" i="12"/>
  <c r="P3032" i="12"/>
  <c r="P3033" i="12"/>
  <c r="P3034" i="12"/>
  <c r="P3035" i="12"/>
  <c r="P3036" i="12"/>
  <c r="P3037" i="12"/>
  <c r="P3038" i="12"/>
  <c r="P3039" i="12"/>
  <c r="P3040" i="12"/>
  <c r="P3041" i="12"/>
  <c r="P3042" i="12"/>
  <c r="P3043" i="12"/>
  <c r="P3044" i="12"/>
  <c r="P3045" i="12"/>
  <c r="P3046" i="12"/>
  <c r="P3047" i="12"/>
  <c r="P3048" i="12"/>
  <c r="P3049" i="12"/>
  <c r="P3050" i="12"/>
  <c r="P3051" i="12"/>
  <c r="P3052" i="12"/>
  <c r="P3053" i="12"/>
  <c r="P3054" i="12"/>
  <c r="P3055" i="12"/>
  <c r="P3056" i="12"/>
  <c r="P3057" i="12"/>
  <c r="P3058" i="12"/>
  <c r="P3059" i="12"/>
  <c r="P3060" i="12"/>
  <c r="P3061" i="12"/>
  <c r="P3062" i="12"/>
  <c r="P3063" i="12"/>
  <c r="P3064" i="12"/>
  <c r="P3065" i="12"/>
  <c r="P3066" i="12"/>
  <c r="P3067" i="12"/>
  <c r="P3068" i="12"/>
  <c r="P3069" i="12"/>
  <c r="P3070" i="12"/>
  <c r="P3071" i="12"/>
  <c r="P3072" i="12"/>
  <c r="P3073" i="12"/>
  <c r="P3074" i="12"/>
  <c r="P3075" i="12"/>
  <c r="P3076" i="12"/>
  <c r="P3077" i="12"/>
  <c r="P3078" i="12"/>
  <c r="P3079" i="12"/>
  <c r="P3080" i="12"/>
  <c r="P3081" i="12"/>
  <c r="P3082" i="12"/>
  <c r="P3083" i="12"/>
  <c r="P3084" i="12"/>
  <c r="P3085" i="12"/>
  <c r="P3086" i="12"/>
  <c r="P3087" i="12"/>
  <c r="P3088" i="12"/>
  <c r="P3089" i="12"/>
  <c r="P3090" i="12"/>
  <c r="P3091" i="12"/>
  <c r="P3092" i="12"/>
  <c r="P3093" i="12"/>
  <c r="P3094" i="12"/>
  <c r="P3095" i="12"/>
  <c r="P3096" i="12"/>
  <c r="P3097" i="12"/>
  <c r="P3098" i="12"/>
  <c r="P3099" i="12"/>
  <c r="P3100" i="12"/>
  <c r="P3101" i="12"/>
  <c r="P3102" i="12"/>
  <c r="P3103" i="12"/>
  <c r="P3104" i="12"/>
  <c r="P3105" i="12"/>
  <c r="P3106" i="12"/>
  <c r="P3107" i="12"/>
  <c r="P3108" i="12"/>
  <c r="P3109" i="12"/>
  <c r="P3110" i="12"/>
  <c r="P3111" i="12"/>
  <c r="P3112" i="12"/>
  <c r="P3113" i="12"/>
  <c r="P3114" i="12"/>
  <c r="P3115" i="12"/>
  <c r="P3116" i="12"/>
  <c r="P3117" i="12"/>
  <c r="P3118" i="12"/>
  <c r="P3119" i="12"/>
  <c r="P3120" i="12"/>
  <c r="P3121" i="12"/>
  <c r="P3122" i="12"/>
  <c r="P3123" i="12"/>
  <c r="P3124" i="12"/>
  <c r="P3125" i="12"/>
  <c r="P3126" i="12"/>
  <c r="P3127" i="12"/>
  <c r="P3128" i="12"/>
  <c r="P3129" i="12"/>
  <c r="P3130" i="12"/>
  <c r="P3131" i="12"/>
  <c r="P3132" i="12"/>
  <c r="P3133" i="12"/>
  <c r="P3134" i="12"/>
  <c r="P3135" i="12"/>
  <c r="P3136" i="12"/>
  <c r="P3137" i="12"/>
  <c r="P3138" i="12"/>
  <c r="P3139" i="12"/>
  <c r="P3140" i="12"/>
  <c r="P3141" i="12"/>
  <c r="P3142" i="12"/>
  <c r="P3143" i="12"/>
  <c r="P3144" i="12"/>
  <c r="P3145" i="12"/>
  <c r="P3146" i="12"/>
  <c r="P3147" i="12"/>
  <c r="P3148" i="12"/>
  <c r="P3149" i="12"/>
  <c r="P3150" i="12"/>
  <c r="P3151" i="12"/>
  <c r="P3152" i="12"/>
  <c r="P3153" i="12"/>
  <c r="P3154" i="12"/>
  <c r="P3155" i="12"/>
  <c r="P3156" i="12"/>
  <c r="P3157" i="12"/>
  <c r="P3158" i="12"/>
  <c r="P3159" i="12"/>
  <c r="P3160" i="12"/>
  <c r="P3161" i="12"/>
  <c r="P3162" i="12"/>
  <c r="P3163" i="12"/>
  <c r="P3164" i="12"/>
  <c r="P3165" i="12"/>
  <c r="P3166" i="12"/>
  <c r="P3167" i="12"/>
  <c r="P3168" i="12"/>
  <c r="P3169" i="12"/>
  <c r="P3170" i="12"/>
  <c r="P3171" i="12"/>
  <c r="P3172" i="12"/>
  <c r="P3173" i="12"/>
  <c r="P3174" i="12"/>
  <c r="P3175" i="12"/>
  <c r="P3176" i="12"/>
  <c r="P3177" i="12"/>
  <c r="P3178" i="12"/>
  <c r="P3179" i="12"/>
  <c r="P3180" i="12"/>
  <c r="P3181" i="12"/>
  <c r="P3182" i="12"/>
  <c r="P3183" i="12"/>
  <c r="P3184" i="12"/>
  <c r="P3185" i="12"/>
  <c r="P3186" i="12"/>
  <c r="P3187" i="12"/>
  <c r="P3188" i="12"/>
  <c r="P3189" i="12"/>
  <c r="P3190" i="12"/>
  <c r="P3191" i="12"/>
  <c r="P3192" i="12"/>
  <c r="P3193" i="12"/>
  <c r="P3194" i="12"/>
  <c r="P3195" i="12"/>
  <c r="P3196" i="12"/>
  <c r="P3197" i="12"/>
  <c r="P3198" i="12"/>
  <c r="P3199" i="12"/>
  <c r="P3200" i="12"/>
  <c r="P3201" i="12"/>
  <c r="P3202" i="12"/>
  <c r="P3203" i="12"/>
  <c r="P3204" i="12"/>
  <c r="P3205" i="12"/>
  <c r="P3206" i="12"/>
  <c r="P3207" i="12"/>
  <c r="P3208" i="12"/>
  <c r="P3209" i="12"/>
  <c r="P3210" i="12"/>
  <c r="P3211" i="12"/>
  <c r="P3212" i="12"/>
  <c r="P3213" i="12"/>
  <c r="P3214" i="12"/>
  <c r="P3215" i="12"/>
  <c r="P3216" i="12"/>
  <c r="P3217" i="12"/>
  <c r="P3218" i="12"/>
  <c r="P3219" i="12"/>
  <c r="P3220" i="12"/>
  <c r="P3221" i="12"/>
  <c r="P3222" i="12"/>
  <c r="P3223" i="12"/>
  <c r="P3224" i="12"/>
  <c r="P3225" i="12"/>
  <c r="P3226" i="12"/>
  <c r="P3227" i="12"/>
  <c r="P3228" i="12"/>
  <c r="P3229" i="12"/>
  <c r="P3230" i="12"/>
  <c r="P3231" i="12"/>
  <c r="P3232" i="12"/>
  <c r="P3233" i="12"/>
  <c r="P3234" i="12"/>
  <c r="P3235" i="12"/>
  <c r="P3236" i="12"/>
  <c r="P3237" i="12"/>
  <c r="P3238" i="12"/>
  <c r="P3239" i="12"/>
  <c r="P3240" i="12"/>
  <c r="P3241" i="12"/>
  <c r="P3242" i="12"/>
  <c r="P3243" i="12"/>
  <c r="P3244" i="12"/>
  <c r="P3245" i="12"/>
  <c r="P3246" i="12"/>
  <c r="P3247" i="12"/>
  <c r="P3248" i="12"/>
  <c r="P3249" i="12"/>
  <c r="P3250" i="12"/>
  <c r="P3251" i="12"/>
  <c r="P3252" i="12"/>
  <c r="P3253" i="12"/>
  <c r="P3254" i="12"/>
  <c r="P3255" i="12"/>
  <c r="P3256" i="12"/>
  <c r="P3257" i="12"/>
  <c r="P3258" i="12"/>
  <c r="P3259" i="12"/>
  <c r="P3260" i="12"/>
  <c r="P3261" i="12"/>
  <c r="P3262" i="12"/>
  <c r="P3263" i="12"/>
  <c r="P3264" i="12"/>
  <c r="P3265" i="12"/>
  <c r="P3266" i="12"/>
  <c r="P3267" i="12"/>
  <c r="P3268" i="12"/>
  <c r="P3269" i="12"/>
  <c r="P3270" i="12"/>
  <c r="P3271" i="12"/>
  <c r="P3272" i="12"/>
  <c r="P3273" i="12"/>
  <c r="P3274" i="12"/>
  <c r="P3275" i="12"/>
  <c r="P3276" i="12"/>
  <c r="P3277" i="12"/>
  <c r="P3278" i="12"/>
  <c r="P3279" i="12"/>
  <c r="P3280" i="12"/>
  <c r="P3281" i="12"/>
  <c r="P3282" i="12"/>
  <c r="P3283" i="12"/>
  <c r="P3284" i="12"/>
  <c r="P3285" i="12"/>
  <c r="P3286" i="12"/>
  <c r="P3287" i="12"/>
  <c r="P3288" i="12"/>
  <c r="P3289" i="12"/>
  <c r="P3290" i="12"/>
  <c r="P3291" i="12"/>
  <c r="P3292" i="12"/>
  <c r="P3293" i="12"/>
  <c r="P3294" i="12"/>
  <c r="P3295" i="12"/>
  <c r="P3296" i="12"/>
  <c r="P3297" i="12"/>
  <c r="P3298" i="12"/>
  <c r="P3299" i="12"/>
  <c r="P3300" i="12"/>
  <c r="P3301" i="12"/>
  <c r="P3302" i="12"/>
  <c r="P3303" i="12"/>
  <c r="P3304" i="12"/>
  <c r="P3305" i="12"/>
  <c r="P3306" i="12"/>
  <c r="P3307" i="12"/>
  <c r="P3308" i="12"/>
  <c r="P3309" i="12"/>
  <c r="P3310" i="12"/>
  <c r="P3311" i="12"/>
  <c r="P3312" i="12"/>
  <c r="P3313" i="12"/>
  <c r="P3314" i="12"/>
  <c r="P3315" i="12"/>
  <c r="P3316" i="12"/>
  <c r="P3317" i="12"/>
  <c r="P3318" i="12"/>
  <c r="P3319" i="12"/>
  <c r="P3320" i="12"/>
  <c r="P3321" i="12"/>
  <c r="P3322" i="12"/>
  <c r="P3323" i="12"/>
  <c r="P3324" i="12"/>
  <c r="P3325" i="12"/>
  <c r="P3326" i="12"/>
  <c r="P3327" i="12"/>
  <c r="P3328" i="12"/>
  <c r="P3329" i="12"/>
  <c r="P3330" i="12"/>
  <c r="P3331" i="12"/>
  <c r="P3332" i="12"/>
  <c r="P3333" i="12"/>
  <c r="P3334" i="12"/>
  <c r="P3335" i="12"/>
  <c r="P3336" i="12"/>
  <c r="P3337" i="12"/>
  <c r="P3338" i="12"/>
  <c r="P3339" i="12"/>
  <c r="P3340" i="12"/>
  <c r="P3341" i="12"/>
  <c r="P3342" i="12"/>
  <c r="P3343" i="12"/>
  <c r="P3344" i="12"/>
  <c r="P3345" i="12"/>
  <c r="P3346" i="12"/>
  <c r="P3347" i="12"/>
  <c r="P3348" i="12"/>
  <c r="P3349" i="12"/>
  <c r="P3350" i="12"/>
  <c r="P3351" i="12"/>
  <c r="P3352" i="12"/>
  <c r="P3353" i="12"/>
  <c r="P3354" i="12"/>
  <c r="P3355" i="12"/>
  <c r="P3356" i="12"/>
  <c r="P3357" i="12"/>
  <c r="P3358" i="12"/>
  <c r="P3359" i="12"/>
  <c r="P3360" i="12"/>
  <c r="P3361" i="12"/>
  <c r="P3362" i="12"/>
  <c r="P3363" i="12"/>
  <c r="P3364" i="12"/>
  <c r="P3365" i="12"/>
  <c r="P3366" i="12"/>
  <c r="P3367" i="12"/>
  <c r="P3368" i="12"/>
  <c r="P3369" i="12"/>
  <c r="P3370" i="12"/>
  <c r="P3371" i="12"/>
  <c r="P3372" i="12"/>
  <c r="P3373" i="12"/>
  <c r="P3374" i="12"/>
  <c r="P3375" i="12"/>
  <c r="P3376" i="12"/>
  <c r="P3377" i="12"/>
  <c r="P3378" i="12"/>
  <c r="P3379" i="12"/>
  <c r="P3380" i="12"/>
  <c r="P3381" i="12"/>
  <c r="P3382" i="12"/>
  <c r="P3383" i="12"/>
  <c r="P3384" i="12"/>
  <c r="P3385" i="12"/>
  <c r="P3386" i="12"/>
  <c r="P3387" i="12"/>
  <c r="P3388" i="12"/>
  <c r="P3389" i="12"/>
  <c r="P3390" i="12"/>
  <c r="P3391" i="12"/>
  <c r="P3392" i="12"/>
  <c r="P3393" i="12"/>
  <c r="P3394" i="12"/>
  <c r="P3395" i="12"/>
  <c r="P3396" i="12"/>
  <c r="P3397" i="12"/>
  <c r="P3398" i="12"/>
  <c r="P3399" i="12"/>
  <c r="P3400" i="12"/>
  <c r="P3401" i="12"/>
  <c r="P3402" i="12"/>
  <c r="P3403" i="12"/>
  <c r="P3404" i="12"/>
  <c r="P3405" i="12"/>
  <c r="P3406" i="12"/>
  <c r="P3407" i="12"/>
  <c r="P3408" i="12"/>
  <c r="P3409" i="12"/>
  <c r="P3410" i="12"/>
  <c r="P3411" i="12"/>
  <c r="P3412" i="12"/>
  <c r="P3413" i="12"/>
  <c r="P3414" i="12"/>
  <c r="P3415" i="12"/>
  <c r="P3416" i="12"/>
  <c r="P3417" i="12"/>
  <c r="P3418" i="12"/>
  <c r="P3419" i="12"/>
  <c r="P3420" i="12"/>
  <c r="P3421" i="12"/>
  <c r="P3422" i="12"/>
  <c r="P3423" i="12"/>
  <c r="P3424" i="12"/>
  <c r="P3425" i="12"/>
  <c r="P3426" i="12"/>
  <c r="P3427" i="12"/>
  <c r="P3428" i="12"/>
  <c r="P3429" i="12"/>
  <c r="P3430" i="12"/>
  <c r="P3431" i="12"/>
  <c r="P3432" i="12"/>
  <c r="P3433" i="12"/>
  <c r="P3434" i="12"/>
  <c r="P3435" i="12"/>
  <c r="P3436" i="12"/>
  <c r="P3437" i="12"/>
  <c r="P3438" i="12"/>
  <c r="P3439" i="12"/>
  <c r="P3440" i="12"/>
  <c r="P3441" i="12"/>
  <c r="P3442" i="12"/>
  <c r="P3443" i="12"/>
  <c r="P3444" i="12"/>
  <c r="P3445" i="12"/>
  <c r="P3446" i="12"/>
  <c r="P3447" i="12"/>
  <c r="P3448" i="12"/>
  <c r="P3449" i="12"/>
  <c r="P3450" i="12"/>
  <c r="P3451" i="12"/>
  <c r="P3452" i="12"/>
  <c r="P3453" i="12"/>
  <c r="P3454" i="12"/>
  <c r="P3455" i="12"/>
  <c r="P3456" i="12"/>
  <c r="P3457" i="12"/>
  <c r="P3458" i="12"/>
  <c r="P3459" i="12"/>
  <c r="P3460" i="12"/>
  <c r="P3461" i="12"/>
  <c r="P3462" i="12"/>
  <c r="P3463" i="12"/>
  <c r="P3464" i="12"/>
  <c r="P3465" i="12"/>
  <c r="P3466" i="12"/>
  <c r="P3467" i="12"/>
  <c r="P3468" i="12"/>
  <c r="P3469" i="12"/>
  <c r="P3470" i="12"/>
  <c r="P3471" i="12"/>
  <c r="P3472" i="12"/>
  <c r="P3473" i="12"/>
  <c r="P3474" i="12"/>
  <c r="P3475" i="12"/>
  <c r="P3476" i="12"/>
  <c r="P3477" i="12"/>
  <c r="P3478" i="12"/>
  <c r="P3479" i="12"/>
  <c r="P3480" i="12"/>
  <c r="P3481" i="12"/>
  <c r="P3482" i="12"/>
  <c r="P3483" i="12"/>
  <c r="P3484" i="12"/>
  <c r="P3485" i="12"/>
  <c r="P3486" i="12"/>
  <c r="P3487" i="12"/>
  <c r="P3488" i="12"/>
  <c r="P3489" i="12"/>
  <c r="P3490" i="12"/>
  <c r="P3491" i="12"/>
  <c r="P3492" i="12"/>
  <c r="P3493" i="12"/>
  <c r="P3494" i="12"/>
  <c r="P3495" i="12"/>
  <c r="P3496" i="12"/>
  <c r="P3497" i="12"/>
  <c r="P3498" i="12"/>
  <c r="P3499" i="12"/>
  <c r="P3500" i="12"/>
  <c r="P3501" i="12"/>
  <c r="P3502" i="12"/>
  <c r="P3503" i="12"/>
  <c r="P3504" i="12"/>
  <c r="P3505" i="12"/>
  <c r="P3506" i="12"/>
  <c r="P3507" i="12"/>
  <c r="P3508" i="12"/>
  <c r="P3509" i="12"/>
  <c r="P3510" i="12"/>
  <c r="P3511" i="12"/>
  <c r="P3512" i="12"/>
  <c r="P3513" i="12"/>
  <c r="P3514" i="12"/>
  <c r="P3515" i="12"/>
  <c r="P3516" i="12"/>
  <c r="P3517" i="12"/>
  <c r="P3518" i="12"/>
  <c r="P3519" i="12"/>
  <c r="P3520" i="12"/>
  <c r="P3521" i="12"/>
  <c r="P3522" i="12"/>
  <c r="P3523" i="12"/>
  <c r="P3524" i="12"/>
  <c r="P3525" i="12"/>
  <c r="P3526" i="12"/>
  <c r="P3527" i="12"/>
  <c r="P3528" i="12"/>
  <c r="P3529" i="12"/>
  <c r="P3530" i="12"/>
  <c r="P3531" i="12"/>
  <c r="P3532" i="12"/>
  <c r="P3533" i="12"/>
  <c r="P3534" i="12"/>
  <c r="P3535" i="12"/>
  <c r="P3536" i="12"/>
  <c r="P3537" i="12"/>
  <c r="P3538" i="12"/>
  <c r="P3539" i="12"/>
  <c r="P3540" i="12"/>
  <c r="P3541" i="12"/>
  <c r="P3542" i="12"/>
  <c r="P3543" i="12"/>
  <c r="P3544" i="12"/>
  <c r="P3545" i="12"/>
  <c r="P3546" i="12"/>
  <c r="P3547" i="12"/>
  <c r="P3548" i="12"/>
  <c r="P3549" i="12"/>
  <c r="P3550" i="12"/>
  <c r="P3551" i="12"/>
  <c r="P3552" i="12"/>
  <c r="P3553" i="12"/>
  <c r="P3554" i="12"/>
  <c r="P3555" i="12"/>
  <c r="P3556" i="12"/>
  <c r="P3557" i="12"/>
  <c r="P3558" i="12"/>
  <c r="P3559" i="12"/>
  <c r="P3560" i="12"/>
  <c r="P3561" i="12"/>
  <c r="P3562" i="12"/>
  <c r="P3563" i="12"/>
  <c r="P3564" i="12"/>
  <c r="P3565" i="12"/>
  <c r="P3566" i="12"/>
  <c r="P3567" i="12"/>
  <c r="P3568" i="12"/>
  <c r="P3569" i="12"/>
  <c r="P3570" i="12"/>
  <c r="P3571" i="12"/>
  <c r="P3572" i="12"/>
  <c r="P3573" i="12"/>
  <c r="P3574" i="12"/>
  <c r="P3575" i="12"/>
  <c r="P3576" i="12"/>
  <c r="P3577" i="12"/>
  <c r="P3578" i="12"/>
  <c r="P3579" i="12"/>
  <c r="P3580" i="12"/>
  <c r="P3581" i="12"/>
  <c r="P3582" i="12"/>
  <c r="P3583" i="12"/>
  <c r="P3584" i="12"/>
  <c r="P3585" i="12"/>
  <c r="P3586" i="12"/>
  <c r="P3587" i="12"/>
  <c r="P3588" i="12"/>
  <c r="P3589" i="12"/>
  <c r="P3590" i="12"/>
  <c r="P3591" i="12"/>
  <c r="P3592" i="12"/>
  <c r="P3593" i="12"/>
  <c r="P3594" i="12"/>
  <c r="P3595" i="12"/>
  <c r="P3596" i="12"/>
  <c r="P3597" i="12"/>
  <c r="P3598" i="12"/>
  <c r="P3599" i="12"/>
  <c r="P3600" i="12"/>
  <c r="P3601" i="12"/>
  <c r="P3602" i="12"/>
  <c r="P3603" i="12"/>
  <c r="P3604" i="12"/>
  <c r="P3605" i="12"/>
  <c r="P3606" i="12"/>
  <c r="P3607" i="12"/>
  <c r="P3608" i="12"/>
  <c r="P3609" i="12"/>
  <c r="P3610" i="12"/>
  <c r="P3611" i="12"/>
  <c r="P3612" i="12"/>
  <c r="P3613" i="12"/>
  <c r="P3614" i="12"/>
  <c r="P3615" i="12"/>
  <c r="P3616" i="12"/>
  <c r="P3617" i="12"/>
  <c r="P3618" i="12"/>
  <c r="P3619" i="12"/>
  <c r="P3620" i="12"/>
  <c r="P3621" i="12"/>
  <c r="P3622" i="12"/>
  <c r="P3623" i="12"/>
  <c r="P3624" i="12"/>
  <c r="P3625" i="12"/>
  <c r="P3626" i="12"/>
  <c r="P3627" i="12"/>
  <c r="P3628" i="12"/>
  <c r="P3629" i="12"/>
  <c r="P3630" i="12"/>
  <c r="P3631" i="12"/>
  <c r="P3632" i="12"/>
  <c r="P3633" i="12"/>
  <c r="P3634" i="12"/>
  <c r="P3635" i="12"/>
  <c r="P3636" i="12"/>
  <c r="P3637" i="12"/>
  <c r="P3638" i="12"/>
  <c r="P3639" i="12"/>
  <c r="P3640" i="12"/>
  <c r="P3641" i="12"/>
  <c r="P3642" i="12"/>
  <c r="P3643" i="12"/>
  <c r="P3644" i="12"/>
  <c r="P3645" i="12"/>
  <c r="P3646" i="12"/>
  <c r="P3647" i="12"/>
  <c r="P3648" i="12"/>
  <c r="P3649" i="12"/>
  <c r="P3650" i="12"/>
  <c r="P3651" i="12"/>
  <c r="P3652" i="12"/>
  <c r="P3653" i="12"/>
  <c r="P3654" i="12"/>
  <c r="P3655" i="12"/>
  <c r="P3656" i="12"/>
  <c r="P3657" i="12"/>
  <c r="P3658" i="12"/>
  <c r="P3659" i="12"/>
  <c r="P3660" i="12"/>
  <c r="P3661" i="12"/>
  <c r="P3662" i="12"/>
  <c r="P3663" i="12"/>
  <c r="P3664" i="12"/>
  <c r="P3665" i="12"/>
  <c r="P3666" i="12"/>
  <c r="P3667" i="12"/>
  <c r="P3668" i="12"/>
  <c r="P3669" i="12"/>
  <c r="P3670" i="12"/>
  <c r="P3671" i="12"/>
  <c r="P3672" i="12"/>
  <c r="P3673" i="12"/>
  <c r="P3674" i="12"/>
  <c r="P3675" i="12"/>
  <c r="P3676" i="12"/>
  <c r="P3677" i="12"/>
  <c r="P3678" i="12"/>
  <c r="P3679" i="12"/>
  <c r="P3680" i="12"/>
  <c r="P3681" i="12"/>
  <c r="P3682" i="12"/>
  <c r="P3683" i="12"/>
  <c r="P3684" i="12"/>
  <c r="P3685" i="12"/>
  <c r="P3686" i="12"/>
  <c r="P3687" i="12"/>
  <c r="P3688" i="12"/>
  <c r="P3689" i="12"/>
  <c r="P3690" i="12"/>
  <c r="P3691" i="12"/>
  <c r="P3692" i="12"/>
  <c r="P3693" i="12"/>
  <c r="P3694" i="12"/>
  <c r="P3695" i="12"/>
  <c r="P3696" i="12"/>
  <c r="P3697" i="12"/>
  <c r="P3698" i="12"/>
  <c r="P3699" i="12"/>
  <c r="P3700" i="12"/>
  <c r="P3701" i="12"/>
  <c r="P3702" i="12"/>
  <c r="P3703" i="12"/>
  <c r="P3704" i="12"/>
  <c r="P3705" i="12"/>
  <c r="P3706" i="12"/>
  <c r="P3707" i="12"/>
  <c r="P3708" i="12"/>
  <c r="P3709" i="12"/>
  <c r="P3710" i="12"/>
  <c r="P3711" i="12"/>
  <c r="P3712" i="12"/>
  <c r="P3713" i="12"/>
  <c r="P3714" i="12"/>
  <c r="P3715" i="12"/>
  <c r="P3716" i="12"/>
  <c r="P3717" i="12"/>
  <c r="P3718" i="12"/>
  <c r="P3719" i="12"/>
  <c r="P3720" i="12"/>
  <c r="P3721" i="12"/>
  <c r="P3722" i="12"/>
  <c r="P3723" i="12"/>
  <c r="P3724" i="12"/>
  <c r="P3725" i="12"/>
  <c r="P3726" i="12"/>
  <c r="P3727" i="12"/>
  <c r="P3728" i="12"/>
  <c r="P3729" i="12"/>
  <c r="P3730" i="12"/>
  <c r="P3731" i="12"/>
  <c r="P3732" i="12"/>
  <c r="P3733" i="12"/>
  <c r="P3734" i="12"/>
  <c r="P3735" i="12"/>
  <c r="P3736" i="12"/>
  <c r="P3737" i="12"/>
  <c r="P3738" i="12"/>
  <c r="P3739" i="12"/>
  <c r="P3740" i="12"/>
  <c r="P3741" i="12"/>
  <c r="P3742" i="12"/>
  <c r="P3743" i="12"/>
  <c r="P3744" i="12"/>
  <c r="P3745" i="12"/>
  <c r="P3746" i="12"/>
  <c r="P3747" i="12"/>
  <c r="P3748" i="12"/>
  <c r="P3749" i="12"/>
  <c r="P3750" i="12"/>
  <c r="P3751" i="12"/>
  <c r="P3752" i="12"/>
  <c r="P3753" i="12"/>
  <c r="P3754" i="12"/>
  <c r="P3755" i="12"/>
  <c r="P3756" i="12"/>
  <c r="P3757" i="12"/>
  <c r="P3758" i="12"/>
  <c r="P3759" i="12"/>
  <c r="P3760" i="12"/>
  <c r="P3761" i="12"/>
  <c r="P3762" i="12"/>
  <c r="P3763" i="12"/>
  <c r="P3764" i="12"/>
  <c r="P3765" i="12"/>
  <c r="P3766" i="12"/>
  <c r="P3767" i="12"/>
  <c r="P3768" i="12"/>
  <c r="P3769" i="12"/>
  <c r="P3770" i="12"/>
  <c r="P3771" i="12"/>
  <c r="P3772" i="12"/>
  <c r="P3773" i="12"/>
  <c r="P3774" i="12"/>
  <c r="P3775" i="12"/>
  <c r="P3776" i="12"/>
  <c r="P3777" i="12"/>
  <c r="P3778" i="12"/>
  <c r="P3779" i="12"/>
  <c r="P3780" i="12"/>
  <c r="P3781" i="12"/>
  <c r="P3782" i="12"/>
  <c r="P3783" i="12"/>
  <c r="P3784" i="12"/>
  <c r="P3785" i="12"/>
  <c r="P3786" i="12"/>
  <c r="P3787" i="12"/>
  <c r="P3788" i="12"/>
  <c r="P3789" i="12"/>
  <c r="P3790" i="12"/>
  <c r="P3791" i="12"/>
  <c r="P3792" i="12"/>
  <c r="P3793" i="12"/>
  <c r="P3794" i="12"/>
  <c r="P3795" i="12"/>
  <c r="P3796" i="12"/>
  <c r="P3797" i="12"/>
  <c r="P3798" i="12"/>
  <c r="P3799" i="12"/>
  <c r="P3800" i="12"/>
  <c r="P3801" i="12"/>
  <c r="P3802" i="12"/>
  <c r="P3803" i="12"/>
  <c r="P3804" i="12"/>
  <c r="P3805" i="12"/>
  <c r="P3806" i="12"/>
  <c r="P3807" i="12"/>
  <c r="P3808" i="12"/>
  <c r="P3809" i="12"/>
  <c r="P3810" i="12"/>
  <c r="P3811" i="12"/>
  <c r="P3812" i="12"/>
  <c r="P3813" i="12"/>
  <c r="P3814" i="12"/>
  <c r="P3815" i="12"/>
  <c r="P3816" i="12"/>
  <c r="P3817" i="12"/>
  <c r="P3818" i="12"/>
  <c r="P3819" i="12"/>
  <c r="P3820" i="12"/>
  <c r="P3821" i="12"/>
  <c r="P3822" i="12"/>
  <c r="P3823" i="12"/>
  <c r="P3824" i="12"/>
  <c r="P3825" i="12"/>
  <c r="P3826" i="12"/>
  <c r="P3827" i="12"/>
  <c r="P3828" i="12"/>
  <c r="P3829" i="12"/>
  <c r="P3830" i="12"/>
  <c r="P3831" i="12"/>
  <c r="P3832" i="12"/>
  <c r="P3833" i="12"/>
  <c r="P3834" i="12"/>
  <c r="P3835" i="12"/>
  <c r="P3836" i="12"/>
  <c r="P3837" i="12"/>
  <c r="P3838" i="12"/>
  <c r="P3839" i="12"/>
  <c r="P3840" i="12"/>
  <c r="P3841" i="12"/>
  <c r="P3842" i="12"/>
  <c r="P3843" i="12"/>
  <c r="P3844" i="12"/>
  <c r="P3845" i="12"/>
  <c r="P3846" i="12"/>
  <c r="P3847" i="12"/>
  <c r="P3848" i="12"/>
  <c r="P3849" i="12"/>
  <c r="P3850" i="12"/>
  <c r="P3851" i="12"/>
  <c r="P3852" i="12"/>
  <c r="P3853" i="12"/>
  <c r="P3854" i="12"/>
  <c r="P3855" i="12"/>
  <c r="P3856" i="12"/>
  <c r="P3857" i="12"/>
  <c r="P3858" i="12"/>
  <c r="P3859" i="12"/>
  <c r="P3860" i="12"/>
  <c r="P3861" i="12"/>
  <c r="P3862" i="12"/>
  <c r="P3863" i="12"/>
  <c r="P3864" i="12"/>
  <c r="P3865" i="12"/>
  <c r="P3866" i="12"/>
  <c r="P3867" i="12"/>
  <c r="P3868" i="12"/>
  <c r="P3869" i="12"/>
  <c r="P3870" i="12"/>
  <c r="P3871" i="12"/>
  <c r="P3872" i="12"/>
  <c r="P3873" i="12"/>
  <c r="P3874" i="12"/>
  <c r="P3875" i="12"/>
  <c r="P3876" i="12"/>
  <c r="P3877" i="12"/>
  <c r="P3878" i="12"/>
  <c r="P3879" i="12"/>
  <c r="P3880" i="12"/>
  <c r="P3881" i="12"/>
  <c r="P3882" i="12"/>
  <c r="P3883" i="12"/>
  <c r="P3884" i="12"/>
  <c r="P3885" i="12"/>
  <c r="P3886" i="12"/>
  <c r="P3887" i="12"/>
  <c r="P3888" i="12"/>
  <c r="P3889" i="12"/>
  <c r="P3890" i="12"/>
  <c r="P3891" i="12"/>
  <c r="P3892" i="12"/>
  <c r="P3893" i="12"/>
  <c r="P3894" i="12"/>
  <c r="P3895" i="12"/>
  <c r="P3896" i="12"/>
  <c r="P3897" i="12"/>
  <c r="P3898" i="12"/>
  <c r="P3899" i="12"/>
  <c r="P3900" i="12"/>
  <c r="P3901" i="12"/>
  <c r="P3902" i="12"/>
  <c r="P3903" i="12"/>
  <c r="P3904" i="12"/>
  <c r="P3905" i="12"/>
  <c r="P3906" i="12"/>
  <c r="P3907" i="12"/>
  <c r="P3908" i="12"/>
  <c r="P3909" i="12"/>
  <c r="P3910" i="12"/>
  <c r="P3911" i="12"/>
  <c r="P3912" i="12"/>
  <c r="P3913" i="12"/>
  <c r="P3914" i="12"/>
  <c r="P3915" i="12"/>
  <c r="P3916" i="12"/>
  <c r="P3917" i="12"/>
  <c r="P3918" i="12"/>
  <c r="P3919" i="12"/>
  <c r="P3920" i="12"/>
  <c r="P3921" i="12"/>
  <c r="P3922" i="12"/>
  <c r="P3923" i="12"/>
  <c r="P3924" i="12"/>
  <c r="P3925" i="12"/>
  <c r="P3926" i="12"/>
  <c r="P3927" i="12"/>
  <c r="P3928" i="12"/>
  <c r="P3929" i="12"/>
  <c r="P3930" i="12"/>
  <c r="P3931" i="12"/>
  <c r="P3932" i="12"/>
  <c r="P3933" i="12"/>
  <c r="P3934" i="12"/>
  <c r="P3935" i="12"/>
  <c r="P3936" i="12"/>
  <c r="P3937" i="12"/>
  <c r="P3938" i="12"/>
  <c r="P3939" i="12"/>
  <c r="P3940" i="12"/>
  <c r="P3941" i="12"/>
  <c r="P3942" i="12"/>
  <c r="P3943" i="12"/>
  <c r="P3944" i="12"/>
  <c r="P3945" i="12"/>
  <c r="P3946" i="12"/>
  <c r="P3947" i="12"/>
  <c r="P3948" i="12"/>
  <c r="P3949" i="12"/>
  <c r="P3950" i="12"/>
  <c r="P3951" i="12"/>
  <c r="P3952" i="12"/>
  <c r="P3953" i="12"/>
  <c r="P3954" i="12"/>
  <c r="P3955" i="12"/>
  <c r="P3956" i="12"/>
  <c r="P3957" i="12"/>
  <c r="P3958" i="12"/>
  <c r="P3959" i="12"/>
  <c r="P3960" i="12"/>
  <c r="P3961" i="12"/>
  <c r="P3962" i="12"/>
  <c r="P3963" i="12"/>
  <c r="P3964" i="12"/>
  <c r="P3965" i="12"/>
  <c r="P3966" i="12"/>
  <c r="P3967" i="12"/>
  <c r="P3968" i="12"/>
  <c r="P3969" i="12"/>
  <c r="P3970" i="12"/>
  <c r="P3971" i="12"/>
  <c r="P3972" i="12"/>
  <c r="P3973" i="12"/>
  <c r="P3974" i="12"/>
  <c r="P3975" i="12"/>
  <c r="P3976" i="12"/>
  <c r="P3977" i="12"/>
  <c r="P3978" i="12"/>
  <c r="P3979" i="12"/>
  <c r="P3980" i="12"/>
  <c r="P3981" i="12"/>
  <c r="P3982" i="12"/>
  <c r="P3983" i="12"/>
  <c r="P3984" i="12"/>
  <c r="P3985" i="12"/>
  <c r="P3986" i="12"/>
  <c r="P3987" i="12"/>
  <c r="P3988" i="12"/>
  <c r="P3989" i="12"/>
  <c r="P3990" i="12"/>
  <c r="P3991" i="12"/>
  <c r="P3992" i="12"/>
  <c r="P3993" i="12"/>
  <c r="P3994" i="12"/>
  <c r="P3995" i="12"/>
  <c r="P3996" i="12"/>
  <c r="P3997" i="12"/>
  <c r="P3998" i="12"/>
  <c r="P3999" i="12"/>
  <c r="P4000" i="12"/>
  <c r="P4001" i="12"/>
  <c r="P4002" i="12"/>
  <c r="P4003" i="12"/>
  <c r="P4004" i="12"/>
  <c r="P4005" i="12"/>
  <c r="P4006" i="12"/>
  <c r="P4007" i="12"/>
  <c r="P4008" i="12"/>
  <c r="P4009" i="12"/>
  <c r="P4010" i="12"/>
  <c r="P4011" i="12"/>
  <c r="P4012" i="12"/>
  <c r="P4013" i="12"/>
  <c r="P4014" i="12"/>
  <c r="P4015" i="12"/>
  <c r="P4016" i="12"/>
  <c r="P4017" i="12"/>
  <c r="P4018" i="12"/>
  <c r="P4019" i="12"/>
  <c r="P4020" i="12"/>
  <c r="P4021" i="12"/>
  <c r="P4022" i="12"/>
  <c r="P4023" i="12"/>
  <c r="P4024" i="12"/>
  <c r="P4025" i="12"/>
  <c r="P4026" i="12"/>
  <c r="P4027" i="12"/>
  <c r="P4028" i="12"/>
  <c r="P4029" i="12"/>
  <c r="P4030" i="12"/>
  <c r="P4031" i="12"/>
  <c r="P4032" i="12"/>
  <c r="P4033" i="12"/>
  <c r="P4034" i="12"/>
  <c r="P4035" i="12"/>
  <c r="P4036" i="12"/>
  <c r="P4037" i="12"/>
  <c r="P4038" i="12"/>
  <c r="P4039" i="12"/>
  <c r="P4040" i="12"/>
  <c r="P4041" i="12"/>
  <c r="P4042" i="12"/>
  <c r="P4043" i="12"/>
  <c r="P4044" i="12"/>
  <c r="P4045" i="12"/>
  <c r="P4046" i="12"/>
  <c r="P4047" i="12"/>
  <c r="P4048" i="12"/>
  <c r="P4049" i="12"/>
  <c r="P4050" i="12"/>
  <c r="P4051" i="12"/>
  <c r="P4052" i="12"/>
  <c r="P4053" i="12"/>
  <c r="P4054" i="12"/>
  <c r="P4055" i="12"/>
  <c r="P4056" i="12"/>
  <c r="P4057" i="12"/>
  <c r="P4058" i="12"/>
  <c r="P4059" i="12"/>
  <c r="P4060" i="12"/>
  <c r="P4061" i="12"/>
  <c r="P4062" i="12"/>
  <c r="P4063" i="12"/>
  <c r="P4064" i="12"/>
  <c r="P4065" i="12"/>
  <c r="P4066" i="12"/>
  <c r="P4067" i="12"/>
  <c r="P4068" i="12"/>
  <c r="P4069" i="12"/>
  <c r="P4070" i="12"/>
  <c r="P4071" i="12"/>
  <c r="P4072" i="12"/>
  <c r="P4073" i="12"/>
  <c r="P4074" i="12"/>
  <c r="P4075" i="12"/>
  <c r="P4076" i="12"/>
  <c r="P4077" i="12"/>
  <c r="P4078" i="12"/>
  <c r="P4079" i="12"/>
  <c r="P4080" i="12"/>
  <c r="P4081" i="12"/>
  <c r="P4082" i="12"/>
  <c r="P4083" i="12"/>
  <c r="P4084" i="12"/>
  <c r="P4085" i="12"/>
  <c r="P4086" i="12"/>
  <c r="P4087" i="12"/>
  <c r="P4088" i="12"/>
  <c r="P4089" i="12"/>
  <c r="P4090" i="12"/>
  <c r="P4091" i="12"/>
  <c r="P4092" i="12"/>
  <c r="P4093" i="12"/>
  <c r="P4094" i="12"/>
  <c r="P4095" i="12"/>
  <c r="P4096" i="12"/>
  <c r="P4097" i="12"/>
  <c r="P4098" i="12"/>
  <c r="P4099" i="12"/>
  <c r="P4100" i="12"/>
  <c r="P4101" i="12"/>
  <c r="P4102" i="12"/>
  <c r="P4103" i="12"/>
  <c r="P4104" i="12"/>
  <c r="P4105" i="12"/>
  <c r="P4106" i="12"/>
  <c r="P4107" i="12"/>
  <c r="P4108" i="12"/>
  <c r="P4109" i="12"/>
  <c r="P4110" i="12"/>
  <c r="P4111" i="12"/>
  <c r="P4112" i="12"/>
  <c r="P4113" i="12"/>
  <c r="P4114" i="12"/>
  <c r="P4115" i="12"/>
  <c r="P4116" i="12"/>
  <c r="P4117" i="12"/>
  <c r="P4118" i="12"/>
  <c r="P4119" i="12"/>
  <c r="P4120" i="12"/>
  <c r="P4121" i="12"/>
  <c r="P4122" i="12"/>
  <c r="P4123" i="12"/>
  <c r="P4124" i="12"/>
  <c r="P4125" i="12"/>
  <c r="P4126" i="12"/>
  <c r="P4127" i="12"/>
  <c r="P4128" i="12"/>
  <c r="P4129" i="12"/>
  <c r="P4130" i="12"/>
  <c r="P4131" i="12"/>
  <c r="P4132" i="12"/>
  <c r="P4133" i="12"/>
  <c r="P4134" i="12"/>
  <c r="P4135" i="12"/>
  <c r="P4136" i="12"/>
  <c r="P4137" i="12"/>
  <c r="P4138" i="12"/>
  <c r="P4139" i="12"/>
  <c r="P4140" i="12"/>
  <c r="P4141" i="12"/>
  <c r="P4142" i="12"/>
  <c r="P4143" i="12"/>
  <c r="P4144" i="12"/>
  <c r="P4145" i="12"/>
  <c r="P4146" i="12"/>
  <c r="P4147" i="12"/>
  <c r="P4148" i="12"/>
  <c r="P4149" i="12"/>
  <c r="P4150" i="12"/>
  <c r="P4151" i="12"/>
  <c r="P4152" i="12"/>
  <c r="P4153" i="12"/>
  <c r="P4154" i="12"/>
  <c r="P4155" i="12"/>
  <c r="P4156" i="12"/>
  <c r="P4157" i="12"/>
  <c r="P4158" i="12"/>
  <c r="P4159" i="12"/>
  <c r="P4160" i="12"/>
  <c r="P4161" i="12"/>
  <c r="P4162" i="12"/>
  <c r="P4163" i="12"/>
  <c r="P4164" i="12"/>
  <c r="P4165" i="12"/>
  <c r="P4166" i="12"/>
  <c r="P4167" i="12"/>
  <c r="P4168" i="12"/>
  <c r="P4169" i="12"/>
  <c r="P4170" i="12"/>
  <c r="P4171" i="12"/>
  <c r="P4172" i="12"/>
  <c r="P4173" i="12"/>
  <c r="P4174" i="12"/>
  <c r="P4175" i="12"/>
  <c r="P4176" i="12"/>
  <c r="P4177" i="12"/>
  <c r="P4178" i="12"/>
  <c r="P4179" i="12"/>
  <c r="P4180" i="12"/>
  <c r="P4181" i="12"/>
  <c r="P4182" i="12"/>
  <c r="P4183" i="12"/>
  <c r="P4184" i="12"/>
  <c r="P4185" i="12"/>
  <c r="P4186" i="12"/>
  <c r="P4187" i="12"/>
  <c r="P4188" i="12"/>
  <c r="P4189" i="12"/>
  <c r="P4190" i="12"/>
  <c r="P4191" i="12"/>
  <c r="P4192" i="12"/>
  <c r="P4193" i="12"/>
  <c r="P4194" i="12"/>
  <c r="P4195" i="12"/>
  <c r="P4196" i="12"/>
  <c r="P4197" i="12"/>
  <c r="P4198" i="12"/>
  <c r="P4199" i="12"/>
  <c r="P4200" i="12"/>
  <c r="P4201" i="12"/>
  <c r="P4202" i="12"/>
  <c r="P4203" i="12"/>
  <c r="P4204" i="12"/>
  <c r="P4205" i="12"/>
  <c r="P4206" i="12"/>
  <c r="P4207" i="12"/>
  <c r="P4208" i="12"/>
  <c r="P4209" i="12"/>
  <c r="P4210" i="12"/>
  <c r="P4211" i="12"/>
  <c r="P4212" i="12"/>
  <c r="P4213" i="12"/>
  <c r="P4214" i="12"/>
  <c r="P4215" i="12"/>
  <c r="P4216" i="12"/>
  <c r="P4217" i="12"/>
  <c r="P4218" i="12"/>
  <c r="P4219" i="12"/>
  <c r="P4220" i="12"/>
  <c r="P4221" i="12"/>
  <c r="P4222" i="12"/>
  <c r="P4223" i="12"/>
  <c r="P4224" i="12"/>
  <c r="P4225" i="12"/>
  <c r="P4226" i="12"/>
  <c r="P4227" i="12"/>
  <c r="P4228" i="12"/>
  <c r="P4229" i="12"/>
  <c r="P4230" i="12"/>
  <c r="P4231" i="12"/>
  <c r="P4232" i="12"/>
  <c r="P4233" i="12"/>
  <c r="P4234" i="12"/>
  <c r="P4235" i="12"/>
  <c r="P4236" i="12"/>
  <c r="P4237" i="12"/>
  <c r="P4238" i="12"/>
  <c r="P4239" i="12"/>
  <c r="P4240" i="12"/>
  <c r="P4241" i="12"/>
  <c r="P4242" i="12"/>
  <c r="P4243" i="12"/>
  <c r="P4244" i="12"/>
  <c r="P4245" i="12"/>
  <c r="P4246" i="12"/>
  <c r="P4247" i="12"/>
  <c r="P4248" i="12"/>
  <c r="P4249" i="12"/>
  <c r="P4250" i="12"/>
  <c r="P4251" i="12"/>
  <c r="P4252" i="12"/>
  <c r="P4253" i="12"/>
  <c r="P4254" i="12"/>
  <c r="P4255" i="12"/>
  <c r="P4256" i="12"/>
  <c r="P4257" i="12"/>
  <c r="P4258" i="12"/>
  <c r="P4259" i="12"/>
  <c r="P4260" i="12"/>
  <c r="P4261" i="12"/>
  <c r="P4262" i="12"/>
  <c r="P4263" i="12"/>
  <c r="P4264" i="12"/>
  <c r="P4265" i="12"/>
  <c r="P4266" i="12"/>
  <c r="P4267" i="12"/>
  <c r="P4268" i="12"/>
  <c r="P4269" i="12"/>
  <c r="P4270" i="12"/>
  <c r="P4271" i="12"/>
  <c r="P4272" i="12"/>
  <c r="P4273" i="12"/>
  <c r="P4274" i="12"/>
  <c r="P4275" i="12"/>
  <c r="P4276" i="12"/>
  <c r="P4277" i="12"/>
  <c r="P4278" i="12"/>
  <c r="P4279" i="12"/>
  <c r="P4280" i="12"/>
  <c r="P4281" i="12"/>
  <c r="P4282" i="12"/>
  <c r="P4283" i="12"/>
  <c r="P4284" i="12"/>
  <c r="P4285" i="12"/>
  <c r="P4286" i="12"/>
  <c r="P4287" i="12"/>
  <c r="P4288" i="12"/>
  <c r="P4289" i="12"/>
  <c r="P4290" i="12"/>
  <c r="P4291" i="12"/>
  <c r="P4292" i="12"/>
  <c r="P4293" i="12"/>
  <c r="P4294" i="12"/>
  <c r="P4295" i="12"/>
  <c r="P4296" i="12"/>
  <c r="P4297" i="12"/>
  <c r="P4298" i="12"/>
  <c r="P4299" i="12"/>
  <c r="P4300" i="12"/>
  <c r="P4301" i="12"/>
  <c r="P4302" i="12"/>
  <c r="P4303" i="12"/>
  <c r="P4304" i="12"/>
  <c r="P4305" i="12"/>
  <c r="P4306" i="12"/>
  <c r="P4307" i="12"/>
  <c r="P4308" i="12"/>
  <c r="P4309" i="12"/>
  <c r="P4310" i="12"/>
  <c r="P4311" i="12"/>
  <c r="P4312" i="12"/>
  <c r="P4313" i="12"/>
  <c r="P4314" i="12"/>
  <c r="P4315" i="12"/>
  <c r="P4316" i="12"/>
  <c r="P4317" i="12"/>
  <c r="P4318" i="12"/>
  <c r="P4319" i="12"/>
  <c r="P4320" i="12"/>
  <c r="P4321" i="12"/>
  <c r="P4322" i="12"/>
  <c r="P4323" i="12"/>
  <c r="P4324" i="12"/>
  <c r="P4325" i="12"/>
  <c r="P4326" i="12"/>
  <c r="P4327" i="12"/>
  <c r="P4328" i="12"/>
  <c r="P4329" i="12"/>
  <c r="P4330" i="12"/>
  <c r="P4331" i="12"/>
  <c r="P4332" i="12"/>
  <c r="P4333" i="12"/>
  <c r="P4334" i="12"/>
  <c r="P4335" i="12"/>
  <c r="P4336" i="12"/>
  <c r="P4337" i="12"/>
  <c r="P4338" i="12"/>
  <c r="P4339" i="12"/>
  <c r="P4340" i="12"/>
  <c r="P4341" i="12"/>
  <c r="P4342" i="12"/>
  <c r="P4343" i="12"/>
  <c r="P4344" i="12"/>
  <c r="P4345" i="12"/>
  <c r="P4346" i="12"/>
  <c r="P4347" i="12"/>
  <c r="P4348" i="12"/>
  <c r="P4349" i="12"/>
  <c r="P4350" i="12"/>
  <c r="P4351" i="12"/>
  <c r="P4352" i="12"/>
  <c r="P4353" i="12"/>
  <c r="P4354" i="12"/>
  <c r="P4355" i="12"/>
  <c r="P4356" i="12"/>
  <c r="P4357" i="12"/>
  <c r="P4358" i="12"/>
  <c r="P4359" i="12"/>
  <c r="P4360" i="12"/>
  <c r="P4361" i="12"/>
  <c r="P4362" i="12"/>
  <c r="P4363" i="12"/>
  <c r="P4364" i="12"/>
  <c r="P4365" i="12"/>
  <c r="P4366" i="12"/>
  <c r="P4367" i="12"/>
  <c r="P4368" i="12"/>
  <c r="P4369" i="12"/>
  <c r="P4370" i="12"/>
  <c r="P4371" i="12"/>
  <c r="P4372" i="12"/>
  <c r="P4373" i="12"/>
  <c r="P4374" i="12"/>
  <c r="P4375" i="12"/>
  <c r="P4376" i="12"/>
  <c r="P4377" i="12"/>
  <c r="P4378" i="12"/>
  <c r="P4379" i="12"/>
  <c r="P4380" i="12"/>
  <c r="P4381" i="12"/>
  <c r="P4382" i="12"/>
  <c r="P4383" i="12"/>
  <c r="P4384" i="12"/>
  <c r="P4385" i="12"/>
  <c r="P4386" i="12"/>
  <c r="P4387" i="12"/>
  <c r="P4388" i="12"/>
  <c r="P4389" i="12"/>
  <c r="P4390" i="12"/>
  <c r="P4391" i="12"/>
  <c r="P4392" i="12"/>
  <c r="P4393" i="12"/>
  <c r="P4394" i="12"/>
  <c r="P4395" i="12"/>
  <c r="P4396" i="12"/>
  <c r="P4397" i="12"/>
  <c r="P4398" i="12"/>
  <c r="P4399" i="12"/>
  <c r="P4400" i="12"/>
  <c r="P4401" i="12"/>
  <c r="P4402" i="12"/>
  <c r="P4403" i="12"/>
  <c r="P4404" i="12"/>
  <c r="P4405" i="12"/>
  <c r="P4406" i="12"/>
  <c r="P4407" i="12"/>
  <c r="P4408" i="12"/>
  <c r="P4409" i="12"/>
  <c r="P4410" i="12"/>
  <c r="P4411" i="12"/>
  <c r="P4412" i="12"/>
  <c r="P4413" i="12"/>
  <c r="P4414" i="12"/>
  <c r="P4415" i="12"/>
  <c r="P4416" i="12"/>
  <c r="P4417" i="12"/>
  <c r="P4418" i="12"/>
  <c r="P4419" i="12"/>
  <c r="P4420" i="12"/>
  <c r="P4421" i="12"/>
  <c r="P4422" i="12"/>
  <c r="P4423" i="12"/>
  <c r="P4424" i="12"/>
  <c r="P4425" i="12"/>
  <c r="P4426" i="12"/>
  <c r="P4427" i="12"/>
  <c r="P4428" i="12"/>
  <c r="P4429" i="12"/>
  <c r="P4430" i="12"/>
  <c r="P4431" i="12"/>
  <c r="P4432" i="12"/>
  <c r="P4433" i="12"/>
  <c r="P4434" i="12"/>
  <c r="P4435" i="12"/>
  <c r="P4436" i="12"/>
  <c r="P4437" i="12"/>
  <c r="P4438" i="12"/>
  <c r="P4439" i="12"/>
  <c r="P4440" i="12"/>
  <c r="P4441" i="12"/>
  <c r="P4442" i="12"/>
  <c r="P4443" i="12"/>
  <c r="P4444" i="12"/>
  <c r="P4445" i="12"/>
  <c r="P4446" i="12"/>
  <c r="P4447" i="12"/>
  <c r="P4448" i="12"/>
  <c r="P4449" i="12"/>
  <c r="P4450" i="12"/>
  <c r="P4451" i="12"/>
  <c r="P4452" i="12"/>
  <c r="P4453" i="12"/>
  <c r="P4454" i="12"/>
  <c r="P4455" i="12"/>
  <c r="P4456" i="12"/>
  <c r="P4457" i="12"/>
  <c r="P4458" i="12"/>
  <c r="P4459" i="12"/>
  <c r="P4460" i="12"/>
  <c r="P4461" i="12"/>
  <c r="P4462" i="12"/>
  <c r="P4463" i="12"/>
  <c r="P4464" i="12"/>
  <c r="P4465" i="12"/>
  <c r="P4466" i="12"/>
  <c r="P4467" i="12"/>
  <c r="P4468" i="12"/>
  <c r="P4469" i="12"/>
  <c r="P4470" i="12"/>
  <c r="P4471" i="12"/>
  <c r="P4472" i="12"/>
  <c r="P4473" i="12"/>
  <c r="P4474" i="12"/>
  <c r="P4475" i="12"/>
  <c r="P4476" i="12"/>
  <c r="P4477" i="12"/>
  <c r="P4478" i="12"/>
  <c r="P4479" i="12"/>
  <c r="P4480" i="12"/>
  <c r="P4481" i="12"/>
  <c r="P4482" i="12"/>
  <c r="P4483" i="12"/>
  <c r="P4484" i="12"/>
  <c r="P4485" i="12"/>
  <c r="P4486" i="12"/>
  <c r="P4487" i="12"/>
  <c r="P4488" i="12"/>
  <c r="P4489" i="12"/>
  <c r="P4490" i="12"/>
  <c r="P4491" i="12"/>
  <c r="P4492" i="12"/>
  <c r="P4493" i="12"/>
  <c r="P4494" i="12"/>
  <c r="P4495" i="12"/>
  <c r="P4496" i="12"/>
  <c r="P4497" i="12"/>
  <c r="P4498" i="12"/>
  <c r="P4499" i="12"/>
  <c r="P4500" i="12"/>
  <c r="P4501" i="12"/>
  <c r="P4502" i="12"/>
  <c r="P4503" i="12"/>
  <c r="P4504" i="12"/>
  <c r="P4505" i="12"/>
  <c r="P4506" i="12"/>
  <c r="P4507" i="12"/>
  <c r="P4508" i="12"/>
  <c r="P4509" i="12"/>
  <c r="P4510" i="12"/>
  <c r="P4511" i="12"/>
  <c r="P4512" i="12"/>
  <c r="P4513" i="12"/>
  <c r="P4514" i="12"/>
  <c r="P4515" i="12"/>
  <c r="P4516" i="12"/>
  <c r="P4517" i="12"/>
  <c r="P4518" i="12"/>
  <c r="P4519" i="12"/>
  <c r="P4520" i="12"/>
  <c r="P4521" i="12"/>
  <c r="P4522" i="12"/>
  <c r="P4523" i="12"/>
  <c r="P4524" i="12"/>
  <c r="P4525" i="12"/>
  <c r="P4526" i="12"/>
  <c r="P4527" i="12"/>
  <c r="P4528" i="12"/>
  <c r="P4529" i="12"/>
  <c r="P4530" i="12"/>
  <c r="P4531" i="12"/>
  <c r="P4532" i="12"/>
  <c r="P4533" i="12"/>
  <c r="P4534" i="12"/>
  <c r="P4535" i="12"/>
  <c r="P4536" i="12"/>
  <c r="P4537" i="12"/>
  <c r="P4538" i="12"/>
  <c r="P4539" i="12"/>
  <c r="P4540" i="12"/>
  <c r="P4541" i="12"/>
  <c r="P4542" i="12"/>
  <c r="P4543" i="12"/>
  <c r="P4544" i="12"/>
  <c r="P4545" i="12"/>
  <c r="P4546" i="12"/>
  <c r="P4547" i="12"/>
  <c r="P4548" i="12"/>
  <c r="P4549" i="12"/>
  <c r="P4550" i="12"/>
  <c r="P4551" i="12"/>
  <c r="P4552" i="12"/>
  <c r="P4553" i="12"/>
  <c r="P4554" i="12"/>
  <c r="P4555" i="12"/>
  <c r="P4556" i="12"/>
  <c r="P4557" i="12"/>
  <c r="P4558" i="12"/>
  <c r="P4559" i="12"/>
  <c r="P4560" i="12"/>
  <c r="P4561" i="12"/>
  <c r="P4562" i="12"/>
  <c r="P4563" i="12"/>
  <c r="P4564" i="12"/>
  <c r="P4565" i="12"/>
  <c r="P4566" i="12"/>
  <c r="P4567" i="12"/>
  <c r="P4568" i="12"/>
  <c r="P4569" i="12"/>
  <c r="P4570" i="12"/>
  <c r="P4571" i="12"/>
  <c r="P4572" i="12"/>
  <c r="P4573" i="12"/>
  <c r="P4574" i="12"/>
  <c r="P4575" i="12"/>
  <c r="P4576" i="12"/>
  <c r="P4577" i="12"/>
  <c r="P4578" i="12"/>
  <c r="P4579" i="12"/>
  <c r="P4580" i="12"/>
  <c r="P4581" i="12"/>
  <c r="P4582" i="12"/>
  <c r="P4583" i="12"/>
  <c r="P4584" i="12"/>
  <c r="P4585" i="12"/>
  <c r="P4586" i="12"/>
  <c r="P4587" i="12"/>
  <c r="P4588" i="12"/>
  <c r="P4589" i="12"/>
  <c r="P4590" i="12"/>
  <c r="P4591" i="12"/>
  <c r="P4592" i="12"/>
  <c r="P4593" i="12"/>
  <c r="P4594" i="12"/>
  <c r="P4595" i="12"/>
  <c r="P4596" i="12"/>
  <c r="P4597" i="12"/>
  <c r="P4598" i="12"/>
  <c r="P4599" i="12"/>
  <c r="P4600" i="12"/>
  <c r="P4601" i="12"/>
  <c r="P4602" i="12"/>
  <c r="P4603" i="12"/>
  <c r="P4604" i="12"/>
  <c r="P4605" i="12"/>
  <c r="P4606" i="12"/>
  <c r="P4607" i="12"/>
  <c r="P4608" i="12"/>
  <c r="P4609" i="12"/>
  <c r="P4610" i="12"/>
  <c r="P4611" i="12"/>
  <c r="P4612" i="12"/>
  <c r="P4613" i="12"/>
  <c r="P4614" i="12"/>
  <c r="P4615" i="12"/>
  <c r="P4616" i="12"/>
  <c r="P4617" i="12"/>
  <c r="P4618" i="12"/>
  <c r="P4619" i="12"/>
  <c r="P4620" i="12"/>
  <c r="P4621" i="12"/>
  <c r="P4622" i="12"/>
  <c r="P4623" i="12"/>
  <c r="P4624" i="12"/>
  <c r="P4625" i="12"/>
  <c r="P4626" i="12"/>
  <c r="P4627" i="12"/>
  <c r="P4628" i="12"/>
  <c r="P4629" i="12"/>
  <c r="P4630" i="12"/>
  <c r="P4631" i="12"/>
  <c r="P4632" i="12"/>
  <c r="P4633" i="12"/>
  <c r="P4634" i="12"/>
  <c r="P4635" i="12"/>
  <c r="P4636" i="12"/>
  <c r="P4637" i="12"/>
  <c r="P4638" i="12"/>
  <c r="P4639" i="12"/>
  <c r="P4640" i="12"/>
  <c r="P4641" i="12"/>
  <c r="P4642" i="12"/>
  <c r="P4643" i="12"/>
  <c r="P4644" i="12"/>
  <c r="P4645" i="12"/>
  <c r="P4646" i="12"/>
  <c r="P4647" i="12"/>
  <c r="P4648" i="12"/>
  <c r="P4649" i="12"/>
  <c r="P4650" i="12"/>
  <c r="P4651" i="12"/>
  <c r="P4652" i="12"/>
  <c r="P4653" i="12"/>
  <c r="P4654" i="12"/>
  <c r="P4655" i="12"/>
  <c r="P4656" i="12"/>
  <c r="P4657" i="12"/>
  <c r="P4658" i="12"/>
  <c r="P4659" i="12"/>
  <c r="P4660" i="12"/>
  <c r="P4661" i="12"/>
  <c r="P4662" i="12"/>
  <c r="P4663" i="12"/>
  <c r="P4664" i="12"/>
  <c r="P4665" i="12"/>
  <c r="P4666" i="12"/>
  <c r="P4667" i="12"/>
  <c r="P4668" i="12"/>
  <c r="P4669" i="12"/>
  <c r="P4670" i="12"/>
  <c r="P4671" i="12"/>
  <c r="P4672" i="12"/>
  <c r="P4673" i="12"/>
  <c r="P4674" i="12"/>
  <c r="P4675" i="12"/>
  <c r="P4676" i="12"/>
  <c r="P4677" i="12"/>
  <c r="P4678" i="12"/>
  <c r="P4679" i="12"/>
  <c r="P4680" i="12"/>
  <c r="P4681" i="12"/>
  <c r="P4682" i="12"/>
  <c r="P4683" i="12"/>
  <c r="P4684" i="12"/>
  <c r="P4685" i="12"/>
  <c r="P4686" i="12"/>
  <c r="P4687" i="12"/>
  <c r="P4688" i="12"/>
  <c r="P4689" i="12"/>
  <c r="P4690" i="12"/>
  <c r="P4691" i="12"/>
  <c r="P4692" i="12"/>
  <c r="P4693" i="12"/>
  <c r="P4694" i="12"/>
  <c r="P4695" i="12"/>
  <c r="P4696" i="12"/>
  <c r="P4697" i="12"/>
  <c r="P4698" i="12"/>
  <c r="P4699" i="12"/>
  <c r="P4700" i="12"/>
  <c r="P4701" i="12"/>
  <c r="P4702" i="12"/>
  <c r="P4703" i="12"/>
  <c r="P4704" i="12"/>
  <c r="P4705" i="12"/>
  <c r="P4706" i="12"/>
  <c r="P4707" i="12"/>
  <c r="P4708" i="12"/>
  <c r="P4709" i="12"/>
  <c r="P4710" i="12"/>
  <c r="P4711" i="12"/>
  <c r="P4712" i="12"/>
  <c r="P4713" i="12"/>
  <c r="P4714" i="12"/>
  <c r="P4715" i="12"/>
  <c r="P4716" i="12"/>
  <c r="P4717" i="12"/>
  <c r="P4718" i="12"/>
  <c r="P4719" i="12"/>
  <c r="P4720" i="12"/>
  <c r="P4721" i="12"/>
  <c r="P4722" i="12"/>
  <c r="P4723" i="12"/>
  <c r="P4724" i="12"/>
  <c r="P4725" i="12"/>
  <c r="P4726" i="12"/>
  <c r="P4727" i="12"/>
  <c r="P4728" i="12"/>
  <c r="P4729" i="12"/>
  <c r="P4730" i="12"/>
  <c r="P4731" i="12"/>
  <c r="P4732" i="12"/>
  <c r="P4733" i="12"/>
  <c r="P4734" i="12"/>
  <c r="P4735" i="12"/>
  <c r="P4736" i="12"/>
  <c r="P4737" i="12"/>
  <c r="P4738" i="12"/>
  <c r="P4739" i="12"/>
  <c r="P4740" i="12"/>
  <c r="P4741" i="12"/>
  <c r="P4742" i="12"/>
  <c r="P4743" i="12"/>
  <c r="P4744" i="12"/>
  <c r="P4745" i="12"/>
  <c r="P4746" i="12"/>
  <c r="P4747" i="12"/>
  <c r="P4748" i="12"/>
  <c r="P4749" i="12"/>
  <c r="P4750" i="12"/>
  <c r="P4751" i="12"/>
  <c r="P4752" i="12"/>
  <c r="P4753" i="12"/>
  <c r="P4754" i="12"/>
  <c r="P4755" i="12"/>
  <c r="P4756" i="12"/>
  <c r="P4757" i="12"/>
  <c r="P4758" i="12"/>
  <c r="P4759" i="12"/>
  <c r="P4760" i="12"/>
  <c r="P4761" i="12"/>
  <c r="P4762" i="12"/>
  <c r="P4763" i="12"/>
  <c r="P4764" i="12"/>
  <c r="P4765" i="12"/>
  <c r="P4766" i="12"/>
  <c r="P4767" i="12"/>
  <c r="P4768" i="12"/>
  <c r="P4769" i="12"/>
  <c r="P4770" i="12"/>
  <c r="P4771" i="12"/>
  <c r="P4772" i="12"/>
  <c r="P4773" i="12"/>
  <c r="P4774" i="12"/>
  <c r="P4775" i="12"/>
  <c r="P4776" i="12"/>
  <c r="P4777" i="12"/>
  <c r="P4778" i="12"/>
  <c r="P4779" i="12"/>
  <c r="P4780" i="12"/>
  <c r="P4781" i="12"/>
  <c r="P4782" i="12"/>
  <c r="P4783" i="12"/>
  <c r="P4784" i="12"/>
  <c r="P4785" i="12"/>
  <c r="P4786" i="12"/>
  <c r="P4787" i="12"/>
  <c r="P4788" i="12"/>
  <c r="P4789" i="12"/>
  <c r="P4790" i="12"/>
  <c r="P4791" i="12"/>
  <c r="P4792" i="12"/>
  <c r="P4793" i="12"/>
  <c r="P4794" i="12"/>
  <c r="P4795" i="12"/>
  <c r="P4796" i="12"/>
  <c r="P4797" i="12"/>
  <c r="P4798" i="12"/>
  <c r="P4799" i="12"/>
  <c r="P4800" i="12"/>
  <c r="P4801" i="12"/>
  <c r="P4802" i="12"/>
  <c r="P4803" i="12"/>
  <c r="P4804" i="12"/>
  <c r="P4805" i="12"/>
  <c r="P4806" i="12"/>
  <c r="P4807" i="12"/>
  <c r="P4808" i="12"/>
  <c r="P4809" i="12"/>
  <c r="P4810" i="12"/>
  <c r="P4811" i="12"/>
  <c r="P4812" i="12"/>
  <c r="P4813" i="12"/>
  <c r="P4814" i="12"/>
  <c r="P4815" i="12"/>
  <c r="P4816" i="12"/>
  <c r="P4817" i="12"/>
  <c r="P4818" i="12"/>
  <c r="P4819" i="12"/>
  <c r="P4820" i="12"/>
  <c r="P4821" i="12"/>
  <c r="P4822" i="12"/>
  <c r="P4823" i="12"/>
  <c r="P4824" i="12"/>
  <c r="P4825" i="12"/>
  <c r="P4826" i="12"/>
  <c r="P4827" i="12"/>
  <c r="P4828" i="12"/>
  <c r="P4829" i="12"/>
  <c r="P4830" i="12"/>
  <c r="P4831" i="12"/>
  <c r="P4832" i="12"/>
  <c r="P4833" i="12"/>
  <c r="P4834" i="12"/>
  <c r="P4835" i="12"/>
  <c r="P4836" i="12"/>
  <c r="P4837" i="12"/>
  <c r="P4838" i="12"/>
  <c r="P4839" i="12"/>
  <c r="P4840" i="12"/>
  <c r="P4841" i="12"/>
  <c r="P4842" i="12"/>
  <c r="P4843" i="12"/>
  <c r="P4844" i="12"/>
  <c r="P4845" i="12"/>
  <c r="P4846" i="12"/>
  <c r="P4847" i="12"/>
  <c r="P4848" i="12"/>
  <c r="P4849" i="12"/>
  <c r="P4850" i="12"/>
  <c r="P4851" i="12"/>
  <c r="P4852" i="12"/>
  <c r="P4853" i="12"/>
  <c r="P4854" i="12"/>
  <c r="P4855" i="12"/>
  <c r="P4856" i="12"/>
  <c r="P4857" i="12"/>
  <c r="P4858" i="12"/>
  <c r="P4859" i="12"/>
  <c r="P4860" i="12"/>
  <c r="P4861" i="12"/>
  <c r="P4862" i="12"/>
  <c r="P4863" i="12"/>
  <c r="P4864" i="12"/>
  <c r="P4865" i="12"/>
  <c r="P4866" i="12"/>
  <c r="P4867" i="12"/>
  <c r="P4868" i="12"/>
  <c r="P4869" i="12"/>
  <c r="P4870" i="12"/>
  <c r="P4871" i="12"/>
  <c r="P4872" i="12"/>
  <c r="P4873" i="12"/>
  <c r="P4874" i="12"/>
  <c r="P4875" i="12"/>
  <c r="P4876" i="12"/>
  <c r="P4877" i="12"/>
  <c r="P4878" i="12"/>
  <c r="P4879" i="12"/>
  <c r="P4880" i="12"/>
  <c r="P4881" i="12"/>
  <c r="P4882" i="12"/>
  <c r="P4883" i="12"/>
  <c r="P4884" i="12"/>
  <c r="P4885" i="12"/>
  <c r="P4886" i="12"/>
  <c r="P4887" i="12"/>
  <c r="P4888" i="12"/>
  <c r="P4889" i="12"/>
  <c r="P4890" i="12"/>
  <c r="P4891" i="12"/>
  <c r="P4892" i="12"/>
  <c r="P4893" i="12"/>
  <c r="P4894" i="12"/>
  <c r="P4895" i="12"/>
  <c r="P4896" i="12"/>
  <c r="P4897" i="12"/>
  <c r="P4898" i="12"/>
  <c r="P4899" i="12"/>
  <c r="P4900" i="12"/>
  <c r="P4901" i="12"/>
  <c r="P4902" i="12"/>
  <c r="P4903" i="12"/>
  <c r="P4904" i="12"/>
  <c r="P4905" i="12"/>
  <c r="P4906" i="12"/>
  <c r="P4907" i="12"/>
  <c r="P4908" i="12"/>
  <c r="P4909" i="12"/>
  <c r="P4910" i="12"/>
  <c r="P4911" i="12"/>
  <c r="P4912" i="12"/>
  <c r="P4913" i="12"/>
  <c r="P4914" i="12"/>
  <c r="P4915" i="12"/>
  <c r="P4916" i="12"/>
  <c r="P4917" i="12"/>
  <c r="P4918" i="12"/>
  <c r="P4919" i="12"/>
  <c r="P4920" i="12"/>
  <c r="P4921" i="12"/>
  <c r="P4922" i="12"/>
  <c r="P4923" i="12"/>
  <c r="P4924" i="12"/>
  <c r="P4925" i="12"/>
  <c r="P4926" i="12"/>
  <c r="P4927" i="12"/>
  <c r="P4928" i="12"/>
  <c r="P4929" i="12"/>
  <c r="P4930" i="12"/>
  <c r="P4931" i="12"/>
  <c r="P4932" i="12"/>
  <c r="P4933" i="12"/>
  <c r="P4934" i="12"/>
  <c r="P4935" i="12"/>
  <c r="P4936" i="12"/>
  <c r="P4937" i="12"/>
  <c r="P4938" i="12"/>
  <c r="P4939" i="12"/>
  <c r="P4940" i="12"/>
  <c r="P4941" i="12"/>
  <c r="P4942" i="12"/>
  <c r="P4943" i="12"/>
  <c r="P4944" i="12"/>
  <c r="P4945" i="12"/>
  <c r="P4946" i="12"/>
  <c r="P4947" i="12"/>
  <c r="P4948" i="12"/>
  <c r="P4949" i="12"/>
  <c r="P4950" i="12"/>
  <c r="P4951" i="12"/>
  <c r="P4952" i="12"/>
  <c r="P4953" i="12"/>
  <c r="P4954" i="12"/>
  <c r="P4955" i="12"/>
  <c r="P4956" i="12"/>
  <c r="P4957" i="12"/>
  <c r="P4958" i="12"/>
  <c r="P4959" i="12"/>
  <c r="P4960" i="12"/>
  <c r="P4961" i="12"/>
  <c r="P4962" i="12"/>
  <c r="P4963" i="12"/>
  <c r="P4964" i="12"/>
  <c r="P4965" i="12"/>
  <c r="P4966" i="12"/>
  <c r="P4967" i="12"/>
  <c r="P4968" i="12"/>
  <c r="P4969" i="12"/>
  <c r="P4970" i="12"/>
  <c r="P4971" i="12"/>
  <c r="P4972" i="12"/>
  <c r="P4973" i="12"/>
  <c r="P4974" i="12"/>
  <c r="P4975" i="12"/>
  <c r="P4976" i="12"/>
  <c r="P4977" i="12"/>
  <c r="P4978" i="12"/>
  <c r="P4979" i="12"/>
  <c r="P4980" i="12"/>
  <c r="P4981" i="12"/>
  <c r="P4982" i="12"/>
  <c r="P4983" i="12"/>
  <c r="P4984" i="12"/>
  <c r="P4985" i="12"/>
  <c r="P4986" i="12"/>
  <c r="P4987" i="12"/>
  <c r="P4988" i="12"/>
  <c r="P4989" i="12"/>
  <c r="P4990" i="12"/>
  <c r="P4991" i="12"/>
  <c r="P4992" i="12"/>
  <c r="P4993" i="12"/>
  <c r="P4994" i="12"/>
  <c r="P4995" i="12"/>
  <c r="P4996" i="12"/>
  <c r="P4997" i="12"/>
  <c r="P4998" i="12"/>
  <c r="P4999" i="12"/>
  <c r="P5000" i="12"/>
  <c r="P5001" i="12"/>
  <c r="P5002" i="12"/>
  <c r="P5003" i="12"/>
  <c r="P5004" i="12"/>
  <c r="P5005" i="12"/>
  <c r="P5006" i="12"/>
  <c r="P5007" i="12"/>
  <c r="P5008" i="12"/>
  <c r="P5009" i="12"/>
  <c r="P5010" i="12"/>
  <c r="P5011" i="12"/>
  <c r="P5012" i="12"/>
  <c r="P5013" i="12"/>
  <c r="P5014" i="12"/>
  <c r="P5015" i="12"/>
  <c r="P5016" i="12"/>
  <c r="P5017" i="12"/>
  <c r="P5018" i="12"/>
  <c r="P5019" i="12"/>
  <c r="P5020" i="12"/>
  <c r="P5021" i="12"/>
  <c r="P5022" i="12"/>
  <c r="P5023" i="12"/>
  <c r="P5024" i="12"/>
  <c r="P5025" i="12"/>
  <c r="P5026" i="12"/>
  <c r="P5027" i="12"/>
  <c r="P5028" i="12"/>
  <c r="P5029" i="12"/>
  <c r="P5030" i="12"/>
  <c r="P5031" i="12"/>
  <c r="P5032" i="12"/>
  <c r="P5033" i="12"/>
  <c r="P5034" i="12"/>
  <c r="P5035" i="12"/>
  <c r="P5036" i="12"/>
  <c r="P5037" i="12"/>
  <c r="P5038" i="12"/>
  <c r="P5039" i="12"/>
  <c r="P5040" i="12"/>
  <c r="P5041" i="12"/>
  <c r="P5042" i="12"/>
  <c r="P5043" i="12"/>
  <c r="P5044" i="12"/>
  <c r="P5045" i="12"/>
  <c r="P5046" i="12"/>
  <c r="P5047" i="12"/>
  <c r="P5048" i="12"/>
  <c r="P5049" i="12"/>
  <c r="P5050" i="12"/>
  <c r="P5051" i="12"/>
  <c r="P5052" i="12"/>
  <c r="P5053" i="12"/>
  <c r="P5054" i="12"/>
  <c r="P5055" i="12"/>
  <c r="P5056" i="12"/>
  <c r="P5057" i="12"/>
  <c r="P5058" i="12"/>
  <c r="P5059" i="12"/>
  <c r="P5060" i="12"/>
  <c r="P5061" i="12"/>
  <c r="P5062" i="12"/>
  <c r="P5063" i="12"/>
  <c r="P5064" i="12"/>
  <c r="P5065" i="12"/>
  <c r="P5066" i="12"/>
  <c r="P5067" i="12"/>
  <c r="P5068" i="12"/>
  <c r="P5069" i="12"/>
  <c r="P5070" i="12"/>
  <c r="P5071" i="12"/>
  <c r="P5072" i="12"/>
  <c r="P5073" i="12"/>
  <c r="P5074" i="12"/>
  <c r="P5075" i="12"/>
  <c r="P5076" i="12"/>
  <c r="P5077" i="12"/>
  <c r="P5078" i="12"/>
  <c r="P5079" i="12"/>
  <c r="P5080" i="12"/>
  <c r="P5081" i="12"/>
  <c r="P5082" i="12"/>
  <c r="P5083" i="12"/>
  <c r="P5084" i="12"/>
  <c r="P5085" i="12"/>
  <c r="P5086" i="12"/>
  <c r="P5087" i="12"/>
  <c r="P5088" i="12"/>
  <c r="P5089" i="12"/>
  <c r="P5090" i="12"/>
  <c r="P5091" i="12"/>
  <c r="P5092" i="12"/>
  <c r="P5093" i="12"/>
  <c r="P5094" i="12"/>
  <c r="P5095" i="12"/>
  <c r="P5096" i="12"/>
  <c r="P5097" i="12"/>
  <c r="P5098" i="12"/>
  <c r="P5099" i="12"/>
  <c r="P5100" i="12"/>
  <c r="P5101" i="12"/>
  <c r="P5102" i="12"/>
  <c r="P5103" i="12"/>
  <c r="P5104" i="12"/>
  <c r="P5105" i="12"/>
  <c r="P5106" i="12"/>
  <c r="P5107" i="12"/>
  <c r="P5108" i="12"/>
  <c r="P5109" i="12"/>
  <c r="P5110" i="12"/>
  <c r="P5111" i="12"/>
  <c r="P5112" i="12"/>
  <c r="P5113" i="12"/>
  <c r="P5114" i="12"/>
  <c r="P5115" i="12"/>
  <c r="P5116" i="12"/>
  <c r="P5117" i="12"/>
  <c r="P5118" i="12"/>
  <c r="P5119" i="12"/>
  <c r="P5120" i="12"/>
  <c r="P5121" i="12"/>
  <c r="P5122" i="12"/>
  <c r="P5123" i="12"/>
  <c r="P5124" i="12"/>
  <c r="P5125" i="12"/>
  <c r="P5126" i="12"/>
  <c r="P5127" i="12"/>
  <c r="P5128" i="12"/>
  <c r="P5129" i="12"/>
  <c r="P5130" i="12"/>
  <c r="P5131" i="12"/>
  <c r="P5132" i="12"/>
  <c r="P5133" i="12"/>
  <c r="P5134" i="12"/>
  <c r="P5135" i="12"/>
  <c r="P5136" i="12"/>
  <c r="P5137" i="12"/>
  <c r="P5138" i="12"/>
  <c r="P5139" i="12"/>
  <c r="P5140" i="12"/>
  <c r="P5141" i="12"/>
  <c r="P5142" i="12"/>
  <c r="P5143" i="12"/>
  <c r="P5144" i="12"/>
  <c r="P5145" i="12"/>
  <c r="P5146" i="12"/>
  <c r="P5147" i="12"/>
  <c r="P5148" i="12"/>
  <c r="P5149" i="12"/>
  <c r="P5150" i="12"/>
  <c r="P5151" i="12"/>
  <c r="P5152" i="12"/>
  <c r="P5153" i="12"/>
  <c r="P5154" i="12"/>
  <c r="P5155" i="12"/>
  <c r="P5156" i="12"/>
  <c r="P5157" i="12"/>
  <c r="P5158" i="12"/>
  <c r="P5159" i="12"/>
  <c r="P5160" i="12"/>
  <c r="P5161" i="12"/>
  <c r="P5162" i="12"/>
  <c r="P5163" i="12"/>
  <c r="P5164" i="12"/>
  <c r="P5165" i="12"/>
  <c r="P5166" i="12"/>
  <c r="P5167" i="12"/>
  <c r="P5168" i="12"/>
  <c r="P5169" i="12"/>
  <c r="P5170" i="12"/>
  <c r="P5171" i="12"/>
  <c r="P5172" i="12"/>
  <c r="P5173" i="12"/>
  <c r="P5174" i="12"/>
  <c r="P5175" i="12"/>
  <c r="P5176" i="12"/>
  <c r="P5177" i="12"/>
  <c r="P5178" i="12"/>
  <c r="P5179" i="12"/>
  <c r="P5180" i="12"/>
  <c r="P5181" i="12"/>
  <c r="P5182" i="12"/>
  <c r="P5183" i="12"/>
  <c r="P5184" i="12"/>
  <c r="P5185" i="12"/>
  <c r="P5186" i="12"/>
  <c r="P5187" i="12"/>
  <c r="P5188" i="12"/>
  <c r="P5189" i="12"/>
  <c r="P5190" i="12"/>
  <c r="P5191" i="12"/>
  <c r="P5192" i="12"/>
  <c r="P5193" i="12"/>
  <c r="P5194" i="12"/>
  <c r="P5195" i="12"/>
  <c r="P5196" i="12"/>
  <c r="P5197" i="12"/>
  <c r="P5198" i="12"/>
  <c r="P5199" i="12"/>
  <c r="P5200" i="12"/>
  <c r="P5201" i="12"/>
  <c r="P5202" i="12"/>
  <c r="P5203" i="12"/>
  <c r="P5204" i="12"/>
  <c r="P5205" i="12"/>
  <c r="P5206" i="12"/>
  <c r="P5207" i="12"/>
  <c r="P5208" i="12"/>
  <c r="P5209" i="12"/>
  <c r="P5210" i="12"/>
  <c r="P5211" i="12"/>
  <c r="P5212" i="12"/>
  <c r="P5213" i="12"/>
  <c r="P5214" i="12"/>
  <c r="P5215" i="12"/>
  <c r="P5216" i="12"/>
  <c r="P5217" i="12"/>
  <c r="P5218" i="12"/>
  <c r="P5219" i="12"/>
  <c r="P5220" i="12"/>
  <c r="P5221" i="12"/>
  <c r="P5222" i="12"/>
  <c r="P5223" i="12"/>
  <c r="P5224" i="12"/>
  <c r="P5225" i="12"/>
  <c r="P5226" i="12"/>
  <c r="P5227" i="12"/>
  <c r="P5228" i="12"/>
  <c r="P5229" i="12"/>
  <c r="P5230" i="12"/>
  <c r="P5231" i="12"/>
  <c r="P5232" i="12"/>
  <c r="P5233" i="12"/>
  <c r="P5234" i="12"/>
  <c r="P5235" i="12"/>
  <c r="P5236" i="12"/>
  <c r="P5237" i="12"/>
  <c r="P5238" i="12"/>
  <c r="P5239" i="12"/>
  <c r="P5240" i="12"/>
  <c r="P5241" i="12"/>
  <c r="P5242" i="12"/>
  <c r="P5243" i="12"/>
  <c r="P5244" i="12"/>
  <c r="P5245" i="12"/>
  <c r="P5246" i="12"/>
  <c r="P5247" i="12"/>
  <c r="P5248" i="12"/>
  <c r="P5249" i="12"/>
  <c r="P5250" i="12"/>
  <c r="P5251" i="12"/>
  <c r="P5252" i="12"/>
  <c r="P5253" i="12"/>
  <c r="P5254" i="12"/>
  <c r="P5255" i="12"/>
  <c r="P5256" i="12"/>
  <c r="P5257" i="12"/>
  <c r="P5258" i="12"/>
  <c r="P5259" i="12"/>
  <c r="P5260" i="12"/>
  <c r="P5261" i="12"/>
  <c r="P5262" i="12"/>
  <c r="P5263" i="12"/>
  <c r="P5264" i="12"/>
  <c r="P5265" i="12"/>
  <c r="P5266" i="12"/>
  <c r="P5267" i="12"/>
  <c r="P5268" i="12"/>
  <c r="P5269" i="12"/>
  <c r="P5270" i="12"/>
  <c r="P5271" i="12"/>
  <c r="P5272" i="12"/>
  <c r="P5273" i="12"/>
  <c r="P5274" i="12"/>
  <c r="P5275" i="12"/>
  <c r="P5276" i="12"/>
  <c r="P5277" i="12"/>
  <c r="P5278" i="12"/>
  <c r="P5279" i="12"/>
  <c r="P5280" i="12"/>
  <c r="P5281" i="12"/>
  <c r="P5282" i="12"/>
  <c r="P5283" i="12"/>
  <c r="P5284" i="12"/>
  <c r="P5285" i="12"/>
  <c r="P5286" i="12"/>
  <c r="P5287" i="12"/>
  <c r="P5288" i="12"/>
  <c r="P5289" i="12"/>
  <c r="P5290" i="12"/>
  <c r="P5291" i="12"/>
  <c r="P5292" i="12"/>
  <c r="P5293" i="12"/>
  <c r="P5294" i="12"/>
  <c r="P5295" i="12"/>
  <c r="P5296" i="12"/>
  <c r="P5297" i="12"/>
  <c r="P5298" i="12"/>
  <c r="P5299" i="12"/>
  <c r="P5300" i="12"/>
  <c r="P5301" i="12"/>
  <c r="P5302" i="12"/>
  <c r="P5303" i="12"/>
  <c r="P5304" i="12"/>
  <c r="P5305" i="12"/>
  <c r="P5306" i="12"/>
  <c r="P5307" i="12"/>
  <c r="P5308" i="12"/>
  <c r="P5309" i="12"/>
  <c r="P5310" i="12"/>
  <c r="P5311" i="12"/>
  <c r="P5312" i="12"/>
  <c r="P5313" i="12"/>
  <c r="P5314" i="12"/>
  <c r="P5315" i="12"/>
  <c r="P5316" i="12"/>
  <c r="P5317" i="12"/>
  <c r="P5318" i="12"/>
  <c r="P5319" i="12"/>
  <c r="P5320" i="12"/>
  <c r="P5321" i="12"/>
  <c r="P5322" i="12"/>
  <c r="P5323" i="12"/>
  <c r="P5324" i="12"/>
  <c r="P5325" i="12"/>
  <c r="P5326" i="12"/>
  <c r="P5327" i="12"/>
  <c r="P5328" i="12"/>
  <c r="P5329" i="12"/>
  <c r="P5330" i="12"/>
  <c r="P5331" i="12"/>
  <c r="P5332" i="12"/>
  <c r="P5333" i="12"/>
  <c r="P5334" i="12"/>
  <c r="P5335" i="12"/>
  <c r="P5336" i="12"/>
  <c r="P5337" i="12"/>
  <c r="P5338" i="12"/>
  <c r="P5339" i="12"/>
  <c r="P5340" i="12"/>
  <c r="P5341" i="12"/>
  <c r="P5342" i="12"/>
  <c r="P5343" i="12"/>
  <c r="P5344" i="12"/>
  <c r="P5345" i="12"/>
  <c r="P5346" i="12"/>
  <c r="P5347" i="12"/>
  <c r="P5348" i="12"/>
  <c r="P5349" i="12"/>
  <c r="P5350" i="12"/>
  <c r="P5351" i="12"/>
  <c r="P5352" i="12"/>
  <c r="P5353" i="12"/>
  <c r="P5354" i="12"/>
  <c r="P5355" i="12"/>
  <c r="P5356" i="12"/>
  <c r="P5357" i="12"/>
  <c r="P5358" i="12"/>
  <c r="P5359" i="12"/>
  <c r="P5360" i="12"/>
  <c r="P5361" i="12"/>
  <c r="P5362" i="12"/>
  <c r="P5363" i="12"/>
  <c r="P5364" i="12"/>
  <c r="P5365" i="12"/>
  <c r="P5366" i="12"/>
  <c r="P5367" i="12"/>
  <c r="P5368" i="12"/>
  <c r="P5369" i="12"/>
  <c r="P5370" i="12"/>
  <c r="P5371" i="12"/>
  <c r="P5372" i="12"/>
  <c r="P5373" i="12"/>
  <c r="P5374" i="12"/>
  <c r="P5375" i="12"/>
  <c r="P5376" i="12"/>
  <c r="P5377" i="12"/>
  <c r="P5378" i="12"/>
  <c r="P5379" i="12"/>
  <c r="P5380" i="12"/>
  <c r="P5381" i="12"/>
  <c r="P5382" i="12"/>
  <c r="P5383" i="12"/>
  <c r="P5384" i="12"/>
  <c r="P5385" i="12"/>
  <c r="P5386" i="12"/>
  <c r="P5387" i="12"/>
  <c r="P5388" i="12"/>
  <c r="P5389" i="12"/>
  <c r="P5390" i="12"/>
  <c r="P5391" i="12"/>
  <c r="P5392" i="12"/>
  <c r="P5393" i="12"/>
  <c r="P5394" i="12"/>
  <c r="P5395" i="12"/>
  <c r="P5396" i="12"/>
  <c r="P5397" i="12"/>
  <c r="P5398" i="12"/>
  <c r="P5399" i="12"/>
  <c r="P5400" i="12"/>
  <c r="P5401" i="12"/>
  <c r="P5402" i="12"/>
  <c r="P5403" i="12"/>
  <c r="P5404" i="12"/>
  <c r="P5405" i="12"/>
  <c r="P5406" i="12"/>
  <c r="P5407" i="12"/>
  <c r="P5408" i="12"/>
  <c r="P5409" i="12"/>
  <c r="P5410" i="12"/>
  <c r="P5411" i="12"/>
  <c r="P5412" i="12"/>
  <c r="P5413" i="12"/>
  <c r="P5414" i="12"/>
  <c r="P5415" i="12"/>
  <c r="P5416" i="12"/>
  <c r="P5417" i="12"/>
  <c r="P5418" i="12"/>
  <c r="P5419" i="12"/>
  <c r="P5420" i="12"/>
  <c r="P5421" i="12"/>
  <c r="P5422" i="12"/>
  <c r="P5423" i="12"/>
  <c r="P5424" i="12"/>
  <c r="P5425" i="12"/>
  <c r="P5426" i="12"/>
  <c r="P5427" i="12"/>
  <c r="P5428" i="12"/>
  <c r="P5429" i="12"/>
  <c r="P5430" i="12"/>
  <c r="P5431" i="12"/>
  <c r="P5432" i="12"/>
  <c r="P5433" i="12"/>
  <c r="P5434" i="12"/>
  <c r="P5435" i="12"/>
  <c r="P5436" i="12"/>
  <c r="P5437" i="12"/>
  <c r="P5438" i="12"/>
  <c r="P5439" i="12"/>
  <c r="P5440" i="12"/>
  <c r="P5441" i="12"/>
  <c r="P5442" i="12"/>
  <c r="P5443" i="12"/>
  <c r="P5444" i="12"/>
  <c r="P5445" i="12"/>
  <c r="P5446" i="12"/>
  <c r="P5447" i="12"/>
  <c r="P5448" i="12"/>
  <c r="P5449" i="12"/>
  <c r="P5450" i="12"/>
  <c r="P5451" i="12"/>
  <c r="P5452" i="12"/>
  <c r="P5453" i="12"/>
  <c r="P5454" i="12"/>
  <c r="P5455" i="12"/>
  <c r="P5456" i="12"/>
  <c r="P5457" i="12"/>
  <c r="P5458" i="12"/>
  <c r="P5459" i="12"/>
  <c r="P5460" i="12"/>
  <c r="P5461" i="12"/>
  <c r="P5462" i="12"/>
  <c r="P5463" i="12"/>
  <c r="P5464" i="12"/>
  <c r="P5465" i="12"/>
  <c r="P5466" i="12"/>
  <c r="P5467" i="12"/>
  <c r="P5468" i="12"/>
  <c r="P5469" i="12"/>
  <c r="P5470" i="12"/>
  <c r="P5471" i="12"/>
  <c r="P5472" i="12"/>
  <c r="P5473" i="12"/>
  <c r="P5474" i="12"/>
  <c r="P5475" i="12"/>
  <c r="P5476" i="12"/>
  <c r="P5477" i="12"/>
  <c r="P5478" i="12"/>
  <c r="P5479" i="12"/>
  <c r="P5480" i="12"/>
  <c r="P5481" i="12"/>
  <c r="P5482" i="12"/>
  <c r="P5483" i="12"/>
  <c r="P5484" i="12"/>
  <c r="P5485" i="12"/>
  <c r="P5486" i="12"/>
  <c r="P5487" i="12"/>
  <c r="P5488" i="12"/>
  <c r="P5489" i="12"/>
  <c r="P5490" i="12"/>
  <c r="P5491" i="12"/>
  <c r="P5492" i="12"/>
  <c r="P5493" i="12"/>
  <c r="P5494" i="12"/>
  <c r="P5495" i="12"/>
  <c r="P5496" i="12"/>
  <c r="P5497" i="12"/>
  <c r="P5498" i="12"/>
  <c r="P5499" i="12"/>
  <c r="P5500" i="12"/>
  <c r="P5501" i="12"/>
  <c r="P5502" i="12"/>
  <c r="P5503" i="12"/>
  <c r="P5504" i="12"/>
  <c r="P5505" i="12"/>
  <c r="P5506" i="12"/>
  <c r="P5507" i="12"/>
  <c r="P5508" i="12"/>
  <c r="P5509" i="12"/>
  <c r="P5510" i="12"/>
  <c r="P5511" i="12"/>
  <c r="P5512" i="12"/>
  <c r="P5513" i="12"/>
  <c r="P5514" i="12"/>
  <c r="P5515" i="12"/>
  <c r="P5516" i="12"/>
  <c r="P5517" i="12"/>
  <c r="P5518" i="12"/>
  <c r="P5519" i="12"/>
  <c r="P5520" i="12"/>
  <c r="P5521" i="12"/>
  <c r="P5522" i="12"/>
  <c r="P5523" i="12"/>
  <c r="P5524" i="12"/>
  <c r="P5525" i="12"/>
  <c r="P5526" i="12"/>
  <c r="P5527" i="12"/>
  <c r="P5528" i="12"/>
  <c r="P5529" i="12"/>
  <c r="P5530" i="12"/>
  <c r="P5531" i="12"/>
  <c r="P5532" i="12"/>
  <c r="P5533" i="12"/>
  <c r="P5534" i="12"/>
  <c r="P5535" i="12"/>
  <c r="P5536" i="12"/>
  <c r="P5537" i="12"/>
  <c r="P5538" i="12"/>
  <c r="P5539" i="12"/>
  <c r="P5540" i="12"/>
  <c r="P5541" i="12"/>
  <c r="P5542" i="12"/>
  <c r="P5543" i="12"/>
  <c r="P5544" i="12"/>
  <c r="P5545" i="12"/>
  <c r="P5546" i="12"/>
  <c r="P5547" i="12"/>
  <c r="P5548" i="12"/>
  <c r="P5549" i="12"/>
  <c r="P5550" i="12"/>
  <c r="P5551" i="12"/>
  <c r="P5552" i="12"/>
  <c r="P5553" i="12"/>
  <c r="P5554" i="12"/>
  <c r="P5555" i="12"/>
  <c r="P5556" i="12"/>
  <c r="P5557" i="12"/>
  <c r="P5558" i="12"/>
  <c r="P5559" i="12"/>
  <c r="P5560" i="12"/>
  <c r="P5561" i="12"/>
  <c r="P5562" i="12"/>
  <c r="P5563" i="12"/>
  <c r="P5564" i="12"/>
  <c r="P5565" i="12"/>
  <c r="P5566" i="12"/>
  <c r="P5567" i="12"/>
  <c r="P5568" i="12"/>
  <c r="P5569" i="12"/>
  <c r="P5570" i="12"/>
  <c r="P5571" i="12"/>
  <c r="P5572" i="12"/>
  <c r="P5573" i="12"/>
  <c r="P5574" i="12"/>
  <c r="P5575" i="12"/>
  <c r="P5576" i="12"/>
  <c r="P5577" i="12"/>
  <c r="P5578" i="12"/>
  <c r="P5579" i="12"/>
  <c r="P5580" i="12"/>
  <c r="P5581" i="12"/>
  <c r="P5582" i="12"/>
  <c r="P5583" i="12"/>
  <c r="P5584" i="12"/>
  <c r="P5585" i="12"/>
  <c r="P5586" i="12"/>
  <c r="P5587" i="12"/>
  <c r="P5588" i="12"/>
  <c r="P5589" i="12"/>
  <c r="P5590" i="12"/>
  <c r="P5591" i="12"/>
  <c r="P5592" i="12"/>
  <c r="P5593" i="12"/>
  <c r="P5594" i="12"/>
  <c r="P5595" i="12"/>
  <c r="P5596" i="12"/>
  <c r="P5597" i="12"/>
  <c r="P5598" i="12"/>
  <c r="P5599" i="12"/>
  <c r="P5600" i="12"/>
  <c r="P5601" i="12"/>
  <c r="P5602" i="12"/>
  <c r="P5603" i="12"/>
  <c r="P5604" i="12"/>
  <c r="P5605" i="12"/>
  <c r="P5606" i="12"/>
  <c r="P5607" i="12"/>
  <c r="P5608" i="12"/>
  <c r="P5609" i="12"/>
  <c r="P5610" i="12"/>
  <c r="P5611" i="12"/>
  <c r="P5612" i="12"/>
  <c r="P5613" i="12"/>
  <c r="P5614" i="12"/>
  <c r="P5615" i="12"/>
  <c r="P5616" i="12"/>
  <c r="P5617" i="12"/>
  <c r="P5618" i="12"/>
  <c r="P5619" i="12"/>
  <c r="P5620" i="12"/>
  <c r="P5621" i="12"/>
  <c r="P5622" i="12"/>
  <c r="P5623" i="12"/>
  <c r="P5624" i="12"/>
  <c r="P5625" i="12"/>
  <c r="P5626" i="12"/>
  <c r="P5627" i="12"/>
  <c r="P5628" i="12"/>
  <c r="P5629" i="12"/>
  <c r="P5630" i="12"/>
  <c r="P5631" i="12"/>
  <c r="P5632" i="12"/>
  <c r="P5633" i="12"/>
  <c r="P5634" i="12"/>
  <c r="P5635" i="12"/>
  <c r="P5636" i="12"/>
  <c r="P5637" i="12"/>
  <c r="P5638" i="12"/>
  <c r="P5639" i="12"/>
  <c r="P5640" i="12"/>
  <c r="P5641" i="12"/>
  <c r="P5642" i="12"/>
  <c r="P5643" i="12"/>
  <c r="P5644" i="12"/>
  <c r="P5645" i="12"/>
  <c r="P5646" i="12"/>
  <c r="P5647" i="12"/>
  <c r="P5648" i="12"/>
  <c r="P5649" i="12"/>
  <c r="P5650" i="12"/>
  <c r="P5651" i="12"/>
  <c r="P5652" i="12"/>
  <c r="P5653" i="12"/>
  <c r="P5654" i="12"/>
  <c r="P5655" i="12"/>
  <c r="P5656" i="12"/>
  <c r="P5657" i="12"/>
  <c r="P5658" i="12"/>
  <c r="P5659" i="12"/>
  <c r="P5660" i="12"/>
  <c r="P5661" i="12"/>
  <c r="P5662" i="12"/>
  <c r="P5663" i="12"/>
  <c r="P5664" i="12"/>
  <c r="P5665" i="12"/>
  <c r="P5666" i="12"/>
  <c r="P5667" i="12"/>
  <c r="P5668" i="12"/>
  <c r="P5669" i="12"/>
  <c r="P5670" i="12"/>
  <c r="P5671" i="12"/>
  <c r="P5672" i="12"/>
  <c r="P5673" i="12"/>
  <c r="P5674" i="12"/>
  <c r="P5675" i="12"/>
  <c r="P5676" i="12"/>
  <c r="P5677" i="12"/>
  <c r="P5678" i="12"/>
  <c r="P5679" i="12"/>
  <c r="P5680" i="12"/>
  <c r="P5681" i="12"/>
  <c r="P5682" i="12"/>
  <c r="P5683" i="12"/>
  <c r="P5684" i="12"/>
  <c r="P5685" i="12"/>
  <c r="P5686" i="12"/>
  <c r="P5687" i="12"/>
  <c r="P5688" i="12"/>
  <c r="P5689" i="12"/>
  <c r="P5690" i="12"/>
  <c r="P5691" i="12"/>
  <c r="P5692" i="12"/>
  <c r="P5693" i="12"/>
  <c r="P5694" i="12"/>
  <c r="P5695" i="12"/>
  <c r="P5696" i="12"/>
  <c r="P5697" i="12"/>
  <c r="P5698" i="12"/>
  <c r="P5699" i="12"/>
  <c r="P5700" i="12"/>
  <c r="P5701" i="12"/>
  <c r="P5702" i="12"/>
  <c r="P5703" i="12"/>
  <c r="P5704" i="12"/>
  <c r="P5705" i="12"/>
  <c r="P5706" i="12"/>
  <c r="P5707" i="12"/>
  <c r="P5708" i="12"/>
  <c r="P5709" i="12"/>
  <c r="P5710" i="12"/>
  <c r="P5711" i="12"/>
  <c r="P5712" i="12"/>
  <c r="P5713" i="12"/>
  <c r="P5714" i="12"/>
  <c r="P5715" i="12"/>
  <c r="P5716" i="12"/>
  <c r="P5717" i="12"/>
  <c r="P5718" i="12"/>
  <c r="P5719" i="12"/>
  <c r="P5720" i="12"/>
  <c r="P5721" i="12"/>
  <c r="P5722" i="12"/>
  <c r="P5723" i="12"/>
  <c r="P5724" i="12"/>
  <c r="P5725" i="12"/>
  <c r="P5726" i="12"/>
  <c r="P5727" i="12"/>
  <c r="P5728" i="12"/>
  <c r="P5729" i="12"/>
  <c r="P5730" i="12"/>
  <c r="P5731" i="12"/>
  <c r="P5732" i="12"/>
  <c r="P5733" i="12"/>
  <c r="P5734" i="12"/>
  <c r="P5735" i="12"/>
  <c r="P5736" i="12"/>
  <c r="P5737" i="12"/>
  <c r="P5738" i="12"/>
  <c r="P5739" i="12"/>
  <c r="P5740" i="12"/>
  <c r="P5741" i="12"/>
  <c r="P5742" i="12"/>
  <c r="P5743" i="12"/>
  <c r="P5744" i="12"/>
  <c r="P5745" i="12"/>
  <c r="P5746" i="12"/>
  <c r="P5747" i="12"/>
  <c r="P5748" i="12"/>
  <c r="P5749" i="12"/>
  <c r="P5750" i="12"/>
  <c r="P5751" i="12"/>
  <c r="P5752" i="12"/>
  <c r="P5753" i="12"/>
  <c r="P5754" i="12"/>
  <c r="P5755" i="12"/>
  <c r="P5756" i="12"/>
  <c r="P5757" i="12"/>
  <c r="P5758" i="12"/>
  <c r="P5759" i="12"/>
  <c r="P5760" i="12"/>
  <c r="P5761" i="12"/>
  <c r="P5762" i="12"/>
  <c r="P5763" i="12"/>
  <c r="P5764" i="12"/>
  <c r="P5765" i="12"/>
  <c r="P5766" i="12"/>
  <c r="P5767" i="12"/>
  <c r="P5768" i="12"/>
  <c r="P5769" i="12"/>
  <c r="P5770" i="12"/>
  <c r="P5771" i="12"/>
  <c r="P5772" i="12"/>
  <c r="P5773" i="12"/>
  <c r="P5774" i="12"/>
  <c r="P5775" i="12"/>
  <c r="P5776" i="12"/>
  <c r="P5777" i="12"/>
  <c r="P5778" i="12"/>
  <c r="P5779" i="12"/>
  <c r="P5780" i="12"/>
  <c r="P5781" i="12"/>
  <c r="P5782" i="12"/>
  <c r="P5783" i="12"/>
  <c r="P5784" i="12"/>
  <c r="P5785" i="12"/>
  <c r="P5786" i="12"/>
  <c r="P5787" i="12"/>
  <c r="P5788" i="12"/>
  <c r="P5789" i="12"/>
  <c r="P5790" i="12"/>
  <c r="P5791" i="12"/>
  <c r="P5792" i="12"/>
  <c r="P5793" i="12"/>
  <c r="P5794" i="12"/>
  <c r="P5795" i="12"/>
  <c r="P5796" i="12"/>
  <c r="P5797" i="12"/>
  <c r="P5798" i="12"/>
  <c r="P5799" i="12"/>
  <c r="P5800" i="12"/>
  <c r="P5801" i="12"/>
  <c r="P5802" i="12"/>
  <c r="P5803" i="12"/>
  <c r="P5804" i="12"/>
  <c r="P5805" i="12"/>
  <c r="P5806" i="12"/>
  <c r="P5807" i="12"/>
  <c r="P5808" i="12"/>
  <c r="P5809" i="12"/>
  <c r="P5810" i="12"/>
  <c r="P5811" i="12"/>
  <c r="P5812" i="12"/>
  <c r="P5813" i="12"/>
  <c r="P5814" i="12"/>
  <c r="P5815" i="12"/>
  <c r="P5816" i="12"/>
  <c r="P5817" i="12"/>
  <c r="P5818" i="12"/>
  <c r="P5819" i="12"/>
  <c r="P5820" i="12"/>
  <c r="P5821" i="12"/>
  <c r="P5822" i="12"/>
  <c r="P5823" i="12"/>
  <c r="P5824" i="12"/>
  <c r="P5825" i="12"/>
  <c r="P5826" i="12"/>
  <c r="P5827" i="12"/>
  <c r="P5828" i="12"/>
  <c r="P5829" i="12"/>
  <c r="P5830" i="12"/>
  <c r="P5831" i="12"/>
  <c r="P5832" i="12"/>
  <c r="P5833" i="12"/>
  <c r="P5834" i="12"/>
  <c r="P5835" i="12"/>
  <c r="P5836" i="12"/>
  <c r="P5837" i="12"/>
  <c r="P5838" i="12"/>
  <c r="P5839" i="12"/>
  <c r="P5840" i="12"/>
  <c r="P5841" i="12"/>
  <c r="P5842" i="12"/>
  <c r="P5843" i="12"/>
  <c r="P5844" i="12"/>
  <c r="P5845" i="12"/>
  <c r="P5846" i="12"/>
  <c r="P5847" i="12"/>
  <c r="P5848" i="12"/>
  <c r="P5849" i="12"/>
  <c r="P5850" i="12"/>
  <c r="P5851" i="12"/>
  <c r="P5852" i="12"/>
  <c r="P5853" i="12"/>
  <c r="P5854" i="12"/>
  <c r="P5855" i="12"/>
  <c r="P5856" i="12"/>
  <c r="P5857" i="12"/>
  <c r="P5858" i="12"/>
  <c r="P5859" i="12"/>
  <c r="P5860" i="12"/>
  <c r="P5861" i="12"/>
  <c r="P5862" i="12"/>
  <c r="P5863" i="12"/>
  <c r="P5864" i="12"/>
  <c r="P5865" i="12"/>
  <c r="P5866" i="12"/>
  <c r="P5867" i="12"/>
  <c r="P5868" i="12"/>
  <c r="P5869" i="12"/>
  <c r="P5870" i="12"/>
  <c r="P5871" i="12"/>
  <c r="P5872" i="12"/>
  <c r="P5873" i="12"/>
  <c r="P5874" i="12"/>
  <c r="P5875" i="12"/>
  <c r="P5876" i="12"/>
  <c r="P5877" i="12"/>
  <c r="P5878" i="12"/>
  <c r="P5879" i="12"/>
  <c r="P5880" i="12"/>
  <c r="P5881" i="12"/>
  <c r="P5882" i="12"/>
  <c r="P5883" i="12"/>
  <c r="P5884" i="12"/>
  <c r="P5885" i="12"/>
  <c r="P5886" i="12"/>
  <c r="P5887" i="12"/>
  <c r="P5888" i="12"/>
  <c r="P5889" i="12"/>
  <c r="P5890" i="12"/>
  <c r="P5891" i="12"/>
  <c r="P5892" i="12"/>
  <c r="P5893" i="12"/>
  <c r="P5894" i="12"/>
  <c r="P5895" i="12"/>
  <c r="P5896" i="12"/>
  <c r="P5897" i="12"/>
  <c r="P5898" i="12"/>
  <c r="P5899" i="12"/>
  <c r="P5900" i="12"/>
  <c r="P5901" i="12"/>
  <c r="P5902" i="12"/>
  <c r="P5903" i="12"/>
  <c r="P5904" i="12"/>
  <c r="P5905" i="12"/>
  <c r="P5906" i="12"/>
  <c r="P5907" i="12"/>
  <c r="P5908" i="12"/>
  <c r="P5909" i="12"/>
  <c r="P5910" i="12"/>
  <c r="P5911" i="12"/>
  <c r="P5912" i="12"/>
  <c r="P5913" i="12"/>
  <c r="P5914" i="12"/>
  <c r="P5915" i="12"/>
  <c r="P5916" i="12"/>
  <c r="P5917" i="12"/>
  <c r="P5918" i="12"/>
  <c r="P5919" i="12"/>
  <c r="P5920" i="12"/>
  <c r="P5921" i="12"/>
  <c r="P5922" i="12"/>
  <c r="P5923" i="12"/>
  <c r="P5924" i="12"/>
  <c r="P5925" i="12"/>
  <c r="P5926" i="12"/>
  <c r="P5927" i="12"/>
  <c r="P5928" i="12"/>
  <c r="P5929" i="12"/>
  <c r="P5930" i="12"/>
  <c r="P5931" i="12"/>
  <c r="P5932" i="12"/>
  <c r="P5933" i="12"/>
  <c r="P5934" i="12"/>
  <c r="P5935" i="12"/>
  <c r="P5936" i="12"/>
  <c r="P5937" i="12"/>
  <c r="P5938" i="12"/>
  <c r="P5939" i="12"/>
  <c r="P5940" i="12"/>
  <c r="P5941" i="12"/>
  <c r="P5942" i="12"/>
  <c r="P5943" i="12"/>
  <c r="P5944" i="12"/>
  <c r="P5945" i="12"/>
  <c r="P5946" i="12"/>
  <c r="P5947" i="12"/>
  <c r="P5948" i="12"/>
  <c r="P5949" i="12"/>
  <c r="P5950" i="12"/>
  <c r="P5951" i="12"/>
  <c r="P5952" i="12"/>
  <c r="P5953" i="12"/>
  <c r="P5954" i="12"/>
  <c r="P5955" i="12"/>
  <c r="P5956" i="12"/>
  <c r="P5957" i="12"/>
  <c r="P5958" i="12"/>
  <c r="P5959" i="12"/>
  <c r="P5960" i="12"/>
  <c r="P5961" i="12"/>
  <c r="P5962" i="12"/>
  <c r="P5963" i="12"/>
  <c r="P5964" i="12"/>
  <c r="P5965" i="12"/>
  <c r="P5966" i="12"/>
  <c r="P5967" i="12"/>
  <c r="P5968" i="12"/>
  <c r="P5969" i="12"/>
  <c r="P5970" i="12"/>
  <c r="P5971" i="12"/>
  <c r="P5972" i="12"/>
  <c r="P5973" i="12"/>
  <c r="P5974" i="12"/>
  <c r="P5975" i="12"/>
  <c r="P5976" i="12"/>
  <c r="P5977" i="12"/>
  <c r="P5978" i="12"/>
  <c r="P5979" i="12"/>
  <c r="P5980" i="12"/>
  <c r="P5981" i="12"/>
  <c r="P5982" i="12"/>
  <c r="P5983" i="12"/>
  <c r="P5984" i="12"/>
  <c r="P5985" i="12"/>
  <c r="P5986" i="12"/>
  <c r="P5987" i="12"/>
  <c r="P5988" i="12"/>
  <c r="P5989" i="12"/>
  <c r="P5990" i="12"/>
  <c r="P5991" i="12"/>
  <c r="P5992" i="12"/>
  <c r="P5993" i="12"/>
  <c r="P5994" i="12"/>
  <c r="P5995" i="12"/>
  <c r="P5996" i="12"/>
  <c r="P5997" i="12"/>
  <c r="P5998" i="12"/>
  <c r="P5999" i="12"/>
  <c r="P6000" i="12"/>
  <c r="P6001" i="12"/>
  <c r="P6002" i="12"/>
  <c r="P6003" i="12"/>
  <c r="P6004" i="12"/>
  <c r="P6005" i="12"/>
  <c r="P6006" i="12"/>
  <c r="P6007" i="12"/>
  <c r="P6008" i="12"/>
  <c r="P6009" i="12"/>
  <c r="P6010" i="12"/>
  <c r="P6011" i="12"/>
  <c r="P6012" i="12"/>
  <c r="P6013" i="12"/>
  <c r="P6014" i="12"/>
  <c r="P6015" i="12"/>
  <c r="P6016" i="12"/>
  <c r="P6017" i="12"/>
  <c r="P6018" i="12"/>
  <c r="P6019" i="12"/>
  <c r="P6020" i="12"/>
  <c r="P6021" i="12"/>
  <c r="P6022" i="12"/>
  <c r="P6023" i="12"/>
  <c r="P6024" i="12"/>
  <c r="P6025" i="12"/>
  <c r="P6026" i="12"/>
  <c r="P6027" i="12"/>
  <c r="P6028" i="12"/>
  <c r="P6029" i="12"/>
  <c r="P6030" i="12"/>
  <c r="P6031" i="12"/>
  <c r="P6032" i="12"/>
  <c r="P6033" i="12"/>
  <c r="P6034" i="12"/>
  <c r="P6035" i="12"/>
  <c r="P6036" i="12"/>
  <c r="P6037" i="12"/>
  <c r="P6038" i="12"/>
  <c r="P6039" i="12"/>
  <c r="P6040" i="12"/>
  <c r="P6041" i="12"/>
  <c r="P6042" i="12"/>
  <c r="P6043" i="12"/>
  <c r="P6044" i="12"/>
  <c r="P6045" i="12"/>
  <c r="P6046" i="12"/>
  <c r="P6047" i="12"/>
  <c r="P6048" i="12"/>
  <c r="P6049" i="12"/>
  <c r="P6050" i="12"/>
  <c r="P6051" i="12"/>
  <c r="P6052" i="12"/>
  <c r="P6053" i="12"/>
  <c r="P6054" i="12"/>
  <c r="P6055" i="12"/>
  <c r="P6056" i="12"/>
  <c r="P6057" i="12"/>
  <c r="P6058" i="12"/>
  <c r="P6059" i="12"/>
  <c r="P6060" i="12"/>
  <c r="P6061" i="12"/>
  <c r="P6062" i="12"/>
  <c r="P6063" i="12"/>
  <c r="P6064" i="12"/>
  <c r="P6065" i="12"/>
  <c r="P6066" i="12"/>
  <c r="P6067" i="12"/>
  <c r="P6068" i="12"/>
  <c r="P6069" i="12"/>
  <c r="P6070" i="12"/>
  <c r="P6071" i="12"/>
  <c r="P6072" i="12"/>
  <c r="P6073" i="12"/>
  <c r="P6074" i="12"/>
  <c r="P6075" i="12"/>
  <c r="P6076" i="12"/>
  <c r="P6077" i="12"/>
  <c r="P6078" i="12"/>
  <c r="P6079" i="12"/>
  <c r="P6080" i="12"/>
  <c r="P6081" i="12"/>
  <c r="P6082" i="12"/>
  <c r="P6083" i="12"/>
  <c r="P6084" i="12"/>
  <c r="P6085" i="12"/>
  <c r="P6086" i="12"/>
  <c r="P6087" i="12"/>
  <c r="P6088" i="12"/>
  <c r="P6089" i="12"/>
  <c r="P6090" i="12"/>
  <c r="P6091" i="12"/>
  <c r="P6092" i="12"/>
  <c r="P6093" i="12"/>
  <c r="P6094" i="12"/>
  <c r="P6095" i="12"/>
  <c r="P6096" i="12"/>
  <c r="P6097" i="12"/>
  <c r="P6098" i="12"/>
  <c r="P6099" i="12"/>
  <c r="P6100" i="12"/>
  <c r="P6101" i="12"/>
  <c r="P6102" i="12"/>
  <c r="P6103" i="12"/>
  <c r="P6104" i="12"/>
  <c r="P6105" i="12"/>
  <c r="P6106" i="12"/>
  <c r="P6107" i="12"/>
  <c r="P6108" i="12"/>
  <c r="P6109" i="12"/>
  <c r="P6110" i="12"/>
  <c r="P6111" i="12"/>
  <c r="P6112" i="12"/>
  <c r="P6113" i="12"/>
  <c r="P6114" i="12"/>
  <c r="P6115" i="12"/>
  <c r="P6116" i="12"/>
  <c r="P6117" i="12"/>
  <c r="P6118" i="12"/>
  <c r="P6119" i="12"/>
  <c r="P6120" i="12"/>
  <c r="P6121" i="12"/>
  <c r="P6122" i="12"/>
  <c r="P6123" i="12"/>
  <c r="P6124" i="12"/>
  <c r="P6125" i="12"/>
  <c r="P6126" i="12"/>
  <c r="P6127" i="12"/>
  <c r="P6128" i="12"/>
  <c r="P6129" i="12"/>
  <c r="P6130" i="12"/>
  <c r="P6131" i="12"/>
  <c r="P6132" i="12"/>
  <c r="P6133" i="12"/>
  <c r="P6134" i="12"/>
  <c r="P6135" i="12"/>
  <c r="P6136" i="12"/>
  <c r="P6137" i="12"/>
  <c r="P6138" i="12"/>
  <c r="P6139" i="12"/>
  <c r="P6140" i="12"/>
  <c r="P6141" i="12"/>
  <c r="P6142" i="12"/>
  <c r="P6143" i="12"/>
  <c r="P6144" i="12"/>
  <c r="P6145" i="12"/>
  <c r="P6146" i="12"/>
  <c r="P6147" i="12"/>
  <c r="P6148" i="12"/>
  <c r="P6149" i="12"/>
  <c r="P6150" i="12"/>
  <c r="P6151" i="12"/>
  <c r="P6152" i="12"/>
  <c r="P6153" i="12"/>
  <c r="P6154" i="12"/>
  <c r="P6155" i="12"/>
  <c r="P6156" i="12"/>
  <c r="P6157" i="12"/>
  <c r="P6158" i="12"/>
  <c r="P6159" i="12"/>
  <c r="P6160" i="12"/>
  <c r="P6161" i="12"/>
  <c r="P6162" i="12"/>
  <c r="P6163" i="12"/>
  <c r="P6164" i="12"/>
  <c r="P6165" i="12"/>
  <c r="P6166" i="12"/>
  <c r="P6167" i="12"/>
  <c r="P6168" i="12"/>
  <c r="P6169" i="12"/>
  <c r="P6170" i="12"/>
  <c r="P6171" i="12"/>
  <c r="P6172" i="12"/>
  <c r="P6173" i="12"/>
  <c r="P6174" i="12"/>
  <c r="P6175" i="12"/>
  <c r="P6176" i="12"/>
  <c r="P6177" i="12"/>
  <c r="P6178" i="12"/>
  <c r="P6179" i="12"/>
  <c r="P6180" i="12"/>
  <c r="P6181" i="12"/>
  <c r="P6182" i="12"/>
  <c r="P6183" i="12"/>
  <c r="P6184" i="12"/>
  <c r="P6185" i="12"/>
  <c r="P6186" i="12"/>
  <c r="P6187" i="12"/>
  <c r="P6188" i="12"/>
  <c r="P6189" i="12"/>
  <c r="P6190" i="12"/>
  <c r="P6191" i="12"/>
  <c r="P6192" i="12"/>
  <c r="P6193" i="12"/>
  <c r="P6194" i="12"/>
  <c r="P6195" i="12"/>
  <c r="P6196" i="12"/>
  <c r="P6197" i="12"/>
  <c r="P6198" i="12"/>
  <c r="P6199" i="12"/>
  <c r="P6200" i="12"/>
  <c r="P6201" i="12"/>
  <c r="P6202" i="12"/>
  <c r="P6203" i="12"/>
  <c r="P6204" i="12"/>
  <c r="P6205" i="12"/>
  <c r="P6206" i="12"/>
  <c r="P6207" i="12"/>
  <c r="P6208" i="12"/>
  <c r="P6209" i="12"/>
  <c r="P6210" i="12"/>
  <c r="P6211" i="12"/>
  <c r="P6212" i="12"/>
  <c r="P6213" i="12"/>
  <c r="P6214" i="12"/>
  <c r="P6215" i="12"/>
  <c r="P6216" i="12"/>
  <c r="P6217" i="12"/>
  <c r="P6218" i="12"/>
  <c r="P6219" i="12"/>
  <c r="P6220" i="12"/>
  <c r="P6221" i="12"/>
  <c r="P6222" i="12"/>
  <c r="P6223" i="12"/>
  <c r="P6224" i="12"/>
  <c r="P6225" i="12"/>
  <c r="P6226" i="12"/>
  <c r="P6227" i="12"/>
  <c r="P6228" i="12"/>
  <c r="P6229" i="12"/>
  <c r="P6230" i="12"/>
  <c r="P6231" i="12"/>
  <c r="P6232" i="12"/>
  <c r="P6233" i="12"/>
  <c r="P6234" i="12"/>
  <c r="P6235" i="12"/>
  <c r="P6236" i="12"/>
  <c r="P6237" i="12"/>
  <c r="P6238" i="12"/>
  <c r="P6239" i="12"/>
  <c r="P6240" i="12"/>
  <c r="P6241" i="12"/>
  <c r="P6242" i="12"/>
  <c r="P6243" i="12"/>
  <c r="P6244" i="12"/>
  <c r="P6245" i="12"/>
  <c r="P6246" i="12"/>
  <c r="P6247" i="12"/>
  <c r="P6248" i="12"/>
  <c r="P6249" i="12"/>
  <c r="P6250" i="12"/>
  <c r="P6251" i="12"/>
  <c r="P6252" i="12"/>
  <c r="P6253" i="12"/>
  <c r="P6254" i="12"/>
  <c r="P6255" i="12"/>
  <c r="P6256" i="12"/>
  <c r="P6257" i="12"/>
  <c r="P6258" i="12"/>
  <c r="P6259" i="12"/>
  <c r="P6260" i="12"/>
  <c r="P6261" i="12"/>
  <c r="P6262" i="12"/>
  <c r="P6263" i="12"/>
  <c r="P6264" i="12"/>
  <c r="P6265" i="12"/>
  <c r="P6266" i="12"/>
  <c r="P6267" i="12"/>
  <c r="P6268" i="12"/>
  <c r="P6269" i="12"/>
  <c r="P6270" i="12"/>
  <c r="P6271" i="12"/>
  <c r="P6272" i="12"/>
  <c r="P6273" i="12"/>
  <c r="P6274" i="12"/>
  <c r="P6275" i="12"/>
  <c r="P6276" i="12"/>
  <c r="P6277" i="12"/>
  <c r="P6278" i="12"/>
  <c r="P6279" i="12"/>
  <c r="P6280" i="12"/>
  <c r="P6281" i="12"/>
  <c r="P6282" i="12"/>
  <c r="P6283" i="12"/>
  <c r="P6284" i="12"/>
  <c r="P6285" i="12"/>
  <c r="P6286" i="12"/>
  <c r="P6287" i="12"/>
  <c r="P6288" i="12"/>
  <c r="P6289" i="12"/>
  <c r="P6290" i="12"/>
  <c r="P6291" i="12"/>
  <c r="P6292" i="12"/>
  <c r="P6293" i="12"/>
  <c r="P6294" i="12"/>
  <c r="P6295" i="12"/>
  <c r="P6296" i="12"/>
  <c r="P6297" i="12"/>
  <c r="P6298" i="12"/>
  <c r="P6299" i="12"/>
  <c r="P6300" i="12"/>
  <c r="P6301" i="12"/>
  <c r="P6302" i="12"/>
  <c r="P6303" i="12"/>
  <c r="P6304" i="12"/>
  <c r="P6305" i="12"/>
  <c r="P6306" i="12"/>
  <c r="P6307" i="12"/>
  <c r="P6308" i="12"/>
  <c r="P6309" i="12"/>
  <c r="P6310" i="12"/>
  <c r="P6311" i="12"/>
  <c r="P6312" i="12"/>
  <c r="P6313" i="12"/>
  <c r="P6314" i="12"/>
  <c r="P6315" i="12"/>
  <c r="P6316" i="12"/>
  <c r="P6317" i="12"/>
  <c r="P6318" i="12"/>
  <c r="P6319" i="12"/>
  <c r="P6320" i="12"/>
  <c r="P6321" i="12"/>
  <c r="P6322" i="12"/>
  <c r="P6323" i="12"/>
  <c r="P6324" i="12"/>
  <c r="P6325" i="12"/>
  <c r="P6326" i="12"/>
  <c r="P6327" i="12"/>
  <c r="P6328" i="12"/>
  <c r="P6329" i="12"/>
  <c r="P6330" i="12"/>
  <c r="P6331" i="12"/>
  <c r="P6332" i="12"/>
  <c r="P6333" i="12"/>
  <c r="P6334" i="12"/>
  <c r="P6335" i="12"/>
  <c r="P6336" i="12"/>
  <c r="P6337" i="12"/>
  <c r="P6338" i="12"/>
  <c r="P6339" i="12"/>
  <c r="P6340" i="12"/>
  <c r="P6341" i="12"/>
  <c r="P6342" i="12"/>
  <c r="P6343" i="12"/>
  <c r="P6344" i="12"/>
  <c r="P6345" i="12"/>
  <c r="P6346" i="12"/>
  <c r="P6347" i="12"/>
  <c r="P6348" i="12"/>
  <c r="P6349" i="12"/>
  <c r="P6350" i="12"/>
  <c r="P6351" i="12"/>
  <c r="P6352" i="12"/>
  <c r="P6353" i="12"/>
  <c r="P6354" i="12"/>
  <c r="P6355" i="12"/>
  <c r="P6356" i="12"/>
  <c r="P6357" i="12"/>
  <c r="P6358" i="12"/>
  <c r="P6359" i="12"/>
  <c r="P6360" i="12"/>
  <c r="P6361" i="12"/>
  <c r="P6362" i="12"/>
  <c r="P6363" i="12"/>
  <c r="P6364" i="12"/>
  <c r="P6365" i="12"/>
  <c r="P6366" i="12"/>
  <c r="P6367" i="12"/>
  <c r="P6368" i="12"/>
  <c r="P6369" i="12"/>
  <c r="P6370" i="12"/>
  <c r="P6371" i="12"/>
  <c r="P6372" i="12"/>
  <c r="P6373" i="12"/>
  <c r="P6374" i="12"/>
  <c r="P6375" i="12"/>
  <c r="P6376" i="12"/>
  <c r="P6377" i="12"/>
  <c r="P6378" i="12"/>
  <c r="P6379" i="12"/>
  <c r="P6380" i="12"/>
  <c r="P6381" i="12"/>
  <c r="P6382" i="12"/>
  <c r="P6383" i="12"/>
  <c r="P6384" i="12"/>
  <c r="P6385" i="12"/>
  <c r="P6386" i="12"/>
  <c r="P6387" i="12"/>
  <c r="P6388" i="12"/>
  <c r="P6389" i="12"/>
  <c r="P6390" i="12"/>
  <c r="P6391" i="12"/>
  <c r="P6392" i="12"/>
  <c r="P6393" i="12"/>
  <c r="P6394" i="12"/>
  <c r="P6395" i="12"/>
  <c r="P6396" i="12"/>
  <c r="P6397" i="12"/>
  <c r="P6398" i="12"/>
  <c r="P6399" i="12"/>
  <c r="P6400" i="12"/>
  <c r="P6401" i="12"/>
  <c r="P6402" i="12"/>
  <c r="P6403" i="12"/>
  <c r="P6404" i="12"/>
  <c r="P6405" i="12"/>
  <c r="P6406" i="12"/>
  <c r="P6407" i="12"/>
  <c r="P6408" i="12"/>
  <c r="P6409" i="12"/>
  <c r="P6410" i="12"/>
  <c r="P6411" i="12"/>
  <c r="P6412" i="12"/>
  <c r="P6413" i="12"/>
  <c r="P6414" i="12"/>
  <c r="P6415" i="12"/>
  <c r="P6416" i="12"/>
  <c r="P6417" i="12"/>
  <c r="P6418" i="12"/>
  <c r="P6419" i="12"/>
  <c r="P6420" i="12"/>
  <c r="P6421" i="12"/>
  <c r="P6422" i="12"/>
  <c r="P6423" i="12"/>
  <c r="P6424" i="12"/>
  <c r="P6425" i="12"/>
  <c r="P6426" i="12"/>
  <c r="P6427" i="12"/>
  <c r="P6428" i="12"/>
  <c r="P6429" i="12"/>
  <c r="P6430" i="12"/>
  <c r="P6431" i="12"/>
  <c r="P6432" i="12"/>
  <c r="P6433" i="12"/>
  <c r="P6434" i="12"/>
  <c r="P6435" i="12"/>
  <c r="P6436" i="12"/>
  <c r="P6437" i="12"/>
  <c r="P6438" i="12"/>
  <c r="P6439" i="12"/>
  <c r="P6440" i="12"/>
  <c r="P6441" i="12"/>
  <c r="P6442" i="12"/>
  <c r="P6443" i="12"/>
  <c r="P6444" i="12"/>
  <c r="P6445" i="12"/>
  <c r="P6446" i="12"/>
  <c r="P6447" i="12"/>
  <c r="P6448" i="12"/>
  <c r="P6449" i="12"/>
  <c r="P6450" i="12"/>
  <c r="P6451" i="12"/>
  <c r="P6452" i="12"/>
  <c r="P6453" i="12"/>
  <c r="P6454" i="12"/>
  <c r="P6455" i="12"/>
  <c r="P6456" i="12"/>
  <c r="P6457" i="12"/>
  <c r="P6458" i="12"/>
  <c r="P6459" i="12"/>
  <c r="P6460" i="12"/>
  <c r="P6461" i="12"/>
  <c r="P6462" i="12"/>
  <c r="P6463" i="12"/>
  <c r="P6464" i="12"/>
  <c r="P6465" i="12"/>
  <c r="P6466" i="12"/>
  <c r="P6467" i="12"/>
  <c r="P6468" i="12"/>
  <c r="P6469" i="12"/>
  <c r="P6470" i="12"/>
  <c r="P6471" i="12"/>
  <c r="P6472" i="12"/>
  <c r="P6473" i="12"/>
  <c r="P6474" i="12"/>
  <c r="P6475" i="12"/>
  <c r="P6476" i="12"/>
  <c r="P6477" i="12"/>
  <c r="P6478" i="12"/>
  <c r="P6479" i="12"/>
  <c r="P6480" i="12"/>
  <c r="P6481" i="12"/>
  <c r="P6482" i="12"/>
  <c r="P6483" i="12"/>
  <c r="P6484" i="12"/>
  <c r="P6485" i="12"/>
  <c r="P6486" i="12"/>
  <c r="P6487" i="12"/>
  <c r="P6488" i="12"/>
  <c r="P6489" i="12"/>
  <c r="P6490" i="12"/>
  <c r="P6491" i="12"/>
  <c r="P6492" i="12"/>
  <c r="P6493" i="12"/>
  <c r="P6494" i="12"/>
  <c r="P6495" i="12"/>
  <c r="P6496" i="12"/>
  <c r="P6497" i="12"/>
  <c r="P6498" i="12"/>
  <c r="P6499" i="12"/>
  <c r="P6500" i="12"/>
  <c r="P6501" i="12"/>
  <c r="P6502" i="12"/>
  <c r="P6503" i="12"/>
  <c r="P6504" i="12"/>
  <c r="P6505" i="12"/>
  <c r="P6506" i="12"/>
  <c r="P6507" i="12"/>
  <c r="P6508" i="12"/>
  <c r="P6509" i="12"/>
  <c r="P6510" i="12"/>
  <c r="P6511" i="12"/>
  <c r="P6512" i="12"/>
  <c r="P6513" i="12"/>
  <c r="P6514" i="12"/>
  <c r="P6515" i="12"/>
  <c r="P6516" i="12"/>
  <c r="P6517" i="12"/>
  <c r="P6518" i="12"/>
  <c r="P6519" i="12"/>
  <c r="P6520" i="12"/>
  <c r="P6521" i="12"/>
  <c r="P6522" i="12"/>
  <c r="P6523" i="12"/>
  <c r="P6524" i="12"/>
  <c r="P6525" i="12"/>
  <c r="P6526" i="12"/>
  <c r="P6527" i="12"/>
  <c r="P6528" i="12"/>
  <c r="P6529" i="12"/>
  <c r="P6530" i="12"/>
  <c r="P6531" i="12"/>
  <c r="P6532" i="12"/>
  <c r="P6533" i="12"/>
  <c r="P6534" i="12"/>
  <c r="P6535" i="12"/>
  <c r="P6536" i="12"/>
  <c r="P6537" i="12"/>
  <c r="P6538" i="12"/>
  <c r="P6539" i="12"/>
  <c r="P6540" i="12"/>
  <c r="P6541" i="12"/>
  <c r="P6542" i="12"/>
  <c r="P6543" i="12"/>
  <c r="P6544" i="12"/>
  <c r="P6545" i="12"/>
  <c r="P6546" i="12"/>
  <c r="P6547" i="12"/>
  <c r="P6548" i="12"/>
  <c r="P6549" i="12"/>
  <c r="P6550" i="12"/>
  <c r="P6551" i="12"/>
  <c r="P6552" i="12"/>
  <c r="P6553" i="12"/>
  <c r="P6554" i="12"/>
  <c r="P6555" i="12"/>
  <c r="P6556" i="12"/>
  <c r="P6557" i="12"/>
  <c r="P6558" i="12"/>
  <c r="P6559" i="12"/>
  <c r="P6560" i="12"/>
  <c r="P6561" i="12"/>
  <c r="P6562" i="12"/>
  <c r="P6563" i="12"/>
  <c r="P6564" i="12"/>
  <c r="P6565" i="12"/>
  <c r="P6566" i="12"/>
  <c r="P6567" i="12"/>
  <c r="P6568" i="12"/>
  <c r="P6569" i="12"/>
  <c r="P6570" i="12"/>
  <c r="P6571" i="12"/>
  <c r="P6572" i="12"/>
  <c r="P6573" i="12"/>
  <c r="P6574" i="12"/>
  <c r="P6575" i="12"/>
  <c r="P6576" i="12"/>
  <c r="P6577" i="12"/>
  <c r="P6578" i="12"/>
  <c r="P6579" i="12"/>
  <c r="P6580" i="12"/>
  <c r="P6581" i="12"/>
  <c r="P6582" i="12"/>
  <c r="P6583" i="12"/>
  <c r="P6584" i="12"/>
  <c r="P6585" i="12"/>
  <c r="P6586" i="12"/>
  <c r="P6587" i="12"/>
  <c r="P6588" i="12"/>
  <c r="P6589" i="12"/>
  <c r="P6590" i="12"/>
  <c r="P6591" i="12"/>
  <c r="P6592" i="12"/>
  <c r="P6593" i="12"/>
  <c r="P6594" i="12"/>
  <c r="P6595" i="12"/>
  <c r="P6596" i="12"/>
  <c r="P6597" i="12"/>
  <c r="P6598" i="12"/>
  <c r="P6599" i="12"/>
  <c r="P6600" i="12"/>
  <c r="P6601" i="12"/>
  <c r="P6602" i="12"/>
  <c r="P6603" i="12"/>
  <c r="P6604" i="12"/>
  <c r="P6605" i="12"/>
  <c r="P6606" i="12"/>
  <c r="P6607" i="12"/>
  <c r="P6608" i="12"/>
  <c r="P6609" i="12"/>
  <c r="P6610" i="12"/>
  <c r="P6611" i="12"/>
  <c r="P6612" i="12"/>
  <c r="P6613" i="12"/>
  <c r="P6614" i="12"/>
  <c r="P6615" i="12"/>
  <c r="P6616" i="12"/>
  <c r="P6617" i="12"/>
  <c r="P6618" i="12"/>
  <c r="P6619" i="12"/>
  <c r="P6620" i="12"/>
  <c r="P6621" i="12"/>
  <c r="P6622" i="12"/>
  <c r="P6623" i="12"/>
  <c r="P6624" i="12"/>
  <c r="P6625" i="12"/>
  <c r="P6626" i="12"/>
  <c r="P6627" i="12"/>
  <c r="P6628" i="12"/>
  <c r="P6629" i="12"/>
  <c r="P6630" i="12"/>
  <c r="P6631" i="12"/>
  <c r="P6632" i="12"/>
  <c r="P6633" i="12"/>
  <c r="P6634" i="12"/>
  <c r="P6635" i="12"/>
  <c r="P6636" i="12"/>
  <c r="P6637" i="12"/>
  <c r="P6638" i="12"/>
  <c r="P6639" i="12"/>
  <c r="P6640" i="12"/>
  <c r="P6641" i="12"/>
  <c r="P6642" i="12"/>
  <c r="P6643" i="12"/>
  <c r="P6644" i="12"/>
  <c r="P6645" i="12"/>
  <c r="P6646" i="12"/>
  <c r="P6647" i="12"/>
  <c r="P6648" i="12"/>
  <c r="P6649" i="12"/>
  <c r="P6650" i="12"/>
  <c r="P6651" i="12"/>
  <c r="P6652" i="12"/>
  <c r="P6653" i="12"/>
  <c r="P6654" i="12"/>
  <c r="P6655" i="12"/>
  <c r="P6656" i="12"/>
  <c r="P6657" i="12"/>
  <c r="P6658" i="12"/>
  <c r="P6659" i="12"/>
  <c r="P6660" i="12"/>
  <c r="P6661" i="12"/>
  <c r="P6662" i="12"/>
  <c r="P6663" i="12"/>
  <c r="P6664" i="12"/>
  <c r="P6665" i="12"/>
  <c r="P6666" i="12"/>
  <c r="P6667" i="12"/>
  <c r="P6668" i="12"/>
  <c r="P6669" i="12"/>
  <c r="P6670" i="12"/>
  <c r="P6671" i="12"/>
  <c r="P6672" i="12"/>
  <c r="P6673" i="12"/>
  <c r="P6674" i="12"/>
  <c r="P6675" i="12"/>
  <c r="P6676" i="12"/>
  <c r="P6677" i="12"/>
  <c r="P6678" i="12"/>
  <c r="P6679" i="12"/>
  <c r="P6680" i="12"/>
  <c r="P6681" i="12"/>
  <c r="P6682" i="12"/>
  <c r="P6683" i="12"/>
  <c r="P6684" i="12"/>
  <c r="P6685" i="12"/>
  <c r="P6686" i="12"/>
  <c r="P6687" i="12"/>
  <c r="P6688" i="12"/>
  <c r="P6689" i="12"/>
  <c r="P6690" i="12"/>
  <c r="P6691" i="12"/>
  <c r="P6692" i="12"/>
  <c r="P6693" i="12"/>
  <c r="P6694" i="12"/>
  <c r="P6695" i="12"/>
  <c r="P6696" i="12"/>
  <c r="P6697" i="12"/>
  <c r="P6698" i="12"/>
  <c r="P6699" i="12"/>
  <c r="P6700" i="12"/>
  <c r="P6701" i="12"/>
  <c r="P6702" i="12"/>
  <c r="P6703" i="12"/>
  <c r="P6704" i="12"/>
  <c r="P6705" i="12"/>
  <c r="P6706" i="12"/>
  <c r="P6707" i="12"/>
  <c r="P6708" i="12"/>
  <c r="P6709" i="12"/>
  <c r="P6710" i="12"/>
  <c r="P6711" i="12"/>
  <c r="P6712" i="12"/>
  <c r="P6713" i="12"/>
  <c r="P6714" i="12"/>
  <c r="P6715" i="12"/>
  <c r="P6716" i="12"/>
  <c r="P6717" i="12"/>
  <c r="P6718" i="12"/>
  <c r="P6719" i="12"/>
  <c r="P6720" i="12"/>
  <c r="P6721" i="12"/>
  <c r="P6722" i="12"/>
  <c r="P6723" i="12"/>
  <c r="P6724" i="12"/>
  <c r="P6725" i="12"/>
  <c r="P6726" i="12"/>
  <c r="P6727" i="12"/>
  <c r="P6728" i="12"/>
  <c r="P6729" i="12"/>
  <c r="P6730" i="12"/>
  <c r="P6731" i="12"/>
  <c r="P6732" i="12"/>
  <c r="P6733" i="12"/>
  <c r="P6734" i="12"/>
  <c r="P6735" i="12"/>
  <c r="P6736" i="12"/>
  <c r="P6737" i="12"/>
  <c r="P6738" i="12"/>
  <c r="P6739" i="12"/>
  <c r="P6740" i="12"/>
  <c r="P6741" i="12"/>
  <c r="P6742" i="12"/>
  <c r="P6743" i="12"/>
  <c r="P6744" i="12"/>
  <c r="P6745" i="12"/>
  <c r="P6746" i="12"/>
  <c r="P6747" i="12"/>
  <c r="P6748" i="12"/>
  <c r="P6749" i="12"/>
  <c r="P6750" i="12"/>
  <c r="P6751" i="12"/>
  <c r="P6752" i="12"/>
  <c r="P6753" i="12"/>
  <c r="P6754" i="12"/>
  <c r="P6755" i="12"/>
  <c r="P6756" i="12"/>
  <c r="P6757" i="12"/>
  <c r="P6758" i="12"/>
  <c r="P6759" i="12"/>
  <c r="P6760" i="12"/>
  <c r="P6761" i="12"/>
  <c r="P6762" i="12"/>
  <c r="P6763" i="12"/>
  <c r="P6764" i="12"/>
  <c r="P6765" i="12"/>
  <c r="P6766" i="12"/>
  <c r="P6767" i="12"/>
  <c r="P6768" i="12"/>
  <c r="P6769" i="12"/>
  <c r="P6770" i="12"/>
  <c r="P6771" i="12"/>
  <c r="P6772" i="12"/>
  <c r="P6773" i="12"/>
  <c r="P6774" i="12"/>
  <c r="P6775" i="12"/>
  <c r="P6776" i="12"/>
  <c r="P6777" i="12"/>
  <c r="P6778" i="12"/>
  <c r="P6779" i="12"/>
  <c r="P6780" i="12"/>
  <c r="P6781" i="12"/>
  <c r="P6782" i="12"/>
  <c r="P6783" i="12"/>
  <c r="P6784" i="12"/>
  <c r="P6785" i="12"/>
  <c r="P6786" i="12"/>
  <c r="P6787" i="12"/>
  <c r="P6788" i="12"/>
  <c r="P6789" i="12"/>
  <c r="P6790" i="12"/>
  <c r="P6791" i="12"/>
  <c r="P6792" i="12"/>
  <c r="P6793" i="12"/>
  <c r="P6794" i="12"/>
  <c r="P6795" i="12"/>
  <c r="P6796" i="12"/>
  <c r="P6797" i="12"/>
  <c r="P6798" i="12"/>
  <c r="P6799" i="12"/>
  <c r="P6800" i="12"/>
  <c r="P6801" i="12"/>
  <c r="P6802" i="12"/>
  <c r="P6803" i="12"/>
  <c r="P6804" i="12"/>
  <c r="P6805" i="12"/>
  <c r="P6806" i="12"/>
  <c r="P6807" i="12"/>
  <c r="P6808" i="12"/>
  <c r="P6809" i="12"/>
  <c r="P6810" i="12"/>
  <c r="P6811" i="12"/>
  <c r="P6812" i="12"/>
  <c r="P6813" i="12"/>
  <c r="P6814" i="12"/>
  <c r="P6815" i="12"/>
  <c r="P6816" i="12"/>
  <c r="P6817" i="12"/>
  <c r="P6818" i="12"/>
  <c r="P6819" i="12"/>
  <c r="P6820" i="12"/>
  <c r="P6821" i="12"/>
  <c r="P6822" i="12"/>
  <c r="P6823" i="12"/>
  <c r="P6824" i="12"/>
  <c r="P6825" i="12"/>
  <c r="P6826" i="12"/>
  <c r="P6827" i="12"/>
  <c r="P6828" i="12"/>
  <c r="P6829" i="12"/>
  <c r="P6830" i="12"/>
  <c r="P6831" i="12"/>
  <c r="P6832" i="12"/>
  <c r="P6833" i="12"/>
  <c r="P6834" i="12"/>
  <c r="P6835" i="12"/>
  <c r="P6836" i="12"/>
  <c r="P6837" i="12"/>
  <c r="P6838" i="12"/>
  <c r="P6839" i="12"/>
  <c r="P6840" i="12"/>
  <c r="P6841" i="12"/>
  <c r="P6842" i="12"/>
  <c r="P6843" i="12"/>
  <c r="P6844" i="12"/>
  <c r="P6845" i="12"/>
  <c r="P6846" i="12"/>
  <c r="P6847" i="12"/>
  <c r="P6848" i="12"/>
  <c r="P6849" i="12"/>
  <c r="P6850" i="12"/>
  <c r="P6851" i="12"/>
  <c r="P6852" i="12"/>
  <c r="P6853" i="12"/>
  <c r="P6854" i="12"/>
  <c r="P6855" i="12"/>
  <c r="P6856" i="12"/>
  <c r="P6857" i="12"/>
  <c r="P6858" i="12"/>
  <c r="P6859" i="12"/>
  <c r="P6860" i="12"/>
  <c r="P6861" i="12"/>
  <c r="P6862" i="12"/>
  <c r="P6863" i="12"/>
  <c r="P6864" i="12"/>
  <c r="P6865" i="12"/>
  <c r="P6866" i="12"/>
  <c r="P6867" i="12"/>
  <c r="P6868" i="12"/>
  <c r="P6869" i="12"/>
  <c r="P6870" i="12"/>
  <c r="P6871" i="12"/>
  <c r="P6872" i="12"/>
  <c r="P6873" i="12"/>
  <c r="P6874" i="12"/>
  <c r="P6875" i="12"/>
  <c r="P6876" i="12"/>
  <c r="P6877" i="12"/>
  <c r="P6878" i="12"/>
  <c r="P6879" i="12"/>
  <c r="P6880" i="12"/>
  <c r="P6881" i="12"/>
  <c r="P6882" i="12"/>
  <c r="P6883" i="12"/>
  <c r="P6884" i="12"/>
  <c r="P6885" i="12"/>
  <c r="P6886" i="12"/>
  <c r="P6887" i="12"/>
  <c r="P6888" i="12"/>
  <c r="P6889" i="12"/>
  <c r="P6890" i="12"/>
  <c r="P6891" i="12"/>
  <c r="P6892" i="12"/>
  <c r="P6893" i="12"/>
  <c r="P6894" i="12"/>
  <c r="P6895" i="12"/>
  <c r="P6896" i="12"/>
  <c r="P6897" i="12"/>
  <c r="P6898" i="12"/>
  <c r="P6899" i="12"/>
  <c r="P6900" i="12"/>
  <c r="P6901" i="12"/>
  <c r="P6902" i="12"/>
  <c r="P6903" i="12"/>
  <c r="P6904" i="12"/>
  <c r="P6905" i="12"/>
  <c r="P6906" i="12"/>
  <c r="P6907" i="12"/>
  <c r="P6908" i="12"/>
  <c r="P6909" i="12"/>
  <c r="P6910" i="12"/>
  <c r="P6911" i="12"/>
  <c r="P6912" i="12"/>
  <c r="P6913" i="12"/>
  <c r="P6914" i="12"/>
  <c r="P6915" i="12"/>
  <c r="P6916" i="12"/>
  <c r="P6917" i="12"/>
  <c r="P6918" i="12"/>
  <c r="P6919" i="12"/>
  <c r="P6920" i="12"/>
  <c r="P6921" i="12"/>
  <c r="P6922" i="12"/>
  <c r="P6923" i="12"/>
  <c r="P6924" i="12"/>
  <c r="P6925" i="12"/>
  <c r="P6926" i="12"/>
  <c r="P6927" i="12"/>
  <c r="P6928" i="12"/>
  <c r="P6929" i="12"/>
  <c r="P6930" i="12"/>
  <c r="P6931" i="12"/>
  <c r="P6932" i="12"/>
  <c r="P6933" i="12"/>
  <c r="P6934" i="12"/>
  <c r="P6935" i="12"/>
  <c r="P6936" i="12"/>
  <c r="P6937" i="12"/>
  <c r="P6938" i="12"/>
  <c r="P6939" i="12"/>
  <c r="P6940" i="12"/>
  <c r="P6941" i="12"/>
  <c r="P6942" i="12"/>
  <c r="P6943" i="12"/>
  <c r="P6944" i="12"/>
  <c r="P6945" i="12"/>
  <c r="P6946" i="12"/>
  <c r="P6947" i="12"/>
  <c r="P6948" i="12"/>
  <c r="P6949" i="12"/>
  <c r="P6950" i="12"/>
  <c r="P6951" i="12"/>
  <c r="P6952" i="12"/>
  <c r="P6953" i="12"/>
  <c r="P6954" i="12"/>
  <c r="P6955" i="12"/>
  <c r="P6956" i="12"/>
  <c r="P6957" i="12"/>
  <c r="P6958" i="12"/>
  <c r="P6959" i="12"/>
  <c r="P6960" i="12"/>
  <c r="P6961" i="12"/>
  <c r="P6962" i="12"/>
  <c r="P6963" i="12"/>
  <c r="P6964" i="12"/>
  <c r="P6965" i="12"/>
  <c r="P6966" i="12"/>
  <c r="P6967" i="12"/>
  <c r="P6968" i="12"/>
  <c r="P6969" i="12"/>
  <c r="P6970" i="12"/>
  <c r="P6971" i="12"/>
  <c r="P6972" i="12"/>
  <c r="P6973" i="12"/>
  <c r="P6974" i="12"/>
  <c r="P6975" i="12"/>
  <c r="P6976" i="12"/>
  <c r="P6977" i="12"/>
  <c r="P6978" i="12"/>
  <c r="P6979" i="12"/>
  <c r="P6980" i="12"/>
  <c r="P6981" i="12"/>
  <c r="P6982" i="12"/>
  <c r="P6983" i="12"/>
  <c r="P6984" i="12"/>
  <c r="P6985" i="12"/>
  <c r="P6986" i="12"/>
  <c r="P6987" i="12"/>
  <c r="P6988" i="12"/>
  <c r="P6989" i="12"/>
  <c r="P6990" i="12"/>
  <c r="P6991" i="12"/>
  <c r="P6992" i="12"/>
  <c r="P6993" i="12"/>
  <c r="P6994" i="12"/>
  <c r="P6995" i="12"/>
  <c r="P6996" i="12"/>
  <c r="P6997" i="12"/>
  <c r="P6998" i="12"/>
  <c r="P6999" i="12"/>
  <c r="P7000" i="12"/>
  <c r="P7001" i="12"/>
  <c r="P7002" i="12"/>
  <c r="P7003" i="12"/>
  <c r="P7004" i="12"/>
  <c r="P7005" i="12"/>
  <c r="P7006" i="12"/>
  <c r="P7007" i="12"/>
  <c r="P7008" i="12"/>
  <c r="P7009" i="12"/>
  <c r="P7010" i="12"/>
  <c r="P7011" i="12"/>
  <c r="P7012" i="12"/>
  <c r="P7013" i="12"/>
  <c r="P7014" i="12"/>
  <c r="P7015" i="12"/>
  <c r="P7016" i="12"/>
  <c r="P7017" i="12"/>
  <c r="P7018" i="12"/>
  <c r="P7019" i="12"/>
  <c r="P7020" i="12"/>
  <c r="P7021" i="12"/>
  <c r="P7022" i="12"/>
  <c r="P7023" i="12"/>
  <c r="P7024" i="12"/>
  <c r="P7025" i="12"/>
  <c r="P7026" i="12"/>
  <c r="P7027" i="12"/>
  <c r="P7028" i="12"/>
  <c r="P7029" i="12"/>
  <c r="P7030" i="12"/>
  <c r="P7031" i="12"/>
  <c r="P7032" i="12"/>
  <c r="P7033" i="12"/>
  <c r="P7034" i="12"/>
  <c r="P7035" i="12"/>
  <c r="P7036" i="12"/>
  <c r="P7037" i="12"/>
  <c r="P7038" i="12"/>
  <c r="P7039" i="12"/>
  <c r="P7040" i="12"/>
  <c r="P7041" i="12"/>
  <c r="P7042" i="12"/>
  <c r="P7043" i="12"/>
  <c r="P7044" i="12"/>
  <c r="P7045" i="12"/>
  <c r="P7046" i="12"/>
  <c r="P7047" i="12"/>
  <c r="P7048" i="12"/>
  <c r="P7049" i="12"/>
  <c r="P7050" i="12"/>
  <c r="P7051" i="12"/>
  <c r="P7052" i="12"/>
  <c r="P7053" i="12"/>
  <c r="P7054" i="12"/>
  <c r="P7055" i="12"/>
  <c r="P7056" i="12"/>
  <c r="P7057" i="12"/>
  <c r="P7058" i="12"/>
  <c r="P7059" i="12"/>
  <c r="P7060" i="12"/>
  <c r="P7061" i="12"/>
  <c r="P7062" i="12"/>
  <c r="P7063" i="12"/>
  <c r="P7064" i="12"/>
  <c r="P7065" i="12"/>
  <c r="P7066" i="12"/>
  <c r="P7067" i="12"/>
  <c r="P7068" i="12"/>
  <c r="P7069" i="12"/>
  <c r="P7070" i="12"/>
  <c r="P7071" i="12"/>
  <c r="P7072" i="12"/>
  <c r="P7073" i="12"/>
  <c r="P7074" i="12"/>
  <c r="P7075" i="12"/>
  <c r="P7076" i="12"/>
  <c r="P7077" i="12"/>
  <c r="P7078" i="12"/>
  <c r="P7079" i="12"/>
  <c r="P7080" i="12"/>
  <c r="P7081" i="12"/>
  <c r="P7082" i="12"/>
  <c r="P7083" i="12"/>
  <c r="P7084" i="12"/>
  <c r="P7085" i="12"/>
  <c r="P7086" i="12"/>
  <c r="P7087" i="12"/>
  <c r="P7088" i="12"/>
  <c r="P7089" i="12"/>
  <c r="P7090" i="12"/>
  <c r="P7091" i="12"/>
  <c r="P7092" i="12"/>
  <c r="P7093" i="12"/>
  <c r="P7094" i="12"/>
  <c r="P7095" i="12"/>
  <c r="P7096" i="12"/>
  <c r="P7097" i="12"/>
  <c r="P7098" i="12"/>
  <c r="P7099" i="12"/>
  <c r="P7100" i="12"/>
  <c r="P7101" i="12"/>
  <c r="P7102" i="12"/>
  <c r="P7103" i="12"/>
  <c r="P7104" i="12"/>
  <c r="P7105" i="12"/>
  <c r="P7106" i="12"/>
  <c r="P7107" i="12"/>
  <c r="P7108" i="12"/>
  <c r="P7109" i="12"/>
  <c r="P7110" i="12"/>
  <c r="P7111" i="12"/>
  <c r="P7112" i="12"/>
  <c r="P7113" i="12"/>
  <c r="P7114" i="12"/>
  <c r="P7115" i="12"/>
  <c r="P7116" i="12"/>
  <c r="P7117" i="12"/>
  <c r="P7118" i="12"/>
  <c r="P7119" i="12"/>
  <c r="P7120" i="12"/>
  <c r="P7121" i="12"/>
  <c r="P7122" i="12"/>
  <c r="P7123" i="12"/>
  <c r="P7124" i="12"/>
  <c r="P7125" i="12"/>
  <c r="P7126" i="12"/>
  <c r="P7127" i="12"/>
  <c r="P7128" i="12"/>
  <c r="P7129" i="12"/>
  <c r="P7130" i="12"/>
  <c r="P7131" i="12"/>
  <c r="P7132" i="12"/>
  <c r="P7133" i="12"/>
  <c r="P7134" i="12"/>
  <c r="P7135" i="12"/>
  <c r="P7136" i="12"/>
  <c r="P7137" i="12"/>
  <c r="P7138" i="12"/>
  <c r="P7139" i="12"/>
  <c r="P7140" i="12"/>
  <c r="P7141" i="12"/>
  <c r="P7142" i="12"/>
  <c r="P7143" i="12"/>
  <c r="P7144" i="12"/>
  <c r="P7145" i="12"/>
  <c r="P7146" i="12"/>
  <c r="P7147" i="12"/>
  <c r="P7148" i="12"/>
  <c r="P7149" i="12"/>
  <c r="P7150" i="12"/>
  <c r="P7151" i="12"/>
  <c r="P7152" i="12"/>
  <c r="P7153" i="12"/>
  <c r="P7154" i="12"/>
  <c r="P7155" i="12"/>
  <c r="P7156" i="12"/>
  <c r="P7157" i="12"/>
  <c r="P7158" i="12"/>
  <c r="P7159" i="12"/>
  <c r="P7160" i="12"/>
  <c r="P7161" i="12"/>
  <c r="P7162" i="12"/>
  <c r="P7163" i="12"/>
  <c r="P7164" i="12"/>
  <c r="P7165" i="12"/>
  <c r="P7166" i="12"/>
  <c r="P7167" i="12"/>
  <c r="P7168" i="12"/>
  <c r="P7169" i="12"/>
  <c r="P7170" i="12"/>
  <c r="P7171" i="12"/>
  <c r="P7172" i="12"/>
  <c r="P7173" i="12"/>
  <c r="P7174" i="12"/>
  <c r="P7175" i="12"/>
  <c r="P7176" i="12"/>
  <c r="P7177" i="12"/>
  <c r="P7178" i="12"/>
  <c r="P7179" i="12"/>
  <c r="P7180" i="12"/>
  <c r="P7181" i="12"/>
  <c r="P7182" i="12"/>
  <c r="P7183" i="12"/>
  <c r="P7184" i="12"/>
  <c r="P7185" i="12"/>
  <c r="P7186" i="12"/>
  <c r="P7187" i="12"/>
  <c r="P7188" i="12"/>
  <c r="P7189" i="12"/>
  <c r="P7190" i="12"/>
  <c r="P7191" i="12"/>
  <c r="P7192" i="12"/>
  <c r="P7193" i="12"/>
  <c r="P7194" i="12"/>
  <c r="P7195" i="12"/>
  <c r="P7196" i="12"/>
  <c r="P7197" i="12"/>
  <c r="P7198" i="12"/>
  <c r="P7199" i="12"/>
  <c r="P7200" i="12"/>
  <c r="P7201" i="12"/>
  <c r="P7202" i="12"/>
  <c r="P7203" i="12"/>
  <c r="P7204" i="12"/>
  <c r="P7205" i="12"/>
  <c r="P7206" i="12"/>
  <c r="P7207" i="12"/>
  <c r="P7208" i="12"/>
  <c r="P7209" i="12"/>
  <c r="P7210" i="12"/>
  <c r="P7211" i="12"/>
  <c r="P7212" i="12"/>
  <c r="P7213" i="12"/>
  <c r="P7214" i="12"/>
  <c r="P7215" i="12"/>
  <c r="P7216" i="12"/>
  <c r="P7217" i="12"/>
  <c r="P7218" i="12"/>
  <c r="P7219" i="12"/>
  <c r="P7220" i="12"/>
  <c r="P7221" i="12"/>
  <c r="P7222" i="12"/>
  <c r="P7223" i="12"/>
  <c r="P7224" i="12"/>
  <c r="P7225" i="12"/>
  <c r="P7226" i="12"/>
  <c r="P7227" i="12"/>
  <c r="P7228" i="12"/>
  <c r="P7229" i="12"/>
  <c r="P7230" i="12"/>
  <c r="P7231" i="12"/>
  <c r="P7232" i="12"/>
  <c r="P7233" i="12"/>
  <c r="P7234" i="12"/>
  <c r="P7235" i="12"/>
  <c r="P7236" i="12"/>
  <c r="P7237" i="12"/>
  <c r="P7238" i="12"/>
  <c r="P7239" i="12"/>
  <c r="P7240" i="12"/>
  <c r="P7241" i="12"/>
  <c r="P7242" i="12"/>
  <c r="P7243" i="12"/>
  <c r="P7244" i="12"/>
  <c r="P7245" i="12"/>
  <c r="P7246" i="12"/>
  <c r="P7247" i="12"/>
  <c r="P7248" i="12"/>
  <c r="P7249" i="12"/>
  <c r="P7250" i="12"/>
  <c r="P7251" i="12"/>
  <c r="P7252" i="12"/>
  <c r="P7253" i="12"/>
  <c r="P7254" i="12"/>
  <c r="P7255" i="12"/>
  <c r="P7256" i="12"/>
  <c r="P7257" i="12"/>
  <c r="P7258" i="12"/>
  <c r="P7259" i="12"/>
  <c r="P7260" i="12"/>
  <c r="P7261" i="12"/>
  <c r="P7262" i="12"/>
  <c r="P7263" i="12"/>
  <c r="P7264" i="12"/>
  <c r="P7265" i="12"/>
  <c r="P7266" i="12"/>
  <c r="P7267" i="12"/>
  <c r="P7268" i="12"/>
  <c r="P7269" i="12"/>
  <c r="P7270" i="12"/>
  <c r="P7271" i="12"/>
  <c r="P7272" i="12"/>
  <c r="P7273" i="12"/>
  <c r="P7274" i="12"/>
  <c r="P7275" i="12"/>
  <c r="P7276" i="12"/>
  <c r="P7277" i="12"/>
  <c r="P7278" i="12"/>
  <c r="P7279" i="12"/>
  <c r="P7280" i="12"/>
  <c r="P7281" i="12"/>
  <c r="P7282" i="12"/>
  <c r="P7283" i="12"/>
  <c r="P7284" i="12"/>
  <c r="P7285" i="12"/>
  <c r="P7286" i="12"/>
  <c r="P7287" i="12"/>
  <c r="P7288" i="12"/>
  <c r="P7289" i="12"/>
  <c r="P7290" i="12"/>
  <c r="P7291" i="12"/>
  <c r="P7292" i="12"/>
  <c r="P7293" i="12"/>
  <c r="P7294" i="12"/>
  <c r="P7295" i="12"/>
  <c r="P7296" i="12"/>
  <c r="P7297" i="12"/>
  <c r="P7298" i="12"/>
  <c r="P7299" i="12"/>
  <c r="P7300" i="12"/>
  <c r="P7301" i="12"/>
  <c r="P7302" i="12"/>
  <c r="P7303" i="12"/>
  <c r="P7304" i="12"/>
  <c r="P7305" i="12"/>
  <c r="P7306" i="12"/>
  <c r="P7307" i="12"/>
  <c r="P7308" i="12"/>
  <c r="P7309" i="12"/>
  <c r="P7310" i="12"/>
  <c r="P7311" i="12"/>
  <c r="P7312" i="12"/>
  <c r="P7313" i="12"/>
  <c r="P7314" i="12"/>
  <c r="P7315" i="12"/>
  <c r="P7316" i="12"/>
  <c r="P7317" i="12"/>
  <c r="P7318" i="12"/>
  <c r="P7319" i="12"/>
  <c r="P7320" i="12"/>
  <c r="P7321" i="12"/>
  <c r="P7322" i="12"/>
  <c r="P7323" i="12"/>
  <c r="P7324" i="12"/>
  <c r="P7325" i="12"/>
  <c r="P7326" i="12"/>
  <c r="P7327" i="12"/>
  <c r="P7328" i="12"/>
  <c r="P7329" i="12"/>
  <c r="P7330" i="12"/>
  <c r="P7331" i="12"/>
  <c r="P7332" i="12"/>
  <c r="P7333" i="12"/>
  <c r="P7334" i="12"/>
  <c r="P7335" i="12"/>
  <c r="P7336" i="12"/>
  <c r="P7337" i="12"/>
  <c r="P7338" i="12"/>
  <c r="P7339" i="12"/>
  <c r="P7340" i="12"/>
  <c r="P7341" i="12"/>
  <c r="P7342" i="12"/>
  <c r="P7343" i="12"/>
  <c r="P7344" i="12"/>
  <c r="P7345" i="12"/>
  <c r="P7346" i="12"/>
  <c r="P7347" i="12"/>
  <c r="P7348" i="12"/>
  <c r="P7349" i="12"/>
  <c r="P7350" i="12"/>
  <c r="P7351" i="12"/>
  <c r="P7352" i="12"/>
  <c r="P7353" i="12"/>
  <c r="P7354" i="12"/>
  <c r="P7355" i="12"/>
  <c r="P7356" i="12"/>
  <c r="P7357" i="12"/>
  <c r="P7358" i="12"/>
  <c r="P7359" i="12"/>
  <c r="P7360" i="12"/>
  <c r="P7361" i="12"/>
  <c r="P7362" i="12"/>
  <c r="P7363" i="12"/>
  <c r="P7364" i="12"/>
  <c r="P7365" i="12"/>
  <c r="P7366" i="12"/>
  <c r="P7367" i="12"/>
  <c r="P7368" i="12"/>
  <c r="P7369" i="12"/>
  <c r="P7370" i="12"/>
  <c r="P7371" i="12"/>
  <c r="P7372" i="12"/>
  <c r="P7373" i="12"/>
  <c r="P7374" i="12"/>
  <c r="P7375" i="12"/>
  <c r="P7376" i="12"/>
  <c r="P7377" i="12"/>
  <c r="P7378" i="12"/>
  <c r="P7379" i="12"/>
  <c r="P7380" i="12"/>
  <c r="P7381" i="12"/>
  <c r="P7382" i="12"/>
  <c r="P7383" i="12"/>
  <c r="P7384" i="12"/>
  <c r="P7385" i="12"/>
  <c r="P7386" i="12"/>
  <c r="P7387" i="12"/>
  <c r="P7388" i="12"/>
  <c r="P7389" i="12"/>
  <c r="P7390" i="12"/>
  <c r="P7391" i="12"/>
  <c r="P7392" i="12"/>
  <c r="P7393" i="12"/>
  <c r="P7394" i="12"/>
  <c r="P7395" i="12"/>
  <c r="P7396" i="12"/>
  <c r="P7397" i="12"/>
  <c r="P7398" i="12"/>
  <c r="P7399" i="12"/>
  <c r="P7400" i="12"/>
  <c r="P7401" i="12"/>
  <c r="P7402" i="12"/>
  <c r="P7403" i="12"/>
  <c r="P7404" i="12"/>
  <c r="P7405" i="12"/>
  <c r="P7406" i="12"/>
  <c r="P7407" i="12"/>
  <c r="P7408" i="12"/>
  <c r="P7409" i="12"/>
  <c r="P7410" i="12"/>
  <c r="P7411" i="12"/>
  <c r="P7412" i="12"/>
  <c r="P7413" i="12"/>
  <c r="P7414" i="12"/>
  <c r="P7415" i="12"/>
  <c r="P7416" i="12"/>
  <c r="P7417" i="12"/>
  <c r="P7418" i="12"/>
  <c r="P7419" i="12"/>
  <c r="P7420" i="12"/>
  <c r="P7421" i="12"/>
  <c r="P7422" i="12"/>
  <c r="P7423" i="12"/>
  <c r="P7424" i="12"/>
  <c r="P7425" i="12"/>
  <c r="P7426" i="12"/>
  <c r="P7427" i="12"/>
  <c r="P7428" i="12"/>
  <c r="P7429" i="12"/>
  <c r="P7430" i="12"/>
  <c r="P7431" i="12"/>
  <c r="P7432" i="12"/>
  <c r="P7433" i="12"/>
  <c r="P7434" i="12"/>
  <c r="P7435" i="12"/>
  <c r="P7436" i="12"/>
  <c r="P7437" i="12"/>
  <c r="P7438" i="12"/>
  <c r="P7439" i="12"/>
  <c r="P7440" i="12"/>
  <c r="P7441" i="12"/>
  <c r="P7442" i="12"/>
  <c r="P7443" i="12"/>
  <c r="P7444" i="12"/>
  <c r="P7445" i="12"/>
  <c r="P7446" i="12"/>
  <c r="P7447" i="12"/>
  <c r="P7448" i="12"/>
  <c r="P7449" i="12"/>
  <c r="P7450" i="12"/>
  <c r="P7451" i="12"/>
  <c r="P7452" i="12"/>
  <c r="P7453" i="12"/>
  <c r="P7454" i="12"/>
  <c r="P7455" i="12"/>
  <c r="P7456" i="12"/>
  <c r="P7457" i="12"/>
  <c r="P7458" i="12"/>
  <c r="P7459" i="12"/>
  <c r="P7460" i="12"/>
  <c r="P7461" i="12"/>
  <c r="P7462" i="12"/>
  <c r="P7463" i="12"/>
  <c r="P7464" i="12"/>
  <c r="P7465" i="12"/>
  <c r="P7466" i="12"/>
  <c r="P7467" i="12"/>
  <c r="P7468" i="12"/>
  <c r="P7469" i="12"/>
  <c r="P7470" i="12"/>
  <c r="P7471" i="12"/>
  <c r="P7472" i="12"/>
  <c r="P7473" i="12"/>
  <c r="P7474" i="12"/>
  <c r="P7475" i="12"/>
  <c r="P7476" i="12"/>
  <c r="P7477" i="12"/>
  <c r="P7478" i="12"/>
  <c r="P7479" i="12"/>
  <c r="P7480" i="12"/>
  <c r="P7481" i="12"/>
  <c r="P7482" i="12"/>
  <c r="P7483" i="12"/>
  <c r="P7484" i="12"/>
  <c r="P7485" i="12"/>
  <c r="P7486" i="12"/>
  <c r="P7487" i="12"/>
  <c r="P7488" i="12"/>
  <c r="P7489" i="12"/>
  <c r="P7490" i="12"/>
  <c r="P7491" i="12"/>
  <c r="P7492" i="12"/>
  <c r="P7493" i="12"/>
  <c r="P7494" i="12"/>
  <c r="P7495" i="12"/>
  <c r="P7496" i="12"/>
  <c r="P7497" i="12"/>
  <c r="P7498" i="12"/>
  <c r="P7499" i="12"/>
  <c r="P7500" i="12"/>
  <c r="P7501" i="12"/>
  <c r="P7502" i="12"/>
  <c r="P7503" i="12"/>
  <c r="P7504" i="12"/>
  <c r="P7505" i="12"/>
  <c r="P7506" i="12"/>
  <c r="P7507" i="12"/>
  <c r="P7508" i="12"/>
  <c r="P7509" i="12"/>
  <c r="P7510" i="12"/>
  <c r="P7511" i="12"/>
  <c r="P7512" i="12"/>
  <c r="P7513" i="12"/>
  <c r="P7514" i="12"/>
  <c r="P7515" i="12"/>
  <c r="P7516" i="12"/>
  <c r="P7517" i="12"/>
  <c r="P7518" i="12"/>
  <c r="P7519" i="12"/>
  <c r="P7520" i="12"/>
  <c r="P7521" i="12"/>
  <c r="P7522" i="12"/>
  <c r="P7523" i="12"/>
  <c r="P7524" i="12"/>
  <c r="P7525" i="12"/>
  <c r="P7526" i="12"/>
  <c r="P7527" i="12"/>
  <c r="P7528" i="12"/>
  <c r="P7529" i="12"/>
  <c r="P7530" i="12"/>
  <c r="P7531" i="12"/>
  <c r="P7532" i="12"/>
  <c r="P7533" i="12"/>
  <c r="P7534" i="12"/>
  <c r="P7535" i="12"/>
  <c r="P7536" i="12"/>
  <c r="P7537" i="12"/>
  <c r="P7538" i="12"/>
  <c r="P7539" i="12"/>
  <c r="P7540" i="12"/>
  <c r="P7541" i="12"/>
  <c r="P7542" i="12"/>
  <c r="P7543" i="12"/>
  <c r="P7544" i="12"/>
  <c r="P7545" i="12"/>
  <c r="P7546" i="12"/>
  <c r="P7547" i="12"/>
  <c r="P7548" i="12"/>
  <c r="P7549" i="12"/>
  <c r="P7550" i="12"/>
  <c r="P7551" i="12"/>
  <c r="P7552" i="12"/>
  <c r="P7553" i="12"/>
  <c r="P7554" i="12"/>
  <c r="P7555" i="12"/>
  <c r="P7556" i="12"/>
  <c r="P7557" i="12"/>
  <c r="P7558" i="12"/>
  <c r="P7559" i="12"/>
  <c r="P7560" i="12"/>
  <c r="P7561" i="12"/>
  <c r="P7562" i="12"/>
  <c r="P7563" i="12"/>
  <c r="P7564" i="12"/>
  <c r="P7565" i="12"/>
  <c r="P7566" i="12"/>
  <c r="P7567" i="12"/>
  <c r="P7568" i="12"/>
  <c r="P7569" i="12"/>
  <c r="P7570" i="12"/>
  <c r="P7571" i="12"/>
  <c r="P7572" i="12"/>
  <c r="P7573" i="12"/>
  <c r="P7574" i="12"/>
  <c r="P7575" i="12"/>
  <c r="P7576" i="12"/>
  <c r="P7577" i="12"/>
  <c r="P7578" i="12"/>
  <c r="P7579" i="12"/>
  <c r="P7580" i="12"/>
  <c r="P7581" i="12"/>
  <c r="P7582" i="12"/>
  <c r="P7583" i="12"/>
  <c r="P7584" i="12"/>
  <c r="P7585" i="12"/>
  <c r="P7586" i="12"/>
  <c r="P7587" i="12"/>
  <c r="P7588" i="12"/>
  <c r="P7589" i="12"/>
  <c r="P7590" i="12"/>
  <c r="P7591" i="12"/>
  <c r="P7592" i="12"/>
  <c r="P7593" i="12"/>
  <c r="P7594" i="12"/>
  <c r="P7595" i="12"/>
  <c r="P7596" i="12"/>
  <c r="P7597" i="12"/>
  <c r="P7598" i="12"/>
  <c r="P7599" i="12"/>
  <c r="P7600" i="12"/>
  <c r="P7601" i="12"/>
  <c r="P7602" i="12"/>
  <c r="P7603" i="12"/>
  <c r="P7604" i="12"/>
  <c r="P7605" i="12"/>
  <c r="P7606" i="12"/>
  <c r="P7607" i="12"/>
  <c r="P7608" i="12"/>
  <c r="P7609" i="12"/>
  <c r="P7610" i="12"/>
  <c r="P7611" i="12"/>
  <c r="P7612" i="12"/>
  <c r="P7613" i="12"/>
  <c r="P7614" i="12"/>
  <c r="P7615" i="12"/>
  <c r="P7616" i="12"/>
  <c r="P7617" i="12"/>
  <c r="P7618" i="12"/>
  <c r="P7619" i="12"/>
  <c r="P7620" i="12"/>
  <c r="P7621" i="12"/>
  <c r="P7622" i="12"/>
  <c r="P7623" i="12"/>
  <c r="P7624" i="12"/>
  <c r="P7625" i="12"/>
  <c r="P7626" i="12"/>
  <c r="P7627" i="12"/>
  <c r="P7628" i="12"/>
  <c r="P7629" i="12"/>
  <c r="P7630" i="12"/>
  <c r="P7631" i="12"/>
  <c r="P7632" i="12"/>
  <c r="P7633" i="12"/>
  <c r="P7634" i="12"/>
  <c r="P7635" i="12"/>
  <c r="P7636" i="12"/>
  <c r="P7637" i="12"/>
  <c r="P7638" i="12"/>
  <c r="P7639" i="12"/>
  <c r="P7640" i="12"/>
  <c r="P7641" i="12"/>
  <c r="P7642" i="12"/>
  <c r="P7643" i="12"/>
  <c r="P7644" i="12"/>
  <c r="P7645" i="12"/>
  <c r="P7646" i="12"/>
  <c r="P7647" i="12"/>
  <c r="P7648" i="12"/>
  <c r="P7649" i="12"/>
  <c r="P7650" i="12"/>
  <c r="P7651" i="12"/>
  <c r="P7652" i="12"/>
  <c r="P7653" i="12"/>
  <c r="P7654" i="12"/>
  <c r="P7655" i="12"/>
  <c r="P7656" i="12"/>
  <c r="P7657" i="12"/>
  <c r="P7658" i="12"/>
  <c r="P7659" i="12"/>
  <c r="P7660" i="12"/>
  <c r="P7661" i="12"/>
  <c r="P7662" i="12"/>
  <c r="P7663" i="12"/>
  <c r="P7664" i="12"/>
  <c r="P7665" i="12"/>
  <c r="P7666" i="12"/>
  <c r="P7667" i="12"/>
  <c r="P7668" i="12"/>
  <c r="P7669" i="12"/>
  <c r="P7670" i="12"/>
  <c r="P7671" i="12"/>
  <c r="P7672" i="12"/>
  <c r="P7673" i="12"/>
  <c r="P7674" i="12"/>
  <c r="P7675" i="12"/>
  <c r="P7676" i="12"/>
  <c r="P7677" i="12"/>
  <c r="P7678" i="12"/>
  <c r="P7679" i="12"/>
  <c r="P7680" i="12"/>
  <c r="P7681" i="12"/>
  <c r="P7682" i="12"/>
  <c r="P7683" i="12"/>
  <c r="P7684" i="12"/>
  <c r="P7685" i="12"/>
  <c r="P7686" i="12"/>
  <c r="P7687" i="12"/>
  <c r="P7688" i="12"/>
  <c r="P7689" i="12"/>
  <c r="P7690" i="12"/>
  <c r="P7691" i="12"/>
  <c r="P7692" i="12"/>
  <c r="P7693" i="12"/>
  <c r="P7694" i="12"/>
  <c r="P7695" i="12"/>
  <c r="P7696" i="12"/>
  <c r="P7697" i="12"/>
  <c r="P7698" i="12"/>
  <c r="P7699" i="12"/>
  <c r="P7700" i="12"/>
  <c r="P7701" i="12"/>
  <c r="P7702" i="12"/>
  <c r="P7703" i="12"/>
  <c r="P7704" i="12"/>
  <c r="P7705" i="12"/>
  <c r="P7706" i="12"/>
  <c r="P7707" i="12"/>
  <c r="P7708" i="12"/>
  <c r="P7709" i="12"/>
  <c r="P7710" i="12"/>
  <c r="P7711" i="12"/>
  <c r="P7712" i="12"/>
  <c r="P7713" i="12"/>
  <c r="P7714" i="12"/>
  <c r="P7715" i="12"/>
  <c r="P7716" i="12"/>
  <c r="P7717" i="12"/>
  <c r="P7718" i="12"/>
  <c r="P7719" i="12"/>
  <c r="P7720" i="12"/>
  <c r="P7721" i="12"/>
  <c r="P7722" i="12"/>
  <c r="P7723" i="12"/>
  <c r="P7724" i="12"/>
  <c r="P7725" i="12"/>
  <c r="P7726" i="12"/>
  <c r="P7727" i="12"/>
  <c r="P7728" i="12"/>
  <c r="P7729" i="12"/>
  <c r="P7730" i="12"/>
  <c r="P7731" i="12"/>
  <c r="P7732" i="12"/>
  <c r="P7733" i="12"/>
  <c r="P7734" i="12"/>
  <c r="P7735" i="12"/>
  <c r="P7736" i="12"/>
  <c r="P7737" i="12"/>
  <c r="P7738" i="12"/>
  <c r="P7739" i="12"/>
  <c r="P7740" i="12"/>
  <c r="P7741" i="12"/>
  <c r="P7742" i="12"/>
  <c r="P7743" i="12"/>
  <c r="P7744" i="12"/>
  <c r="P7745" i="12"/>
  <c r="P7746" i="12"/>
  <c r="P7747" i="12"/>
  <c r="P7748" i="12"/>
  <c r="P7749" i="12"/>
  <c r="P7750" i="12"/>
  <c r="P7751" i="12"/>
  <c r="P7752" i="12"/>
  <c r="P7753" i="12"/>
  <c r="P7754" i="12"/>
  <c r="P7755" i="12"/>
  <c r="P7756" i="12"/>
  <c r="P7757" i="12"/>
  <c r="P7758" i="12"/>
  <c r="P7759" i="12"/>
  <c r="P7760" i="12"/>
  <c r="P7761" i="12"/>
  <c r="P7762" i="12"/>
  <c r="P7763" i="12"/>
  <c r="P7764" i="12"/>
  <c r="P7765" i="12"/>
  <c r="P7766" i="12"/>
  <c r="P7767" i="12"/>
  <c r="P7768" i="12"/>
  <c r="P7769" i="12"/>
  <c r="P7770" i="12"/>
  <c r="P7771" i="12"/>
  <c r="P7772" i="12"/>
  <c r="P7773" i="12"/>
  <c r="P7774" i="12"/>
  <c r="P7775" i="12"/>
  <c r="P7776" i="12"/>
  <c r="P7777" i="12"/>
  <c r="P7778" i="12"/>
  <c r="P7779" i="12"/>
  <c r="P7780" i="12"/>
  <c r="P7781" i="12"/>
  <c r="P7782" i="12"/>
  <c r="P7783" i="12"/>
  <c r="P7784" i="12"/>
  <c r="P7785" i="12"/>
  <c r="P7786" i="12"/>
  <c r="P7787" i="12"/>
  <c r="P7788" i="12"/>
  <c r="P7789" i="12"/>
  <c r="P7790" i="12"/>
  <c r="P7791" i="12"/>
  <c r="P7792" i="12"/>
  <c r="P7793" i="12"/>
  <c r="P7794" i="12"/>
  <c r="P7795" i="12"/>
  <c r="P7796" i="12"/>
  <c r="P7797" i="12"/>
  <c r="P7798" i="12"/>
  <c r="P7799" i="12"/>
  <c r="P7800" i="12"/>
  <c r="P7801" i="12"/>
  <c r="P7802" i="12"/>
  <c r="P7803" i="12"/>
  <c r="P7804" i="12"/>
  <c r="P7805" i="12"/>
  <c r="P7806" i="12"/>
  <c r="P7807" i="12"/>
  <c r="P7808" i="12"/>
  <c r="P7809" i="12"/>
  <c r="P7810" i="12"/>
  <c r="P7811" i="12"/>
  <c r="P7812" i="12"/>
  <c r="P7813" i="12"/>
  <c r="P7814" i="12"/>
  <c r="P7815" i="12"/>
  <c r="P7816" i="12"/>
  <c r="P7817" i="12"/>
  <c r="P7818" i="12"/>
  <c r="P7819" i="12"/>
  <c r="P7820" i="12"/>
  <c r="P7821" i="12"/>
  <c r="P7822" i="12"/>
  <c r="P7823" i="12"/>
  <c r="P7824" i="12"/>
  <c r="P7825" i="12"/>
  <c r="P7826" i="12"/>
  <c r="P7827" i="12"/>
  <c r="P7828" i="12"/>
  <c r="P7829" i="12"/>
  <c r="P7830" i="12"/>
  <c r="P7831" i="12"/>
  <c r="P7832" i="12"/>
  <c r="P7833" i="12"/>
  <c r="P7834" i="12"/>
  <c r="P7835" i="12"/>
  <c r="P7836" i="12"/>
  <c r="P7837" i="12"/>
  <c r="P7838" i="12"/>
  <c r="P7839" i="12"/>
  <c r="P7840" i="12"/>
  <c r="P7841" i="12"/>
  <c r="P7842" i="12"/>
  <c r="P7843" i="12"/>
  <c r="P7844" i="12"/>
  <c r="P7845" i="12"/>
  <c r="P7846" i="12"/>
  <c r="P7847" i="12"/>
  <c r="P7848" i="12"/>
  <c r="P7849" i="12"/>
  <c r="P7850" i="12"/>
  <c r="P7851" i="12"/>
  <c r="P7852" i="12"/>
  <c r="P7853" i="12"/>
  <c r="P7854" i="12"/>
  <c r="P7855" i="12"/>
  <c r="P7856" i="12"/>
  <c r="P7857" i="12"/>
  <c r="P7858" i="12"/>
  <c r="P7859" i="12"/>
  <c r="P7860" i="12"/>
  <c r="P7861" i="12"/>
  <c r="P7862" i="12"/>
  <c r="P7863" i="12"/>
  <c r="P7864" i="12"/>
  <c r="P7865" i="12"/>
  <c r="P7866" i="12"/>
  <c r="P7867" i="12"/>
  <c r="P7868" i="12"/>
  <c r="P7869" i="12"/>
  <c r="P7870" i="12"/>
  <c r="P7871" i="12"/>
  <c r="P7872" i="12"/>
  <c r="P7873" i="12"/>
  <c r="P7874" i="12"/>
  <c r="P7875" i="12"/>
  <c r="P7876" i="12"/>
  <c r="P7877" i="12"/>
  <c r="P7878" i="12"/>
  <c r="P7879" i="12"/>
  <c r="P7880" i="12"/>
  <c r="P7881" i="12"/>
  <c r="P7882" i="12"/>
  <c r="P7883" i="12"/>
  <c r="P7884" i="12"/>
  <c r="P7885" i="12"/>
  <c r="P7886" i="12"/>
  <c r="P7887" i="12"/>
  <c r="P7888" i="12"/>
  <c r="P7889" i="12"/>
  <c r="P7890" i="12"/>
  <c r="P7891" i="12"/>
  <c r="P7892" i="12"/>
  <c r="P7893" i="12"/>
  <c r="P7894" i="12"/>
  <c r="P7895" i="12"/>
  <c r="P7896" i="12"/>
  <c r="P7897" i="12"/>
  <c r="P7898" i="12"/>
  <c r="P7899" i="12"/>
  <c r="P7900" i="12"/>
  <c r="P7901" i="12"/>
  <c r="P7902" i="12"/>
  <c r="P7903" i="12"/>
  <c r="P7904" i="12"/>
  <c r="P7905" i="12"/>
  <c r="P7906" i="12"/>
  <c r="P7907" i="12"/>
  <c r="P7908" i="12"/>
  <c r="P7909" i="12"/>
  <c r="P7910" i="12"/>
  <c r="P7911" i="12"/>
  <c r="P7912" i="12"/>
  <c r="P7913" i="12"/>
  <c r="P7914" i="12"/>
  <c r="P7915" i="12"/>
  <c r="P7916" i="12"/>
  <c r="P7917" i="12"/>
  <c r="P7918" i="12"/>
  <c r="P7919" i="12"/>
  <c r="P7920" i="12"/>
  <c r="P7921" i="12"/>
  <c r="P7922" i="12"/>
  <c r="P7923" i="12"/>
  <c r="P7924" i="12"/>
  <c r="P7925" i="12"/>
  <c r="P7926" i="12"/>
  <c r="P7927" i="12"/>
  <c r="P7928" i="12"/>
  <c r="P7929" i="12"/>
  <c r="P7930" i="12"/>
  <c r="P7931" i="12"/>
  <c r="P7932" i="12"/>
  <c r="P7933" i="12"/>
  <c r="P7934" i="12"/>
  <c r="P7935" i="12"/>
  <c r="P7936" i="12"/>
  <c r="P7937" i="12"/>
  <c r="P7938" i="12"/>
  <c r="P7939" i="12"/>
  <c r="P7940" i="12"/>
  <c r="P7941" i="12"/>
  <c r="P7942" i="12"/>
  <c r="P7943" i="12"/>
  <c r="P7944" i="12"/>
  <c r="P7945" i="12"/>
  <c r="P7946" i="12"/>
  <c r="P7947" i="12"/>
  <c r="P7948" i="12"/>
  <c r="P7949" i="12"/>
  <c r="P7950" i="12"/>
  <c r="P7951" i="12"/>
  <c r="P7952" i="12"/>
  <c r="P7953" i="12"/>
  <c r="P7954" i="12"/>
  <c r="P7955" i="12"/>
  <c r="P7956" i="12"/>
  <c r="P7957" i="12"/>
  <c r="P7958" i="12"/>
  <c r="P7959" i="12"/>
  <c r="P7960" i="12"/>
  <c r="P7961" i="12"/>
  <c r="P7962" i="12"/>
  <c r="P7963" i="12"/>
  <c r="P7964" i="12"/>
  <c r="P7965" i="12"/>
  <c r="P7966" i="12"/>
  <c r="P7967" i="12"/>
  <c r="P7968" i="12"/>
  <c r="P7969" i="12"/>
  <c r="P7970" i="12"/>
  <c r="P7971" i="12"/>
  <c r="P7972" i="12"/>
  <c r="P7973" i="12"/>
  <c r="P7974" i="12"/>
  <c r="P7975" i="12"/>
  <c r="P7976" i="12"/>
  <c r="P7977" i="12"/>
  <c r="P7978" i="12"/>
  <c r="P7979" i="12"/>
  <c r="P7980" i="12"/>
  <c r="P7981" i="12"/>
  <c r="P7982" i="12"/>
  <c r="P7983" i="12"/>
  <c r="P7984" i="12"/>
  <c r="P7985" i="12"/>
  <c r="P7986" i="12"/>
  <c r="P7987" i="12"/>
  <c r="P7988" i="12"/>
  <c r="P7989" i="12"/>
  <c r="P7990" i="12"/>
  <c r="P7991" i="12"/>
  <c r="P7992" i="12"/>
  <c r="P7993" i="12"/>
  <c r="P7994" i="12"/>
  <c r="P7995" i="12"/>
  <c r="P7996" i="12"/>
  <c r="P7997" i="12"/>
  <c r="P7998" i="12"/>
  <c r="P7999" i="12"/>
  <c r="P8000" i="12"/>
  <c r="P8001" i="12"/>
  <c r="P8002" i="12"/>
  <c r="P8003" i="12"/>
  <c r="P8004" i="12"/>
  <c r="P8005" i="12"/>
  <c r="P8006" i="12"/>
  <c r="P8007" i="12"/>
  <c r="P8008" i="12"/>
  <c r="P8009" i="12"/>
  <c r="P8010" i="12"/>
  <c r="P8011" i="12"/>
  <c r="P8012" i="12"/>
  <c r="P8013" i="12"/>
  <c r="P8014" i="12"/>
  <c r="P8015" i="12"/>
  <c r="P8016" i="12"/>
  <c r="P8017" i="12"/>
  <c r="P8018" i="12"/>
  <c r="P8019" i="12"/>
  <c r="P8020" i="12"/>
  <c r="P8021" i="12"/>
  <c r="P8022" i="12"/>
  <c r="P8023" i="12"/>
  <c r="P8024" i="12"/>
  <c r="P8025" i="12"/>
  <c r="P8026" i="12"/>
  <c r="P8027" i="12"/>
  <c r="P8028" i="12"/>
  <c r="P8029" i="12"/>
  <c r="P8030" i="12"/>
  <c r="P8031" i="12"/>
  <c r="P8032" i="12"/>
  <c r="P8033" i="12"/>
  <c r="P8034" i="12"/>
  <c r="P8035" i="12"/>
  <c r="P8036" i="12"/>
  <c r="P8037" i="12"/>
  <c r="P8038" i="12"/>
  <c r="P8039" i="12"/>
  <c r="P8040" i="12"/>
  <c r="P8041" i="12"/>
  <c r="P8042" i="12"/>
  <c r="P8043" i="12"/>
  <c r="P8044" i="12"/>
  <c r="P8045" i="12"/>
  <c r="P8046" i="12"/>
  <c r="P8047" i="12"/>
  <c r="P8048" i="12"/>
  <c r="P8049" i="12"/>
  <c r="P8050" i="12"/>
  <c r="P8051" i="12"/>
  <c r="P8052" i="12"/>
  <c r="P8053" i="12"/>
  <c r="P8054" i="12"/>
  <c r="P8055" i="12"/>
  <c r="P8056" i="12"/>
  <c r="P8057" i="12"/>
  <c r="P8058" i="12"/>
  <c r="P8059" i="12"/>
  <c r="P8060" i="12"/>
  <c r="P8061" i="12"/>
  <c r="P8062" i="12"/>
  <c r="P8063" i="12"/>
  <c r="P8064" i="12"/>
  <c r="P8065" i="12"/>
  <c r="P8066" i="12"/>
  <c r="P8067" i="12"/>
  <c r="P8068" i="12"/>
  <c r="P8069" i="12"/>
  <c r="P8070" i="12"/>
  <c r="P8071" i="12"/>
  <c r="P8072" i="12"/>
  <c r="P8073" i="12"/>
  <c r="P8074" i="12"/>
  <c r="P8075" i="12"/>
  <c r="P8076" i="12"/>
  <c r="P8077" i="12"/>
  <c r="P8078" i="12"/>
  <c r="P8079" i="12"/>
  <c r="P8080" i="12"/>
  <c r="P8081" i="12"/>
  <c r="P8082" i="12"/>
  <c r="P8083" i="12"/>
  <c r="P8084" i="12"/>
  <c r="P8085" i="12"/>
  <c r="P8086" i="12"/>
  <c r="P8087" i="12"/>
  <c r="P8088" i="12"/>
  <c r="P8089" i="12"/>
  <c r="P8090" i="12"/>
  <c r="P8091" i="12"/>
  <c r="P8092" i="12"/>
  <c r="P8093" i="12"/>
  <c r="P8094" i="12"/>
  <c r="P8095" i="12"/>
  <c r="P8096" i="12"/>
  <c r="P8097" i="12"/>
  <c r="P8098" i="12"/>
  <c r="P8099" i="12"/>
  <c r="P8100" i="12"/>
  <c r="P8101" i="12"/>
  <c r="P8102" i="12"/>
  <c r="P8103" i="12"/>
  <c r="P8104" i="12"/>
  <c r="P8105" i="12"/>
  <c r="P8106" i="12"/>
  <c r="P8107" i="12"/>
  <c r="P8108" i="12"/>
  <c r="P8109" i="12"/>
  <c r="P8110" i="12"/>
  <c r="P8111" i="12"/>
  <c r="P8112" i="12"/>
  <c r="P8113" i="12"/>
  <c r="P8114" i="12"/>
  <c r="P8115" i="12"/>
  <c r="P8116" i="12"/>
  <c r="P8117" i="12"/>
  <c r="P8118" i="12"/>
  <c r="P8119" i="12"/>
  <c r="P8120" i="12"/>
  <c r="P8121" i="12"/>
  <c r="P8122" i="12"/>
  <c r="P8123" i="12"/>
  <c r="P8124" i="12"/>
  <c r="P8125" i="12"/>
  <c r="P8126" i="12"/>
  <c r="P8127" i="12"/>
  <c r="P8128" i="12"/>
  <c r="P8129" i="12"/>
  <c r="P8130" i="12"/>
  <c r="P8131" i="12"/>
  <c r="P8132" i="12"/>
  <c r="P8133" i="12"/>
  <c r="P8134" i="12"/>
  <c r="P8135" i="12"/>
  <c r="P8136" i="12"/>
  <c r="P8137" i="12"/>
  <c r="P8138" i="12"/>
  <c r="P8139" i="12"/>
  <c r="P8140" i="12"/>
  <c r="P8141" i="12"/>
  <c r="P8142" i="12"/>
  <c r="P8143" i="12"/>
  <c r="P8144" i="12"/>
  <c r="P8145" i="12"/>
  <c r="P8146" i="12"/>
  <c r="P8147" i="12"/>
  <c r="P8148" i="12"/>
  <c r="P8149" i="12"/>
  <c r="P8150" i="12"/>
  <c r="P8151" i="12"/>
  <c r="P8152" i="12"/>
  <c r="P8153" i="12"/>
  <c r="P8154" i="12"/>
  <c r="P8155" i="12"/>
  <c r="P8156" i="12"/>
  <c r="P8157" i="12"/>
  <c r="P8158" i="12"/>
  <c r="P8159" i="12"/>
  <c r="P8160" i="12"/>
  <c r="P8161" i="12"/>
  <c r="P8162" i="12"/>
  <c r="P8163" i="12"/>
  <c r="P8164" i="12"/>
  <c r="P8165" i="12"/>
  <c r="P8166" i="12"/>
  <c r="P8167" i="12"/>
  <c r="P8168" i="12"/>
  <c r="P8169" i="12"/>
  <c r="P8170" i="12"/>
  <c r="P8171" i="12"/>
  <c r="P8172" i="12"/>
  <c r="P8173" i="12"/>
  <c r="P8174" i="12"/>
  <c r="P8175" i="12"/>
  <c r="P8176" i="12"/>
  <c r="P8177" i="12"/>
  <c r="P8178" i="12"/>
  <c r="P8179" i="12"/>
  <c r="P8180" i="12"/>
  <c r="P8181" i="12"/>
  <c r="P8182" i="12"/>
  <c r="P8183" i="12"/>
  <c r="P8184" i="12"/>
  <c r="P8185" i="12"/>
  <c r="P8186" i="12"/>
  <c r="P8187" i="12"/>
  <c r="P8188" i="12"/>
  <c r="P8189" i="12"/>
  <c r="P8190" i="12"/>
  <c r="P8191" i="12"/>
  <c r="P8192" i="12"/>
  <c r="P8193" i="12"/>
  <c r="P8194" i="12"/>
  <c r="P8195" i="12"/>
  <c r="P8196" i="12"/>
  <c r="P8197" i="12"/>
  <c r="P8198" i="12"/>
  <c r="P8199" i="12"/>
  <c r="P8200" i="12"/>
  <c r="P8201" i="12"/>
  <c r="P8202" i="12"/>
  <c r="P8203" i="12"/>
  <c r="P8204" i="12"/>
  <c r="P8205" i="12"/>
  <c r="P8206" i="12"/>
  <c r="P8207" i="12"/>
  <c r="P8208" i="12"/>
  <c r="P8209" i="12"/>
  <c r="P8210" i="12"/>
  <c r="P8211" i="12"/>
  <c r="P8212" i="12"/>
  <c r="P8213" i="12"/>
  <c r="P8214" i="12"/>
  <c r="P8215" i="12"/>
  <c r="P8216" i="12"/>
  <c r="P8217" i="12"/>
  <c r="P8218" i="12"/>
  <c r="P8219" i="12"/>
  <c r="P8220" i="12"/>
  <c r="P8221" i="12"/>
  <c r="P8222" i="12"/>
  <c r="P8223" i="12"/>
  <c r="P8224" i="12"/>
  <c r="P8225" i="12"/>
  <c r="P8226" i="12"/>
  <c r="P8227" i="12"/>
  <c r="P8228" i="12"/>
  <c r="P8229" i="12"/>
  <c r="P8230" i="12"/>
  <c r="P8231" i="12"/>
  <c r="P8232" i="12"/>
  <c r="P8233" i="12"/>
  <c r="P8234" i="12"/>
  <c r="P8235" i="12"/>
  <c r="P8236" i="12"/>
  <c r="P8237" i="12"/>
  <c r="P8238" i="12"/>
  <c r="P8239" i="12"/>
  <c r="P8240" i="12"/>
  <c r="P8241" i="12"/>
  <c r="P8242" i="12"/>
  <c r="P8243" i="12"/>
  <c r="P8244" i="12"/>
  <c r="P8245" i="12"/>
  <c r="P8246" i="12"/>
  <c r="P8247" i="12"/>
  <c r="P8248" i="12"/>
  <c r="P8249" i="12"/>
  <c r="P8250" i="12"/>
  <c r="P8251" i="12"/>
  <c r="P8252" i="12"/>
  <c r="P8253" i="12"/>
  <c r="P8254" i="12"/>
  <c r="P8255" i="12"/>
  <c r="P8256" i="12"/>
  <c r="P8257" i="12"/>
  <c r="P8258" i="12"/>
  <c r="P8259" i="12"/>
  <c r="P8260" i="12"/>
  <c r="P8261" i="12"/>
  <c r="P8262" i="12"/>
  <c r="P8263" i="12"/>
  <c r="P8264" i="12"/>
  <c r="P8265" i="12"/>
  <c r="P8266" i="12"/>
  <c r="P8267" i="12"/>
  <c r="P8268" i="12"/>
  <c r="P8269" i="12"/>
  <c r="P8270" i="12"/>
  <c r="P8271" i="12"/>
  <c r="P8272" i="12"/>
  <c r="P8273" i="12"/>
  <c r="P8274" i="12"/>
  <c r="P8275" i="12"/>
  <c r="P8276" i="12"/>
  <c r="P8277" i="12"/>
  <c r="P8278" i="12"/>
  <c r="P8279" i="12"/>
  <c r="P8280" i="12"/>
  <c r="P8281" i="12"/>
  <c r="P8282" i="12"/>
  <c r="P8283" i="12"/>
  <c r="P8284" i="12"/>
  <c r="P8285" i="12"/>
  <c r="P8286" i="12"/>
  <c r="P8287" i="12"/>
  <c r="P8288" i="12"/>
  <c r="P8289" i="12"/>
  <c r="P8290" i="12"/>
  <c r="P8291" i="12"/>
  <c r="P8292" i="12"/>
  <c r="P8293" i="12"/>
  <c r="P8294" i="12"/>
  <c r="P8295" i="12"/>
  <c r="P8296" i="12"/>
  <c r="P8297" i="12"/>
  <c r="P8298" i="12"/>
  <c r="P8299" i="12"/>
  <c r="P8300" i="12"/>
  <c r="P8301" i="12"/>
  <c r="P8302" i="12"/>
  <c r="P8303" i="12"/>
  <c r="P8304" i="12"/>
  <c r="P8305" i="12"/>
  <c r="P8306" i="12"/>
  <c r="P8307" i="12"/>
  <c r="P8308" i="12"/>
  <c r="P8309" i="12"/>
  <c r="P8310" i="12"/>
  <c r="P8311" i="12"/>
  <c r="P8312" i="12"/>
  <c r="P8313" i="12"/>
  <c r="P8314" i="12"/>
  <c r="P8315" i="12"/>
  <c r="P8316" i="12"/>
  <c r="P8317" i="12"/>
  <c r="P8318" i="12"/>
  <c r="P8319" i="12"/>
  <c r="P8320" i="12"/>
  <c r="P8321" i="12"/>
  <c r="P8322" i="12"/>
  <c r="P8323" i="12"/>
  <c r="P8324" i="12"/>
  <c r="P8325" i="12"/>
  <c r="P8326" i="12"/>
  <c r="P8327" i="12"/>
  <c r="P8328" i="12"/>
  <c r="P8329" i="12"/>
  <c r="P8330" i="12"/>
  <c r="P8331" i="12"/>
  <c r="P8332" i="12"/>
  <c r="P8333" i="12"/>
  <c r="P8334" i="12"/>
  <c r="P8335" i="12"/>
  <c r="P8336" i="12"/>
  <c r="P8337" i="12"/>
  <c r="P8338" i="12"/>
  <c r="P8339" i="12"/>
  <c r="P8340" i="12"/>
  <c r="P8341" i="12"/>
  <c r="P8342" i="12"/>
  <c r="P8343" i="12"/>
  <c r="P8344" i="12"/>
  <c r="P8345" i="12"/>
  <c r="P8346" i="12"/>
  <c r="P8347" i="12"/>
  <c r="P8348" i="12"/>
  <c r="P8349" i="12"/>
  <c r="P8350" i="12"/>
  <c r="P8351" i="12"/>
  <c r="P8352" i="12"/>
  <c r="P8353" i="12"/>
  <c r="P8354" i="12"/>
  <c r="P8355" i="12"/>
  <c r="P8356" i="12"/>
  <c r="P8357" i="12"/>
  <c r="P8358" i="12"/>
  <c r="P8359" i="12"/>
  <c r="P8360" i="12"/>
  <c r="P8361" i="12"/>
  <c r="P8362" i="12"/>
  <c r="P8363" i="12"/>
  <c r="P8364" i="12"/>
  <c r="P8365" i="12"/>
  <c r="P8366" i="12"/>
  <c r="P8367" i="12"/>
  <c r="P8368" i="12"/>
  <c r="P8369" i="12"/>
  <c r="P8370" i="12"/>
  <c r="P8371" i="12"/>
  <c r="P8372" i="12"/>
  <c r="P8373" i="12"/>
  <c r="P8374" i="12"/>
  <c r="P8375" i="12"/>
  <c r="P8376" i="12"/>
  <c r="P8377" i="12"/>
  <c r="P8378" i="12"/>
  <c r="P8379" i="12"/>
  <c r="P8380" i="12"/>
  <c r="P8381" i="12"/>
  <c r="P8382" i="12"/>
  <c r="P8383" i="12"/>
  <c r="P8384" i="12"/>
  <c r="P8385" i="12"/>
  <c r="P8386" i="12"/>
  <c r="P8387" i="12"/>
  <c r="P8388" i="12"/>
  <c r="P8389" i="12"/>
  <c r="P8390" i="12"/>
  <c r="P8391" i="12"/>
  <c r="P8392" i="12"/>
  <c r="P8393" i="12"/>
  <c r="P8394" i="12"/>
  <c r="P8395" i="12"/>
  <c r="P8396" i="12"/>
  <c r="P8397" i="12"/>
  <c r="P8398" i="12"/>
  <c r="P8399" i="12"/>
  <c r="P8400" i="12"/>
  <c r="P8401" i="12"/>
  <c r="P8402" i="12"/>
  <c r="P8403" i="12"/>
  <c r="P8404" i="12"/>
  <c r="P8405" i="12"/>
  <c r="P8406" i="12"/>
  <c r="P8407" i="12"/>
  <c r="P8408" i="12"/>
  <c r="P8409" i="12"/>
  <c r="P8410" i="12"/>
  <c r="P8411" i="12"/>
  <c r="P8412" i="12"/>
  <c r="P8413" i="12"/>
  <c r="P8414" i="12"/>
  <c r="P8415" i="12"/>
  <c r="P8416" i="12"/>
  <c r="P8417" i="12"/>
  <c r="P8418" i="12"/>
  <c r="P8419" i="12"/>
  <c r="P8420" i="12"/>
  <c r="P8421" i="12"/>
  <c r="P8422" i="12"/>
  <c r="P8423" i="12"/>
  <c r="P8424" i="12"/>
  <c r="P8425" i="12"/>
  <c r="P8426" i="12"/>
  <c r="P8427" i="12"/>
  <c r="P8428" i="12"/>
  <c r="P8429" i="12"/>
  <c r="P8430" i="12"/>
  <c r="P8431" i="12"/>
  <c r="P8432" i="12"/>
  <c r="P8433" i="12"/>
  <c r="P8434" i="12"/>
  <c r="P8435" i="12"/>
  <c r="P8436" i="12"/>
  <c r="P8437" i="12"/>
  <c r="P8438" i="12"/>
  <c r="P8439" i="12"/>
  <c r="P8440" i="12"/>
  <c r="P8441" i="12"/>
  <c r="P8442" i="12"/>
  <c r="P8443" i="12"/>
  <c r="P8444" i="12"/>
  <c r="P8445" i="12"/>
  <c r="P8446" i="12"/>
  <c r="P8447" i="12"/>
  <c r="P8448" i="12"/>
  <c r="P8449" i="12"/>
  <c r="P8450" i="12"/>
  <c r="P8451" i="12"/>
  <c r="P8452" i="12"/>
  <c r="P8453" i="12"/>
  <c r="P8454" i="12"/>
  <c r="P8455" i="12"/>
  <c r="P8456" i="12"/>
  <c r="P8457" i="12"/>
  <c r="P8458" i="12"/>
  <c r="P8459" i="12"/>
  <c r="P8460" i="12"/>
  <c r="P8461" i="12"/>
  <c r="P8462" i="12"/>
  <c r="P8463" i="12"/>
  <c r="P8464" i="12"/>
  <c r="P8465" i="12"/>
  <c r="P8466" i="12"/>
  <c r="P8467" i="12"/>
  <c r="P8468" i="12"/>
  <c r="P8469" i="12"/>
  <c r="P8470" i="12"/>
  <c r="P8471" i="12"/>
  <c r="P8472" i="12"/>
  <c r="P8473" i="12"/>
  <c r="P8474" i="12"/>
  <c r="P8475" i="12"/>
  <c r="P8476" i="12"/>
  <c r="P8477" i="12"/>
  <c r="P8478" i="12"/>
  <c r="P8479" i="12"/>
  <c r="P8480" i="12"/>
  <c r="P8481" i="12"/>
  <c r="P8482" i="12"/>
  <c r="P8483" i="12"/>
  <c r="P8484" i="12"/>
  <c r="P8485" i="12"/>
  <c r="P8486" i="12"/>
  <c r="P8487" i="12"/>
  <c r="P8488" i="12"/>
  <c r="P8489" i="12"/>
  <c r="P8490" i="12"/>
  <c r="P8491" i="12"/>
  <c r="P8492" i="12"/>
  <c r="P8493" i="12"/>
  <c r="P8494" i="12"/>
  <c r="P8495" i="12"/>
  <c r="P8496" i="12"/>
  <c r="P8497" i="12"/>
  <c r="P8498" i="12"/>
  <c r="P8499" i="12"/>
  <c r="P8500" i="12"/>
  <c r="P8501" i="12"/>
  <c r="P8502" i="12"/>
  <c r="P8503" i="12"/>
  <c r="P8504" i="12"/>
  <c r="P8505" i="12"/>
  <c r="P8506" i="12"/>
  <c r="P8507" i="12"/>
  <c r="P8508" i="12"/>
  <c r="P8509" i="12"/>
  <c r="P8510" i="12"/>
  <c r="P8511" i="12"/>
  <c r="P8512" i="12"/>
  <c r="P8513" i="12"/>
  <c r="P8514" i="12"/>
  <c r="P8515" i="12"/>
  <c r="P8516" i="12"/>
  <c r="P8517" i="12"/>
  <c r="P8518" i="12"/>
  <c r="P8519" i="12"/>
  <c r="P8520" i="12"/>
  <c r="P8521" i="12"/>
  <c r="P8522" i="12"/>
  <c r="P8523" i="12"/>
  <c r="P8524" i="12"/>
  <c r="P8525" i="12"/>
  <c r="P8526" i="12"/>
  <c r="P8527" i="12"/>
  <c r="P8528" i="12"/>
  <c r="P8529" i="12"/>
  <c r="P8530" i="12"/>
  <c r="P8531" i="12"/>
  <c r="P8532" i="12"/>
  <c r="P8533" i="12"/>
  <c r="P8534" i="12"/>
  <c r="P8535" i="12"/>
  <c r="P8536" i="12"/>
  <c r="P8537" i="12"/>
  <c r="P8538" i="12"/>
  <c r="P8539" i="12"/>
  <c r="P8540" i="12"/>
  <c r="P8541" i="12"/>
  <c r="P8542" i="12"/>
  <c r="P8543" i="12"/>
  <c r="P8544" i="12"/>
  <c r="P8545" i="12"/>
  <c r="P8546" i="12"/>
  <c r="P8547" i="12"/>
  <c r="P8548" i="12"/>
  <c r="P8549" i="12"/>
  <c r="P8550" i="12"/>
  <c r="P8551" i="12"/>
  <c r="P8552" i="12"/>
  <c r="P8553" i="12"/>
  <c r="P8554" i="12"/>
  <c r="P8555" i="12"/>
  <c r="P8556" i="12"/>
  <c r="P8557" i="12"/>
  <c r="P8558" i="12"/>
  <c r="P8559" i="12"/>
  <c r="P8560" i="12"/>
  <c r="P8561" i="12"/>
  <c r="P8562" i="12"/>
  <c r="P8563" i="12"/>
  <c r="P8564" i="12"/>
  <c r="P8565" i="12"/>
  <c r="P8566" i="12"/>
  <c r="P8567" i="12"/>
  <c r="P8568" i="12"/>
  <c r="P8569" i="12"/>
  <c r="P8570" i="12"/>
  <c r="P8571" i="12"/>
  <c r="P8572" i="12"/>
  <c r="P8573" i="12"/>
  <c r="P8574" i="12"/>
  <c r="P8575" i="12"/>
  <c r="P8576" i="12"/>
  <c r="P8577" i="12"/>
  <c r="P8578" i="12"/>
  <c r="P8579" i="12"/>
  <c r="P8580" i="12"/>
  <c r="P8581" i="12"/>
  <c r="P8582" i="12"/>
  <c r="P8583" i="12"/>
  <c r="P8584" i="12"/>
  <c r="P8585" i="12"/>
  <c r="P8586" i="12"/>
  <c r="P8587" i="12"/>
  <c r="P8588" i="12"/>
  <c r="P8589" i="12"/>
  <c r="P8590" i="12"/>
  <c r="P8591" i="12"/>
  <c r="P8592" i="12"/>
  <c r="P8593" i="12"/>
  <c r="P8594" i="12"/>
  <c r="P8595" i="12"/>
  <c r="P8596" i="12"/>
  <c r="P8597" i="12"/>
  <c r="P8598" i="12"/>
  <c r="P8599" i="12"/>
  <c r="P8600" i="12"/>
  <c r="P8601" i="12"/>
  <c r="P8602" i="12"/>
  <c r="P8603" i="12"/>
  <c r="P8604" i="12"/>
  <c r="P8605" i="12"/>
  <c r="P8606" i="12"/>
  <c r="P8607" i="12"/>
  <c r="P8608" i="12"/>
  <c r="P8609" i="12"/>
  <c r="P8610" i="12"/>
  <c r="P8611" i="12"/>
  <c r="P8612" i="12"/>
  <c r="P8613" i="12"/>
  <c r="P8614" i="12"/>
  <c r="P8615" i="12"/>
  <c r="P8616" i="12"/>
  <c r="P8617" i="12"/>
  <c r="P8618" i="12"/>
  <c r="P8619" i="12"/>
  <c r="P8620" i="12"/>
  <c r="P8621" i="12"/>
  <c r="P8622" i="12"/>
  <c r="P8623" i="12"/>
  <c r="P8624" i="12"/>
  <c r="P8625" i="12"/>
  <c r="P8626" i="12"/>
  <c r="P8627" i="12"/>
  <c r="P8628" i="12"/>
  <c r="P8629" i="12"/>
  <c r="P8630" i="12"/>
  <c r="P8631" i="12"/>
  <c r="P8632" i="12"/>
  <c r="P8633" i="12"/>
  <c r="P8634" i="12"/>
  <c r="P8635" i="12"/>
  <c r="P8636" i="12"/>
  <c r="P8637" i="12"/>
  <c r="P8638" i="12"/>
  <c r="P8639" i="12"/>
  <c r="P8640" i="12"/>
  <c r="P8641" i="12"/>
  <c r="P8642" i="12"/>
  <c r="P8643" i="12"/>
  <c r="P8644" i="12"/>
  <c r="P8645" i="12"/>
  <c r="P8646" i="12"/>
  <c r="P8647" i="12"/>
  <c r="P8648" i="12"/>
  <c r="P8649" i="12"/>
  <c r="P8650" i="12"/>
  <c r="P8651" i="12"/>
  <c r="P8652" i="12"/>
  <c r="P8653" i="12"/>
  <c r="P8654" i="12"/>
  <c r="P8655" i="12"/>
  <c r="P8656" i="12"/>
  <c r="P8657" i="12"/>
  <c r="P8658" i="12"/>
  <c r="P8659" i="12"/>
  <c r="P8660" i="12"/>
  <c r="P8661" i="12"/>
  <c r="P8662" i="12"/>
  <c r="P8663" i="12"/>
  <c r="P8664" i="12"/>
  <c r="P8665" i="12"/>
  <c r="P8666" i="12"/>
  <c r="P8667" i="12"/>
  <c r="P8668" i="12"/>
  <c r="P8669" i="12"/>
  <c r="P8670" i="12"/>
  <c r="P8671" i="12"/>
  <c r="P8672" i="12"/>
  <c r="P8673" i="12"/>
  <c r="P8674" i="12"/>
  <c r="P8675" i="12"/>
  <c r="P8676" i="12"/>
  <c r="P8677" i="12"/>
  <c r="P8678" i="12"/>
  <c r="P8679" i="12"/>
  <c r="P8680" i="12"/>
  <c r="P8681" i="12"/>
  <c r="P8682" i="12"/>
  <c r="P8683" i="12"/>
  <c r="P8684" i="12"/>
  <c r="P8685" i="12"/>
  <c r="P8686" i="12"/>
  <c r="P8687" i="12"/>
  <c r="P8688" i="12"/>
  <c r="P8689" i="12"/>
  <c r="P8690" i="12"/>
  <c r="P8691" i="12"/>
  <c r="P8692" i="12"/>
  <c r="P8693" i="12"/>
  <c r="P8694" i="12"/>
  <c r="P8695" i="12"/>
  <c r="P8696" i="12"/>
  <c r="P8697" i="12"/>
  <c r="P8698" i="12"/>
  <c r="P8699" i="12"/>
  <c r="P8700" i="12"/>
  <c r="P8701" i="12"/>
  <c r="P8702" i="12"/>
  <c r="P8703" i="12"/>
  <c r="P8704" i="12"/>
  <c r="P8705" i="12"/>
  <c r="P8706" i="12"/>
  <c r="P8707" i="12"/>
  <c r="P8708" i="12"/>
  <c r="P8709" i="12"/>
  <c r="P8710" i="12"/>
  <c r="P8711" i="12"/>
  <c r="P8712" i="12"/>
  <c r="P8713" i="12"/>
  <c r="P8714" i="12"/>
  <c r="P8715" i="12"/>
  <c r="P8716" i="12"/>
  <c r="P8717" i="12"/>
  <c r="P8718" i="12"/>
  <c r="P8719" i="12"/>
  <c r="P8720" i="12"/>
  <c r="P8721" i="12"/>
  <c r="P8722" i="12"/>
  <c r="P8723" i="12"/>
  <c r="P8724" i="12"/>
  <c r="P8725" i="12"/>
  <c r="P8726" i="12"/>
  <c r="P8727" i="12"/>
  <c r="P8728" i="12"/>
  <c r="P8729" i="12"/>
  <c r="P8730" i="12"/>
  <c r="P8731" i="12"/>
  <c r="P8732" i="12"/>
  <c r="P8733" i="12"/>
  <c r="P8734" i="12"/>
  <c r="P8735" i="12"/>
  <c r="P8736" i="12"/>
  <c r="P8737" i="12"/>
  <c r="P8738" i="12"/>
  <c r="P8739" i="12"/>
  <c r="P8740" i="12"/>
  <c r="P8741" i="12"/>
  <c r="P8742" i="12"/>
  <c r="P8743" i="12"/>
  <c r="P8744" i="12"/>
  <c r="P8745" i="12"/>
  <c r="P8746" i="12"/>
  <c r="P8747" i="12"/>
  <c r="P8748" i="12"/>
  <c r="P8749" i="12"/>
  <c r="P8750" i="12"/>
  <c r="P8751" i="12"/>
  <c r="P8752" i="12"/>
  <c r="P8753" i="12"/>
  <c r="P8754" i="12"/>
  <c r="P8755" i="12"/>
  <c r="P8756" i="12"/>
  <c r="P8757" i="12"/>
  <c r="P8758" i="12"/>
  <c r="P8759" i="12"/>
  <c r="P8760" i="12"/>
  <c r="P8761" i="12"/>
  <c r="P8762" i="12"/>
  <c r="P8763" i="12"/>
  <c r="P8764" i="12"/>
  <c r="P8765" i="12"/>
  <c r="P8766" i="12"/>
  <c r="P8767" i="12"/>
  <c r="P8768" i="12"/>
  <c r="P8769" i="12"/>
  <c r="P8770" i="12"/>
  <c r="P8771" i="12"/>
  <c r="P8772" i="12"/>
  <c r="P8773" i="12"/>
  <c r="P8774" i="12"/>
  <c r="P8775" i="12"/>
  <c r="P8776" i="12"/>
  <c r="P8777" i="12"/>
  <c r="P8778" i="12"/>
  <c r="P8779" i="12"/>
  <c r="P8780" i="12"/>
  <c r="P8781" i="12"/>
  <c r="P8782" i="12"/>
  <c r="P8783" i="12"/>
  <c r="P8784" i="12"/>
  <c r="P8785" i="12"/>
  <c r="P8786" i="12"/>
  <c r="P8787" i="12"/>
  <c r="P8788" i="12"/>
  <c r="P8789" i="12"/>
  <c r="P8790" i="12"/>
  <c r="P8791" i="12"/>
  <c r="P8792" i="12"/>
  <c r="P8793" i="12"/>
  <c r="P8794" i="12"/>
  <c r="P8795" i="12"/>
  <c r="P8796" i="12"/>
  <c r="P8797" i="12"/>
  <c r="P8798" i="12"/>
  <c r="P8799" i="12"/>
  <c r="P8800" i="12"/>
  <c r="P8801" i="12"/>
  <c r="P8802" i="12"/>
  <c r="P8803" i="12"/>
  <c r="P8804" i="12"/>
  <c r="P8805" i="12"/>
  <c r="P8806" i="12"/>
  <c r="P8807" i="12"/>
  <c r="P8808" i="12"/>
  <c r="P8809" i="12"/>
  <c r="P8810" i="12"/>
  <c r="P8811" i="12"/>
  <c r="P8812" i="12"/>
  <c r="P8813" i="12"/>
  <c r="P8814" i="12"/>
  <c r="P8815" i="12"/>
  <c r="P8816" i="12"/>
  <c r="P8817" i="12"/>
  <c r="P8818" i="12"/>
  <c r="P8819" i="12"/>
  <c r="P8820" i="12"/>
  <c r="P8821" i="12"/>
  <c r="P8822" i="12"/>
  <c r="P8823" i="12"/>
  <c r="P8824" i="12"/>
  <c r="P8825" i="12"/>
  <c r="P8826" i="12"/>
  <c r="P8827" i="12"/>
  <c r="P8828" i="12"/>
  <c r="P8829" i="12"/>
  <c r="P8830" i="12"/>
  <c r="P8831" i="12"/>
  <c r="P8832" i="12"/>
  <c r="P8833" i="12"/>
  <c r="P8834" i="12"/>
  <c r="P8835" i="12"/>
  <c r="P8836" i="12"/>
  <c r="P8837" i="12"/>
  <c r="P8838" i="12"/>
  <c r="P8839" i="12"/>
  <c r="P8840" i="12"/>
  <c r="P8841" i="12"/>
  <c r="P8842" i="12"/>
  <c r="P8843" i="12"/>
  <c r="P8844" i="12"/>
  <c r="P8845" i="12"/>
  <c r="P8846" i="12"/>
  <c r="P8847" i="12"/>
  <c r="P8848" i="12"/>
  <c r="P8849" i="12"/>
  <c r="P8850" i="12"/>
  <c r="P8851" i="12"/>
  <c r="P8852" i="12"/>
  <c r="P8853" i="12"/>
  <c r="P8854" i="12"/>
  <c r="P8855" i="12"/>
  <c r="P8856" i="12"/>
  <c r="P8857" i="12"/>
  <c r="P8858" i="12"/>
  <c r="P8859" i="12"/>
  <c r="P8860" i="12"/>
  <c r="P8861" i="12"/>
  <c r="P8862" i="12"/>
  <c r="P8863" i="12"/>
  <c r="P8864" i="12"/>
  <c r="P8865" i="12"/>
  <c r="P8866" i="12"/>
  <c r="P8867" i="12"/>
  <c r="P8868" i="12"/>
  <c r="P8869" i="12"/>
  <c r="P8870" i="12"/>
  <c r="P8871" i="12"/>
  <c r="P8872" i="12"/>
  <c r="P8873" i="12"/>
  <c r="P8874" i="12"/>
  <c r="P8875" i="12"/>
  <c r="P8876" i="12"/>
  <c r="P8877" i="12"/>
  <c r="P8878" i="12"/>
  <c r="P8879" i="12"/>
  <c r="P8880" i="12"/>
  <c r="P8881" i="12"/>
  <c r="P8882" i="12"/>
  <c r="P8883" i="12"/>
  <c r="P8884" i="12"/>
  <c r="P8885" i="12"/>
  <c r="P8886" i="12"/>
  <c r="P8887" i="12"/>
  <c r="P8888" i="12"/>
  <c r="P8889" i="12"/>
  <c r="P8890" i="12"/>
  <c r="P8891" i="12"/>
  <c r="P8892" i="12"/>
  <c r="P8893" i="12"/>
  <c r="P8894" i="12"/>
  <c r="P8895" i="12"/>
  <c r="P8896" i="12"/>
  <c r="P8897" i="12"/>
  <c r="P8898" i="12"/>
  <c r="P8899" i="12"/>
  <c r="P8900" i="12"/>
  <c r="P8901" i="12"/>
  <c r="P8902" i="12"/>
  <c r="P8903" i="12"/>
  <c r="P8904" i="12"/>
  <c r="P8905" i="12"/>
  <c r="P8906" i="12"/>
  <c r="P8907" i="12"/>
  <c r="P8908" i="12"/>
  <c r="P8909" i="12"/>
  <c r="P8910" i="12"/>
  <c r="P8911" i="12"/>
  <c r="P8912" i="12"/>
  <c r="P8913" i="12"/>
  <c r="P8914" i="12"/>
  <c r="P8915" i="12"/>
  <c r="P8916" i="12"/>
  <c r="P8917" i="12"/>
  <c r="P8918" i="12"/>
  <c r="P8919" i="12"/>
  <c r="P8920" i="12"/>
  <c r="P8921" i="12"/>
  <c r="P8922" i="12"/>
  <c r="P8923" i="12"/>
  <c r="P8924" i="12"/>
  <c r="P8925" i="12"/>
  <c r="P8926" i="12"/>
  <c r="P8927" i="12"/>
  <c r="P8928" i="12"/>
  <c r="P8929" i="12"/>
  <c r="P8930" i="12"/>
  <c r="P8931" i="12"/>
  <c r="P8932" i="12"/>
  <c r="P8933" i="12"/>
  <c r="P8934" i="12"/>
  <c r="P8935" i="12"/>
  <c r="P8936" i="12"/>
  <c r="P8937" i="12"/>
  <c r="P8938" i="12"/>
  <c r="P8939" i="12"/>
  <c r="P8940" i="12"/>
  <c r="P8941" i="12"/>
  <c r="P8942" i="12"/>
  <c r="P8943" i="12"/>
  <c r="P8944" i="12"/>
  <c r="P8945" i="12"/>
  <c r="P8946" i="12"/>
  <c r="P8947" i="12"/>
  <c r="P8948" i="12"/>
  <c r="P8949" i="12"/>
  <c r="P8950" i="12"/>
  <c r="P8951" i="12"/>
  <c r="P8952" i="12"/>
  <c r="P8953" i="12"/>
  <c r="P8954" i="12"/>
  <c r="P8955" i="12"/>
  <c r="P8956" i="12"/>
  <c r="P8957" i="12"/>
  <c r="P8958" i="12"/>
  <c r="P8959" i="12"/>
  <c r="P8960" i="12"/>
  <c r="P8961" i="12"/>
  <c r="P8962" i="12"/>
  <c r="P8963" i="12"/>
  <c r="P8964" i="12"/>
  <c r="P8965" i="12"/>
  <c r="P8966" i="12"/>
  <c r="P8967" i="12"/>
  <c r="P8968" i="12"/>
  <c r="P8969" i="12"/>
  <c r="P8970" i="12"/>
  <c r="P8971" i="12"/>
  <c r="P8972" i="12"/>
  <c r="P8973" i="12"/>
  <c r="P8974" i="12"/>
  <c r="P8975" i="12"/>
  <c r="P8976" i="12"/>
  <c r="P8977" i="12"/>
  <c r="P8978" i="12"/>
  <c r="P8979" i="12"/>
  <c r="P8980" i="12"/>
  <c r="P8981" i="12"/>
  <c r="P8982" i="12"/>
  <c r="P8983" i="12"/>
  <c r="P8984" i="12"/>
  <c r="P8985" i="12"/>
  <c r="P8986" i="12"/>
  <c r="P8987" i="12"/>
  <c r="P8988" i="12"/>
  <c r="P8989" i="12"/>
  <c r="P8990" i="12"/>
  <c r="P8991" i="12"/>
  <c r="P8992" i="12"/>
  <c r="P8993" i="12"/>
  <c r="P8994" i="12"/>
  <c r="P8995" i="12"/>
  <c r="P8996" i="12"/>
  <c r="P8997" i="12"/>
  <c r="P8998" i="12"/>
  <c r="P8999" i="12"/>
  <c r="P9000" i="12"/>
  <c r="P9001" i="12"/>
  <c r="P9002" i="12"/>
  <c r="P9003" i="12"/>
  <c r="P9004" i="12"/>
  <c r="P9005" i="12"/>
  <c r="P9006" i="12"/>
  <c r="P9007" i="12"/>
  <c r="P9008" i="12"/>
  <c r="P9009" i="12"/>
  <c r="P9010" i="12"/>
  <c r="P9011" i="12"/>
  <c r="P9012" i="12"/>
  <c r="P9013" i="12"/>
  <c r="P9014" i="12"/>
  <c r="P9015" i="12"/>
  <c r="P9016" i="12"/>
  <c r="P9017" i="12"/>
  <c r="P9018" i="12"/>
  <c r="P9019" i="12"/>
  <c r="P9020" i="12"/>
  <c r="P9021" i="12"/>
  <c r="P9022" i="12"/>
  <c r="P9023" i="12"/>
  <c r="P9024" i="12"/>
  <c r="P9025" i="12"/>
  <c r="P9026" i="12"/>
  <c r="P9027" i="12"/>
  <c r="P9028" i="12"/>
  <c r="P9029" i="12"/>
  <c r="P9030" i="12"/>
  <c r="P9031" i="12"/>
  <c r="P9032" i="12"/>
  <c r="P9033" i="12"/>
  <c r="P9034" i="12"/>
  <c r="P9035" i="12"/>
  <c r="P9036" i="12"/>
  <c r="P9037" i="12"/>
  <c r="P9038" i="12"/>
  <c r="P9039" i="12"/>
  <c r="P9040" i="12"/>
  <c r="P9041" i="12"/>
  <c r="P9042" i="12"/>
  <c r="P9043" i="12"/>
  <c r="P9044" i="12"/>
  <c r="P9045" i="12"/>
  <c r="P9046" i="12"/>
  <c r="P9047" i="12"/>
  <c r="P9048" i="12"/>
  <c r="P9049" i="12"/>
  <c r="P9050" i="12"/>
  <c r="P9051" i="12"/>
  <c r="P9052" i="12"/>
  <c r="P9053" i="12"/>
  <c r="P9054" i="12"/>
  <c r="P9055" i="12"/>
  <c r="P9056" i="12"/>
  <c r="P9057" i="12"/>
  <c r="P9058" i="12"/>
  <c r="P9059" i="12"/>
  <c r="P9060" i="12"/>
  <c r="P9061" i="12"/>
  <c r="P9062" i="12"/>
  <c r="P9063" i="12"/>
  <c r="P9064" i="12"/>
  <c r="P9065" i="12"/>
  <c r="P9066" i="12"/>
  <c r="P9067" i="12"/>
  <c r="P9068" i="12"/>
  <c r="P9069" i="12"/>
  <c r="P9070" i="12"/>
  <c r="P9071" i="12"/>
  <c r="P9072" i="12"/>
  <c r="P9073" i="12"/>
  <c r="P9074" i="12"/>
  <c r="P9075" i="12"/>
  <c r="P9076" i="12"/>
  <c r="P9077" i="12"/>
  <c r="P9078" i="12"/>
  <c r="P9079" i="12"/>
  <c r="P9080" i="12"/>
  <c r="P9081" i="12"/>
  <c r="P9082" i="12"/>
  <c r="P9083" i="12"/>
  <c r="P9084" i="12"/>
  <c r="P9085" i="12"/>
  <c r="P9086" i="12"/>
  <c r="P9087" i="12"/>
  <c r="P9088" i="12"/>
  <c r="P9089" i="12"/>
  <c r="P9090" i="12"/>
  <c r="P9091" i="12"/>
  <c r="P9092" i="12"/>
  <c r="P9093" i="12"/>
  <c r="P9094" i="12"/>
  <c r="P9095" i="12"/>
  <c r="P9096" i="12"/>
  <c r="P9097" i="12"/>
  <c r="P9098" i="12"/>
  <c r="P9099" i="12"/>
  <c r="P9100" i="12"/>
  <c r="P9101" i="12"/>
  <c r="P9102" i="12"/>
  <c r="P9103" i="12"/>
  <c r="P9104" i="12"/>
  <c r="P9105" i="12"/>
  <c r="P9106" i="12"/>
  <c r="P9107" i="12"/>
  <c r="P9108" i="12"/>
  <c r="P9109" i="12"/>
  <c r="P9110" i="12"/>
  <c r="P9111" i="12"/>
  <c r="P9112" i="12"/>
  <c r="P9113" i="12"/>
  <c r="P9114" i="12"/>
  <c r="P9115" i="12"/>
  <c r="P9116" i="12"/>
  <c r="P9117" i="12"/>
  <c r="P9118" i="12"/>
  <c r="P9119" i="12"/>
  <c r="P9120" i="12"/>
  <c r="P9121" i="12"/>
  <c r="P9122" i="12"/>
  <c r="P9123" i="12"/>
  <c r="P9124" i="12"/>
  <c r="P9125" i="12"/>
  <c r="P9126" i="12"/>
  <c r="P9127" i="12"/>
  <c r="P9128" i="12"/>
  <c r="P9129" i="12"/>
  <c r="P9130" i="12"/>
  <c r="P9131" i="12"/>
  <c r="P9132" i="12"/>
  <c r="P9133" i="12"/>
  <c r="P9134" i="12"/>
  <c r="P9135" i="12"/>
  <c r="P9136" i="12"/>
  <c r="P9137" i="12"/>
  <c r="P9138" i="12"/>
  <c r="P9139" i="12"/>
  <c r="P9140" i="12"/>
  <c r="P9141" i="12"/>
  <c r="P9142" i="12"/>
  <c r="P9143" i="12"/>
  <c r="P9144" i="12"/>
  <c r="P9145" i="12"/>
  <c r="P9146" i="12"/>
  <c r="P9147" i="12"/>
  <c r="P9148" i="12"/>
  <c r="P9149" i="12"/>
  <c r="P9150" i="12"/>
  <c r="P9151" i="12"/>
  <c r="P9152" i="12"/>
  <c r="P9153" i="12"/>
  <c r="P9154" i="12"/>
  <c r="P9155" i="12"/>
  <c r="P9156" i="12"/>
  <c r="P9157" i="12"/>
  <c r="P9158" i="12"/>
  <c r="P9159" i="12"/>
  <c r="P9160" i="12"/>
  <c r="P9161" i="12"/>
  <c r="P9162" i="12"/>
  <c r="P9163" i="12"/>
  <c r="P9164" i="12"/>
  <c r="P9165" i="12"/>
  <c r="P9166" i="12"/>
  <c r="P9167" i="12"/>
  <c r="P9168" i="12"/>
  <c r="P9169" i="12"/>
  <c r="P9170" i="12"/>
  <c r="P9171" i="12"/>
  <c r="P9172" i="12"/>
  <c r="P9173" i="12"/>
  <c r="P9174" i="12"/>
  <c r="P9175" i="12"/>
  <c r="P9176" i="12"/>
  <c r="P9177" i="12"/>
  <c r="P9178" i="12"/>
  <c r="P9179" i="12"/>
  <c r="P9180" i="12"/>
  <c r="P9181" i="12"/>
  <c r="P9182" i="12"/>
  <c r="P9183" i="12"/>
  <c r="P9184" i="12"/>
  <c r="P9185" i="12"/>
  <c r="P9186" i="12"/>
  <c r="P9187" i="12"/>
  <c r="P9188" i="12"/>
  <c r="P9189" i="12"/>
  <c r="P9190" i="12"/>
  <c r="P9191" i="12"/>
  <c r="P9192" i="12"/>
  <c r="P9193" i="12"/>
  <c r="P9194" i="12"/>
  <c r="P9195" i="12"/>
  <c r="P9196" i="12"/>
  <c r="P9197" i="12"/>
  <c r="P9198" i="12"/>
  <c r="P9199" i="12"/>
  <c r="P9200" i="12"/>
  <c r="P9201" i="12"/>
  <c r="P9202" i="12"/>
  <c r="P9203" i="12"/>
  <c r="P9204" i="12"/>
  <c r="P9205" i="12"/>
  <c r="P9206" i="12"/>
  <c r="P9207" i="12"/>
  <c r="P9208" i="12"/>
  <c r="P9209" i="12"/>
  <c r="P9210" i="12"/>
  <c r="P9211" i="12"/>
  <c r="P9212" i="12"/>
  <c r="P9213" i="12"/>
  <c r="P9214" i="12"/>
  <c r="P9215" i="12"/>
  <c r="P9216" i="12"/>
  <c r="P9217" i="12"/>
  <c r="P9218" i="12"/>
  <c r="P9219" i="12"/>
  <c r="P9220" i="12"/>
  <c r="P9221" i="12"/>
  <c r="P9222" i="12"/>
  <c r="P9223" i="12"/>
  <c r="P9224" i="12"/>
  <c r="P9225" i="12"/>
  <c r="P9226" i="12"/>
  <c r="P9227" i="12"/>
  <c r="P9228" i="12"/>
  <c r="P9229" i="12"/>
  <c r="P9230" i="12"/>
  <c r="P9231" i="12"/>
  <c r="P9232" i="12"/>
  <c r="P9233" i="12"/>
  <c r="P9234" i="12"/>
  <c r="P9235" i="12"/>
  <c r="P9236" i="12"/>
  <c r="P9237" i="12"/>
  <c r="P9238" i="12"/>
  <c r="P9239" i="12"/>
  <c r="P9240" i="12"/>
  <c r="P9241" i="12"/>
  <c r="P9242" i="12"/>
  <c r="P9243" i="12"/>
  <c r="P9244" i="12"/>
  <c r="P9245" i="12"/>
  <c r="P9246" i="12"/>
  <c r="P9247" i="12"/>
  <c r="P9248" i="12"/>
  <c r="P9249" i="12"/>
  <c r="P9250" i="12"/>
  <c r="P9251" i="12"/>
  <c r="P9252" i="12"/>
  <c r="P9253" i="12"/>
  <c r="P9254" i="12"/>
  <c r="P9255" i="12"/>
  <c r="P9256" i="12"/>
  <c r="P9257" i="12"/>
  <c r="P9258" i="12"/>
  <c r="P9259" i="12"/>
  <c r="P9260" i="12"/>
  <c r="P9261" i="12"/>
  <c r="P9262" i="12"/>
  <c r="P9263" i="12"/>
  <c r="P9264" i="12"/>
  <c r="P9265" i="12"/>
  <c r="P9266" i="12"/>
  <c r="P9267" i="12"/>
  <c r="P9268" i="12"/>
  <c r="P9269" i="12"/>
  <c r="P9270" i="12"/>
  <c r="P9271" i="12"/>
  <c r="P9272" i="12"/>
  <c r="P9273" i="12"/>
  <c r="P9274" i="12"/>
  <c r="P9275" i="12"/>
  <c r="P9276" i="12"/>
  <c r="P9277" i="12"/>
  <c r="P9278" i="12"/>
  <c r="P9279" i="12"/>
  <c r="P9280" i="12"/>
  <c r="P9281" i="12"/>
  <c r="P9282" i="12"/>
  <c r="P9283" i="12"/>
  <c r="P9284" i="12"/>
  <c r="P9285" i="12"/>
  <c r="P9286" i="12"/>
  <c r="P9287" i="12"/>
  <c r="P9288" i="12"/>
  <c r="P9289" i="12"/>
  <c r="P9290" i="12"/>
  <c r="P9291" i="12"/>
  <c r="P9292" i="12"/>
  <c r="P9293" i="12"/>
  <c r="P9294" i="12"/>
  <c r="P9295" i="12"/>
  <c r="P9296" i="12"/>
  <c r="P9297" i="12"/>
  <c r="P9298" i="12"/>
  <c r="P9299" i="12"/>
  <c r="P9300" i="12"/>
  <c r="P9301" i="12"/>
  <c r="P9302" i="12"/>
  <c r="P9303" i="12"/>
  <c r="P9304" i="12"/>
  <c r="P9305" i="12"/>
  <c r="P9306" i="12"/>
  <c r="P9307" i="12"/>
  <c r="P9308" i="12"/>
  <c r="P9309" i="12"/>
  <c r="P9310" i="12"/>
  <c r="P9311" i="12"/>
  <c r="P9312" i="12"/>
  <c r="P9313" i="12"/>
  <c r="P9314" i="12"/>
  <c r="P9315" i="12"/>
  <c r="P9316" i="12"/>
  <c r="P9317" i="12"/>
  <c r="P9318" i="12"/>
  <c r="P9319" i="12"/>
  <c r="P9320" i="12"/>
  <c r="P9321" i="12"/>
  <c r="P9322" i="12"/>
  <c r="P9323" i="12"/>
  <c r="P9324" i="12"/>
  <c r="P9325" i="12"/>
  <c r="P9326" i="12"/>
  <c r="P9327" i="12"/>
  <c r="P9328" i="12"/>
  <c r="P9329" i="12"/>
  <c r="P9330" i="12"/>
  <c r="P9331" i="12"/>
  <c r="P9332" i="12"/>
  <c r="P9333" i="12"/>
  <c r="P9334" i="12"/>
  <c r="P9335" i="12"/>
  <c r="P9336" i="12"/>
  <c r="P9337" i="12"/>
  <c r="P9338" i="12"/>
  <c r="P9339" i="12"/>
  <c r="P9340" i="12"/>
  <c r="P9341" i="12"/>
  <c r="P9342" i="12"/>
  <c r="P9343" i="12"/>
  <c r="P9344" i="12"/>
  <c r="P9345" i="12"/>
  <c r="P9346" i="12"/>
  <c r="P9347" i="12"/>
  <c r="P9348" i="12"/>
  <c r="P9349" i="12"/>
  <c r="P9350" i="12"/>
  <c r="P9351" i="12"/>
  <c r="P9352" i="12"/>
  <c r="P9353" i="12"/>
  <c r="P9354" i="12"/>
  <c r="P9355" i="12"/>
  <c r="P9356" i="12"/>
  <c r="P9357" i="12"/>
  <c r="P9358" i="12"/>
  <c r="P9359" i="12"/>
  <c r="P9360" i="12"/>
  <c r="P9361" i="12"/>
  <c r="P9362" i="12"/>
  <c r="P9363" i="12"/>
  <c r="P9364" i="12"/>
  <c r="P9365" i="12"/>
  <c r="P9366" i="12"/>
  <c r="P9367" i="12"/>
  <c r="P9368" i="12"/>
  <c r="P9369" i="12"/>
  <c r="P9370" i="12"/>
  <c r="P9371" i="12"/>
  <c r="P9372" i="12"/>
  <c r="P9373" i="12"/>
  <c r="P9374" i="12"/>
  <c r="P9375" i="12"/>
  <c r="P9376" i="12"/>
  <c r="P9377" i="12"/>
  <c r="P9378" i="12"/>
  <c r="P9379" i="12"/>
  <c r="P9380" i="12"/>
  <c r="P9381" i="12"/>
  <c r="P9382" i="12"/>
  <c r="P9383" i="12"/>
  <c r="P9384" i="12"/>
  <c r="P9385" i="12"/>
  <c r="P9386" i="12"/>
  <c r="P9387" i="12"/>
  <c r="P9388" i="12"/>
  <c r="P9389" i="12"/>
  <c r="P9390" i="12"/>
  <c r="P9391" i="12"/>
  <c r="P9392" i="12"/>
  <c r="P9393" i="12"/>
  <c r="P9394" i="12"/>
  <c r="P9395" i="12"/>
  <c r="P9396" i="12"/>
  <c r="P9397" i="12"/>
  <c r="P9398" i="12"/>
  <c r="P9399" i="12"/>
  <c r="P9400" i="12"/>
  <c r="P9401" i="12"/>
  <c r="P9402" i="12"/>
  <c r="P9403" i="12"/>
  <c r="P9404" i="12"/>
  <c r="P9405" i="12"/>
  <c r="P9406" i="12"/>
  <c r="P9407" i="12"/>
  <c r="P9408" i="12"/>
  <c r="P9409" i="12"/>
  <c r="P9410" i="12"/>
  <c r="P9411" i="12"/>
  <c r="P9412" i="12"/>
  <c r="P9413" i="12"/>
  <c r="P9414" i="12"/>
  <c r="P9415" i="12"/>
  <c r="P9416" i="12"/>
  <c r="P9417" i="12"/>
  <c r="P9418" i="12"/>
  <c r="P9419" i="12"/>
  <c r="P9420" i="12"/>
  <c r="P9421" i="12"/>
  <c r="P9422" i="12"/>
  <c r="P9423" i="12"/>
  <c r="P9424" i="12"/>
  <c r="P9425" i="12"/>
  <c r="P9426" i="12"/>
  <c r="P9427" i="12"/>
  <c r="P9428" i="12"/>
  <c r="P9429" i="12"/>
  <c r="P9430" i="12"/>
  <c r="P9431" i="12"/>
  <c r="P9432" i="12"/>
  <c r="P9433" i="12"/>
  <c r="P9434" i="12"/>
  <c r="P9435" i="12"/>
  <c r="P9436" i="12"/>
  <c r="P9437" i="12"/>
  <c r="P9438" i="12"/>
  <c r="P9439" i="12"/>
  <c r="P9440" i="12"/>
  <c r="P9441" i="12"/>
  <c r="P9442" i="12"/>
  <c r="P9443" i="12"/>
  <c r="P9444" i="12"/>
  <c r="P9445" i="12"/>
  <c r="P9446" i="12"/>
  <c r="P9447" i="12"/>
  <c r="P9448" i="12"/>
  <c r="P9449" i="12"/>
  <c r="P9450" i="12"/>
  <c r="P9451" i="12"/>
  <c r="P9452" i="12"/>
  <c r="P9453" i="12"/>
  <c r="P9454" i="12"/>
  <c r="P9455" i="12"/>
  <c r="P9456" i="12"/>
  <c r="P9457" i="12"/>
  <c r="P9458" i="12"/>
  <c r="P9459" i="12"/>
  <c r="P9460" i="12"/>
  <c r="P9461" i="12"/>
  <c r="P9462" i="12"/>
  <c r="P9463" i="12"/>
  <c r="P9464" i="12"/>
  <c r="P9465" i="12"/>
  <c r="P9466" i="12"/>
  <c r="P9467" i="12"/>
  <c r="P9468" i="12"/>
  <c r="P9469" i="12"/>
  <c r="P9470" i="12"/>
  <c r="P9471" i="12"/>
  <c r="P9472" i="12"/>
  <c r="P9473" i="12"/>
  <c r="P9474" i="12"/>
  <c r="P9475" i="12"/>
  <c r="P9476" i="12"/>
  <c r="P9477" i="12"/>
  <c r="P9478" i="12"/>
  <c r="P9479" i="12"/>
  <c r="P9480" i="12"/>
  <c r="P9481" i="12"/>
  <c r="P9482" i="12"/>
  <c r="P9483" i="12"/>
  <c r="P9484" i="12"/>
  <c r="P9485" i="12"/>
  <c r="P9486" i="12"/>
  <c r="P9487" i="12"/>
  <c r="P9488" i="12"/>
  <c r="P9489" i="12"/>
  <c r="P9490" i="12"/>
  <c r="P9491" i="12"/>
  <c r="P9492" i="12"/>
  <c r="P9493" i="12"/>
  <c r="P9494" i="12"/>
  <c r="P9495" i="12"/>
  <c r="P9496" i="12"/>
  <c r="P9497" i="12"/>
  <c r="P9498" i="12"/>
  <c r="P9499" i="12"/>
  <c r="P9500" i="12"/>
  <c r="P9501" i="12"/>
  <c r="P9502" i="12"/>
  <c r="P9503" i="12"/>
  <c r="P9504" i="12"/>
  <c r="P9505" i="12"/>
  <c r="P9506" i="12"/>
  <c r="P9507" i="12"/>
  <c r="P9508" i="12"/>
  <c r="P9509" i="12"/>
  <c r="P9510" i="12"/>
  <c r="P9511" i="12"/>
  <c r="P9512" i="12"/>
  <c r="P9513" i="12"/>
  <c r="P9514" i="12"/>
  <c r="P9515" i="12"/>
  <c r="P9516" i="12"/>
  <c r="P9517" i="12"/>
  <c r="P9518" i="12"/>
  <c r="P9519" i="12"/>
  <c r="P9520" i="12"/>
  <c r="P9521" i="12"/>
  <c r="P9522" i="12"/>
  <c r="P9523" i="12"/>
  <c r="P9524" i="12"/>
  <c r="P9525" i="12"/>
  <c r="P9526" i="12"/>
  <c r="P9527" i="12"/>
  <c r="P9528" i="12"/>
  <c r="P9529" i="12"/>
  <c r="P9530" i="12"/>
  <c r="P9531" i="12"/>
  <c r="P9532" i="12"/>
  <c r="P9533" i="12"/>
  <c r="P9534" i="12"/>
  <c r="P9535" i="12"/>
  <c r="P9536" i="12"/>
  <c r="P9537" i="12"/>
  <c r="P9538" i="12"/>
  <c r="P9539" i="12"/>
  <c r="P9540" i="12"/>
  <c r="P9541" i="12"/>
  <c r="P9542" i="12"/>
  <c r="P9543" i="12"/>
  <c r="P9544" i="12"/>
  <c r="P9545" i="12"/>
  <c r="P9546" i="12"/>
  <c r="P9547" i="12"/>
  <c r="P9548" i="12"/>
  <c r="P9549" i="12"/>
  <c r="P9550" i="12"/>
  <c r="P9551" i="12"/>
  <c r="P9552" i="12"/>
  <c r="P9553" i="12"/>
  <c r="P9554" i="12"/>
  <c r="P9555" i="12"/>
  <c r="P9556" i="12"/>
  <c r="P9557" i="12"/>
  <c r="P9558" i="12"/>
  <c r="P9559" i="12"/>
  <c r="P9560" i="12"/>
  <c r="P9561" i="12"/>
  <c r="P9562" i="12"/>
  <c r="P9563" i="12"/>
  <c r="P9564" i="12"/>
  <c r="P9565" i="12"/>
  <c r="P9566" i="12"/>
  <c r="P9567" i="12"/>
  <c r="P9568" i="12"/>
  <c r="P9569" i="12"/>
  <c r="P9570" i="12"/>
  <c r="P9571" i="12"/>
  <c r="P9572" i="12"/>
  <c r="P9573" i="12"/>
  <c r="P9574" i="12"/>
  <c r="P9575" i="12"/>
  <c r="P9576" i="12"/>
  <c r="P9577" i="12"/>
  <c r="P9578" i="12"/>
  <c r="P9579" i="12"/>
  <c r="P9580" i="12"/>
  <c r="P9581" i="12"/>
  <c r="P9582" i="12"/>
  <c r="P9583" i="12"/>
  <c r="P9584" i="12"/>
  <c r="P9585" i="12"/>
  <c r="P9586" i="12"/>
  <c r="P9587" i="12"/>
  <c r="P9588" i="12"/>
  <c r="P9589" i="12"/>
  <c r="P9590" i="12"/>
  <c r="P9591" i="12"/>
  <c r="P9592" i="12"/>
  <c r="P9593" i="12"/>
  <c r="P9594" i="12"/>
  <c r="P9595" i="12"/>
  <c r="P9596" i="12"/>
  <c r="P9597" i="12"/>
  <c r="P9598" i="12"/>
  <c r="P9599" i="12"/>
  <c r="P9600" i="12"/>
  <c r="P9601" i="12"/>
  <c r="P9602" i="12"/>
  <c r="P9603" i="12"/>
  <c r="P9604" i="12"/>
  <c r="P9605" i="12"/>
  <c r="P9606" i="12"/>
  <c r="P9607" i="12"/>
  <c r="P9608" i="12"/>
  <c r="P9609" i="12"/>
  <c r="P9610" i="12"/>
  <c r="P9611" i="12"/>
  <c r="P9612" i="12"/>
  <c r="P9613" i="12"/>
  <c r="P9614" i="12"/>
  <c r="P9615" i="12"/>
  <c r="P9616" i="12"/>
  <c r="P9617" i="12"/>
  <c r="P9618" i="12"/>
  <c r="P9619" i="12"/>
  <c r="P9620" i="12"/>
  <c r="P9621" i="12"/>
  <c r="P9622" i="12"/>
  <c r="P9623" i="12"/>
  <c r="P9624" i="12"/>
  <c r="P9625" i="12"/>
  <c r="P9626" i="12"/>
  <c r="P9627" i="12"/>
  <c r="P9628" i="12"/>
  <c r="P9629" i="12"/>
  <c r="P9630" i="12"/>
  <c r="P9631" i="12"/>
  <c r="P9632" i="12"/>
  <c r="P9633" i="12"/>
  <c r="P9634" i="12"/>
  <c r="P9635" i="12"/>
  <c r="P9636" i="12"/>
  <c r="P9637" i="12"/>
  <c r="P9638" i="12"/>
  <c r="P9639" i="12"/>
  <c r="P9640" i="12"/>
  <c r="P9641" i="12"/>
  <c r="P9642" i="12"/>
  <c r="P9643" i="12"/>
  <c r="P9644" i="12"/>
  <c r="P9645" i="12"/>
  <c r="P9646" i="12"/>
  <c r="P9647" i="12"/>
  <c r="P9648" i="12"/>
  <c r="P9649" i="12"/>
  <c r="P9650" i="12"/>
  <c r="P9651" i="12"/>
  <c r="P9652" i="12"/>
  <c r="P9653" i="12"/>
  <c r="P9654" i="12"/>
  <c r="P9655" i="12"/>
  <c r="P9656" i="12"/>
  <c r="P9657" i="12"/>
  <c r="P9658" i="12"/>
  <c r="P9659" i="12"/>
  <c r="P9660" i="12"/>
  <c r="P9661" i="12"/>
  <c r="P9662" i="12"/>
  <c r="P9663" i="12"/>
  <c r="P9664" i="12"/>
  <c r="P9665" i="12"/>
  <c r="P9666" i="12"/>
  <c r="P9667" i="12"/>
  <c r="P9668" i="12"/>
  <c r="P9669" i="12"/>
  <c r="P9670" i="12"/>
  <c r="P9671" i="12"/>
  <c r="P9672" i="12"/>
  <c r="P9673" i="12"/>
  <c r="P9674" i="12"/>
  <c r="P9675" i="12"/>
  <c r="P9676" i="12"/>
  <c r="P9677" i="12"/>
  <c r="P9678" i="12"/>
  <c r="P9679" i="12"/>
  <c r="P9680" i="12"/>
  <c r="P9681" i="12"/>
  <c r="P9682" i="12"/>
  <c r="P9683" i="12"/>
  <c r="P9684" i="12"/>
  <c r="P9685" i="12"/>
  <c r="P9686" i="12"/>
  <c r="P9687" i="12"/>
  <c r="P9688" i="12"/>
  <c r="P9689" i="12"/>
  <c r="P9690" i="12"/>
  <c r="P9691" i="12"/>
  <c r="P9692" i="12"/>
  <c r="P9693" i="12"/>
  <c r="P9694" i="12"/>
  <c r="P9695" i="12"/>
  <c r="P9696" i="12"/>
  <c r="P9697" i="12"/>
  <c r="P9698" i="12"/>
  <c r="P9699" i="12"/>
  <c r="P9700" i="12"/>
  <c r="P9701" i="12"/>
  <c r="P9702" i="12"/>
  <c r="P9703" i="12"/>
  <c r="P9704" i="12"/>
  <c r="P9705" i="12"/>
  <c r="P9706" i="12"/>
  <c r="P9707" i="12"/>
  <c r="P9708" i="12"/>
  <c r="P9709" i="12"/>
  <c r="P9710" i="12"/>
  <c r="P9711" i="12"/>
  <c r="P9712" i="12"/>
  <c r="P9713" i="12"/>
  <c r="P9714" i="12"/>
  <c r="P9715" i="12"/>
  <c r="P9716" i="12"/>
  <c r="P9717" i="12"/>
  <c r="P9718" i="12"/>
  <c r="P9719" i="12"/>
  <c r="P9720" i="12"/>
  <c r="P9721" i="12"/>
  <c r="P9722" i="12"/>
  <c r="P9723" i="12"/>
  <c r="P9724" i="12"/>
  <c r="P9725" i="12"/>
  <c r="P9726" i="12"/>
  <c r="P9727" i="12"/>
  <c r="P9728" i="12"/>
  <c r="P9729" i="12"/>
  <c r="P9730" i="12"/>
  <c r="P9731" i="12"/>
  <c r="P9732" i="12"/>
  <c r="P9733" i="12"/>
  <c r="P9734" i="12"/>
  <c r="P9735" i="12"/>
  <c r="P9736" i="12"/>
  <c r="P9737" i="12"/>
  <c r="P9738" i="12"/>
  <c r="P9739" i="12"/>
  <c r="P9740" i="12"/>
  <c r="P9741" i="12"/>
  <c r="P9742" i="12"/>
  <c r="P9743" i="12"/>
  <c r="P9744" i="12"/>
  <c r="P9745" i="12"/>
  <c r="P9746" i="12"/>
  <c r="P9747" i="12"/>
  <c r="P9748" i="12"/>
  <c r="P9749" i="12"/>
  <c r="P9750" i="12"/>
  <c r="P9751" i="12"/>
  <c r="P9752" i="12"/>
  <c r="P9753" i="12"/>
  <c r="P9754" i="12"/>
  <c r="P9755" i="12"/>
  <c r="P9756" i="12"/>
  <c r="P9757" i="12"/>
  <c r="P9758" i="12"/>
  <c r="P9759" i="12"/>
  <c r="P9760" i="12"/>
  <c r="P9761" i="12"/>
  <c r="P9762" i="12"/>
  <c r="P9763" i="12"/>
  <c r="P9764" i="12"/>
  <c r="P9765" i="12"/>
  <c r="P9766" i="12"/>
  <c r="P9767" i="12"/>
  <c r="P9768" i="12"/>
  <c r="P9769" i="12"/>
  <c r="P9770" i="12"/>
  <c r="P9771" i="12"/>
  <c r="P9772" i="12"/>
  <c r="P9773" i="12"/>
  <c r="P9774" i="12"/>
  <c r="P9775" i="12"/>
  <c r="P9776" i="12"/>
  <c r="P9777" i="12"/>
  <c r="P9778" i="12"/>
  <c r="P9779" i="12"/>
  <c r="P9780" i="12"/>
  <c r="P9781" i="12"/>
  <c r="P9782" i="12"/>
  <c r="P9783" i="12"/>
  <c r="P9784" i="12"/>
  <c r="P9785" i="12"/>
  <c r="P9786" i="12"/>
  <c r="P9787" i="12"/>
  <c r="P9788" i="12"/>
  <c r="P9789" i="12"/>
  <c r="P9790" i="12"/>
  <c r="P9791" i="12"/>
  <c r="P9792" i="12"/>
  <c r="P9793" i="12"/>
  <c r="P9794" i="12"/>
  <c r="P9795" i="12"/>
  <c r="P9796" i="12"/>
  <c r="P9797" i="12"/>
  <c r="P9798" i="12"/>
  <c r="P9799" i="12"/>
  <c r="P9800" i="12"/>
  <c r="P9801" i="12"/>
  <c r="P9802" i="12"/>
  <c r="P9803" i="12"/>
  <c r="P9804" i="12"/>
  <c r="P9805" i="12"/>
  <c r="P9806" i="12"/>
  <c r="P9807" i="12"/>
  <c r="P9808" i="12"/>
  <c r="P9809" i="12"/>
  <c r="P9810" i="12"/>
  <c r="P9811" i="12"/>
  <c r="P9812" i="12"/>
  <c r="P9813" i="12"/>
  <c r="P9814" i="12"/>
  <c r="P9815" i="12"/>
  <c r="P9816" i="12"/>
  <c r="P9817" i="12"/>
  <c r="P9818" i="12"/>
  <c r="P9819" i="12"/>
  <c r="P9820" i="12"/>
  <c r="P9821" i="12"/>
  <c r="P9822" i="12"/>
  <c r="P9823" i="12"/>
  <c r="P9824" i="12"/>
  <c r="P9825" i="12"/>
  <c r="P9826" i="12"/>
  <c r="P9827" i="12"/>
  <c r="P9828" i="12"/>
  <c r="P9829" i="12"/>
  <c r="P9830" i="12"/>
  <c r="P9831" i="12"/>
  <c r="P9832" i="12"/>
  <c r="P9833" i="12"/>
  <c r="P9834" i="12"/>
  <c r="P9835" i="12"/>
  <c r="P9836" i="12"/>
  <c r="P9837" i="12"/>
  <c r="P9838" i="12"/>
  <c r="P9839" i="12"/>
  <c r="P9840" i="12"/>
  <c r="P9841" i="12"/>
  <c r="P9842" i="12"/>
  <c r="P9843" i="12"/>
  <c r="P9844" i="12"/>
  <c r="P9845" i="12"/>
  <c r="P9846" i="12"/>
  <c r="P9847" i="12"/>
  <c r="P9848" i="12"/>
  <c r="P9849" i="12"/>
  <c r="P9850" i="12"/>
  <c r="P9851" i="12"/>
  <c r="P9852" i="12"/>
  <c r="P9853" i="12"/>
  <c r="P9854" i="12"/>
  <c r="P9855" i="12"/>
  <c r="P9856" i="12"/>
  <c r="P9857" i="12"/>
  <c r="P9858" i="12"/>
  <c r="P9859" i="12"/>
  <c r="P9860" i="12"/>
  <c r="P9861" i="12"/>
  <c r="P9862" i="12"/>
  <c r="P9863" i="12"/>
  <c r="P9864" i="12"/>
  <c r="P9865" i="12"/>
  <c r="P9866" i="12"/>
  <c r="P9867" i="12"/>
  <c r="P9868" i="12"/>
  <c r="P9869" i="12"/>
  <c r="P9870" i="12"/>
  <c r="P9871" i="12"/>
  <c r="P9872" i="12"/>
  <c r="P9873" i="12"/>
  <c r="P9874" i="12"/>
  <c r="P9875" i="12"/>
  <c r="P9876" i="12"/>
  <c r="P9877" i="12"/>
  <c r="P9878" i="12"/>
  <c r="P9879" i="12"/>
  <c r="P9880" i="12"/>
  <c r="P9881" i="12"/>
  <c r="P9882" i="12"/>
  <c r="P9883" i="12"/>
  <c r="P9884" i="12"/>
  <c r="P9885" i="12"/>
  <c r="P9886" i="12"/>
  <c r="P9887" i="12"/>
  <c r="P9888" i="12"/>
  <c r="P9889" i="12"/>
  <c r="P9890" i="12"/>
  <c r="P9891" i="12"/>
  <c r="P9892" i="12"/>
  <c r="P9893" i="12"/>
  <c r="P9894" i="12"/>
  <c r="P9895" i="12"/>
  <c r="P9896" i="12"/>
  <c r="P9897" i="12"/>
  <c r="P9898" i="12"/>
  <c r="P9899" i="12"/>
  <c r="P9900" i="12"/>
  <c r="P9901" i="12"/>
  <c r="P9902" i="12"/>
  <c r="P9903" i="12"/>
  <c r="P9904" i="12"/>
  <c r="P9905" i="12"/>
  <c r="P9906" i="12"/>
  <c r="P9907" i="12"/>
  <c r="P9908" i="12"/>
  <c r="P9909" i="12"/>
  <c r="P9910" i="12"/>
  <c r="P9911" i="12"/>
  <c r="P9912" i="12"/>
  <c r="P9913" i="12"/>
  <c r="P9914" i="12"/>
  <c r="P9915" i="12"/>
  <c r="P9916" i="12"/>
  <c r="P9917" i="12"/>
  <c r="P9918" i="12"/>
  <c r="P9919" i="12"/>
  <c r="P9920" i="12"/>
  <c r="P9921" i="12"/>
  <c r="P9922" i="12"/>
  <c r="P9923" i="12"/>
  <c r="P9924" i="12"/>
  <c r="P9925" i="12"/>
  <c r="P9926" i="12"/>
  <c r="P9927" i="12"/>
  <c r="P9928" i="12"/>
  <c r="P9929" i="12"/>
  <c r="P9930" i="12"/>
  <c r="P9931" i="12"/>
  <c r="P9932" i="12"/>
  <c r="P9933" i="12"/>
  <c r="P9934" i="12"/>
  <c r="P9935" i="12"/>
  <c r="P9936" i="12"/>
  <c r="P9937" i="12"/>
  <c r="P9938" i="12"/>
  <c r="P9939" i="12"/>
  <c r="P9940" i="12"/>
  <c r="P9941" i="12"/>
  <c r="P9942" i="12"/>
  <c r="P9943" i="12"/>
  <c r="P9944" i="12"/>
  <c r="P9945" i="12"/>
  <c r="P9946" i="12"/>
  <c r="P9947" i="12"/>
  <c r="P9948" i="12"/>
  <c r="P9949" i="12"/>
  <c r="P9950" i="12"/>
  <c r="P9951" i="12"/>
  <c r="P9952" i="12"/>
  <c r="P9953" i="12"/>
  <c r="P9954" i="12"/>
  <c r="P9955" i="12"/>
  <c r="P9956" i="12"/>
  <c r="P9957" i="12"/>
  <c r="P9958" i="12"/>
  <c r="P9959" i="12"/>
  <c r="P9960" i="12"/>
  <c r="P9961" i="12"/>
  <c r="P9962" i="12"/>
  <c r="P9963" i="12"/>
  <c r="P9964" i="12"/>
  <c r="P9965" i="12"/>
  <c r="P9966" i="12"/>
  <c r="P9967" i="12"/>
  <c r="P9968" i="12"/>
  <c r="P9969" i="12"/>
  <c r="P9970" i="12"/>
  <c r="P9971" i="12"/>
  <c r="P9972" i="12"/>
  <c r="P9973" i="12"/>
  <c r="P9974" i="12"/>
  <c r="P9975" i="12"/>
  <c r="P9976" i="12"/>
  <c r="P9977" i="12"/>
  <c r="P9978" i="12"/>
  <c r="P9979" i="12"/>
  <c r="P9980" i="12"/>
  <c r="P9981" i="12"/>
  <c r="P9982" i="12"/>
  <c r="P9983" i="12"/>
  <c r="P9984" i="12"/>
  <c r="P9985" i="12"/>
  <c r="P9986" i="12"/>
  <c r="P9987" i="12"/>
  <c r="P9988" i="12"/>
  <c r="P9989" i="12"/>
  <c r="P9990" i="12"/>
  <c r="P9991" i="12"/>
  <c r="P9992" i="12"/>
  <c r="P9993" i="12"/>
  <c r="P9994" i="12"/>
  <c r="P9995" i="12"/>
  <c r="P9996" i="12"/>
  <c r="P9997" i="12"/>
  <c r="P9998" i="12"/>
  <c r="P9999" i="12"/>
  <c r="P10000" i="12"/>
  <c r="P10001" i="12"/>
  <c r="P10002" i="12"/>
  <c r="P10003" i="12"/>
  <c r="P10004" i="12"/>
  <c r="P10005" i="12"/>
  <c r="P10006" i="12"/>
  <c r="P10007" i="12"/>
  <c r="P10008" i="12"/>
  <c r="P10009" i="12"/>
  <c r="P10010" i="12"/>
  <c r="P10011" i="12"/>
  <c r="P10012" i="12"/>
  <c r="P10013" i="12"/>
  <c r="P10014" i="12"/>
  <c r="P10015" i="12"/>
  <c r="P10016" i="12"/>
  <c r="P10017" i="12"/>
  <c r="P10018" i="12"/>
  <c r="P10019" i="12"/>
  <c r="P10020" i="12"/>
  <c r="P10021" i="12"/>
  <c r="P10022" i="12"/>
  <c r="P10023" i="12"/>
  <c r="P10024" i="12"/>
  <c r="P10025" i="12"/>
  <c r="P10026" i="12"/>
  <c r="P10027" i="12"/>
  <c r="P10028" i="12"/>
  <c r="P10029" i="12"/>
  <c r="P10030" i="12"/>
  <c r="P10031" i="12"/>
  <c r="P10032" i="12"/>
  <c r="P10033" i="12"/>
  <c r="P10034" i="12"/>
  <c r="P10035" i="12"/>
  <c r="P10036" i="12"/>
  <c r="P10037" i="12"/>
  <c r="P10038" i="12"/>
  <c r="P10039" i="12"/>
  <c r="P10040" i="12"/>
  <c r="P10041" i="12"/>
  <c r="P10042" i="12"/>
  <c r="P10043" i="12"/>
  <c r="P10044" i="12"/>
  <c r="P10045" i="12"/>
  <c r="P10046" i="12"/>
  <c r="P10047" i="12"/>
  <c r="P10048" i="12"/>
  <c r="P10049" i="12"/>
  <c r="P10050" i="12"/>
  <c r="P10051" i="12"/>
  <c r="P10052" i="12"/>
  <c r="P10053" i="12"/>
  <c r="P10054" i="12"/>
  <c r="P10055" i="12"/>
  <c r="P10056" i="12"/>
  <c r="P10057" i="12"/>
  <c r="P10058" i="12"/>
  <c r="P10059" i="12"/>
  <c r="P10060" i="12"/>
  <c r="P10061" i="12"/>
  <c r="P10062" i="12"/>
  <c r="P10063" i="12"/>
  <c r="P10064" i="12"/>
  <c r="P10065" i="12"/>
  <c r="P10066" i="12"/>
  <c r="P10067" i="12"/>
  <c r="P10068" i="12"/>
  <c r="P10069" i="12"/>
  <c r="P10070" i="12"/>
  <c r="P10071" i="12"/>
  <c r="P10072" i="12"/>
  <c r="P10073" i="12"/>
  <c r="P10074" i="12"/>
  <c r="P10075" i="12"/>
  <c r="P10076" i="12"/>
  <c r="P10077" i="12"/>
  <c r="P10078" i="12"/>
  <c r="P10079" i="12"/>
  <c r="P10080" i="12"/>
  <c r="P10081" i="12"/>
  <c r="P10082" i="12"/>
  <c r="P10083" i="12"/>
  <c r="P10084" i="12"/>
  <c r="P10085" i="12"/>
  <c r="P10086" i="12"/>
  <c r="P10087" i="12"/>
  <c r="P10088" i="12"/>
  <c r="P10089" i="12"/>
  <c r="P10090" i="12"/>
  <c r="P10091" i="12"/>
  <c r="P10092" i="12"/>
  <c r="P10093" i="12"/>
  <c r="P10094" i="12"/>
  <c r="P10095" i="12"/>
  <c r="P10096" i="12"/>
  <c r="P10097" i="12"/>
  <c r="P10098" i="12"/>
  <c r="P10099" i="12"/>
  <c r="P10100" i="12"/>
  <c r="P10101" i="12"/>
  <c r="P10102" i="12"/>
  <c r="P10103" i="12"/>
  <c r="P10104" i="12"/>
  <c r="P10105" i="12"/>
  <c r="P10106" i="12"/>
  <c r="P10107" i="12"/>
  <c r="P10108" i="12"/>
  <c r="P10109" i="12"/>
  <c r="P10110" i="12"/>
  <c r="P10111" i="12"/>
  <c r="P10112" i="12"/>
  <c r="P10113" i="12"/>
  <c r="P10114" i="12"/>
  <c r="P10115" i="12"/>
  <c r="P10116" i="12"/>
  <c r="P10117" i="12"/>
  <c r="P10118" i="12"/>
  <c r="P10119" i="12"/>
  <c r="P10120" i="12"/>
  <c r="P10121" i="12"/>
  <c r="P10122" i="12"/>
  <c r="P10123" i="12"/>
  <c r="P10124" i="12"/>
  <c r="P10125" i="12"/>
  <c r="P10126" i="12"/>
  <c r="P10127" i="12"/>
  <c r="P10128" i="12"/>
  <c r="P10129" i="12"/>
  <c r="P10130" i="12"/>
  <c r="P10131" i="12"/>
  <c r="P10132" i="12"/>
  <c r="P10133" i="12"/>
  <c r="P10134" i="12"/>
  <c r="P10135" i="12"/>
  <c r="P10136" i="12"/>
  <c r="P10137" i="12"/>
  <c r="P10138" i="12"/>
  <c r="P10139" i="12"/>
  <c r="P10140" i="12"/>
  <c r="P10141" i="12"/>
  <c r="P10142" i="12"/>
  <c r="P10143" i="12"/>
  <c r="P10144" i="12"/>
  <c r="P10145" i="12"/>
  <c r="P10146" i="12"/>
  <c r="P10147" i="12"/>
  <c r="P10148" i="12"/>
  <c r="P10149" i="12"/>
  <c r="P10150" i="12"/>
  <c r="P10151" i="12"/>
  <c r="P10152" i="12"/>
  <c r="P10153" i="12"/>
  <c r="P10154" i="12"/>
  <c r="P10155" i="12"/>
  <c r="P10156" i="12"/>
  <c r="P10157" i="12"/>
  <c r="P10158" i="12"/>
  <c r="P10159" i="12"/>
  <c r="P10160" i="12"/>
  <c r="P10161" i="12"/>
  <c r="P10162" i="12"/>
  <c r="P10163" i="12"/>
  <c r="P10164" i="12"/>
  <c r="P10165" i="12"/>
  <c r="P10166" i="12"/>
  <c r="P10167" i="12"/>
  <c r="P10168" i="12"/>
  <c r="P10169" i="12"/>
  <c r="P10170" i="12"/>
  <c r="P10171" i="12"/>
  <c r="P10172" i="12"/>
  <c r="P10173" i="12"/>
  <c r="P10174" i="12"/>
  <c r="P10175" i="12"/>
  <c r="P10176" i="12"/>
  <c r="P10177" i="12"/>
  <c r="P10178" i="12"/>
  <c r="P10179" i="12"/>
  <c r="P10180" i="12"/>
  <c r="P10181" i="12"/>
  <c r="P10182" i="12"/>
  <c r="P10183" i="12"/>
  <c r="P10184" i="12"/>
  <c r="P10185" i="12"/>
  <c r="P10186" i="12"/>
  <c r="P10187" i="12"/>
  <c r="P10188" i="12"/>
  <c r="P10189" i="12"/>
  <c r="P10190" i="12"/>
  <c r="P10191" i="12"/>
  <c r="P10192" i="12"/>
  <c r="P10193" i="12"/>
  <c r="P10194" i="12"/>
  <c r="P10195" i="12"/>
  <c r="P10196" i="12"/>
  <c r="P10197" i="12"/>
  <c r="P10198" i="12"/>
  <c r="P10199" i="12"/>
  <c r="P10200" i="12"/>
  <c r="P10201" i="12"/>
  <c r="P10202" i="12"/>
  <c r="P10203" i="12"/>
  <c r="P10204" i="12"/>
  <c r="P10205" i="12"/>
  <c r="P10206" i="12"/>
  <c r="P10207" i="12"/>
  <c r="P10208" i="12"/>
  <c r="P10209" i="12"/>
  <c r="P10210" i="12"/>
  <c r="P10211" i="12"/>
  <c r="P10212" i="12"/>
  <c r="P10213" i="12"/>
  <c r="P10214" i="12"/>
  <c r="P10215" i="12"/>
  <c r="P10216" i="12"/>
  <c r="P10217" i="12"/>
  <c r="P10218" i="12"/>
  <c r="P10219" i="12"/>
  <c r="P10220" i="12"/>
  <c r="P10221" i="12"/>
  <c r="P10222" i="12"/>
  <c r="P10223" i="12"/>
  <c r="P10224" i="12"/>
  <c r="P10225" i="12"/>
  <c r="P10226" i="12"/>
  <c r="P10227" i="12"/>
  <c r="P10228" i="12"/>
  <c r="P10229" i="12"/>
  <c r="P10230" i="12"/>
  <c r="P10231" i="12"/>
  <c r="P10232" i="12"/>
  <c r="P10233" i="12"/>
  <c r="P10234" i="12"/>
  <c r="P10235" i="12"/>
  <c r="P10236" i="12"/>
  <c r="P10237" i="12"/>
  <c r="P10238" i="12"/>
  <c r="P10239" i="12"/>
  <c r="P10240" i="12"/>
  <c r="P10241" i="12"/>
  <c r="P10242" i="12"/>
  <c r="P10243" i="12"/>
  <c r="P10244" i="12"/>
  <c r="P10245" i="12"/>
  <c r="P10246" i="12"/>
  <c r="P10247" i="12"/>
  <c r="P10248" i="12"/>
  <c r="P10249" i="12"/>
  <c r="P10250" i="12"/>
  <c r="P10251" i="12"/>
  <c r="P10252" i="12"/>
  <c r="P10253" i="12"/>
  <c r="P10254" i="12"/>
  <c r="P10255" i="12"/>
  <c r="P10256" i="12"/>
  <c r="P10257" i="12"/>
  <c r="P10258" i="12"/>
  <c r="P10259" i="12"/>
  <c r="P10260" i="12"/>
  <c r="P10261" i="12"/>
  <c r="P10262" i="12"/>
  <c r="P10263" i="12"/>
  <c r="P10264" i="12"/>
  <c r="P10265" i="12"/>
  <c r="P10266" i="12"/>
  <c r="P10267" i="12"/>
  <c r="P10268" i="12"/>
  <c r="P10269" i="12"/>
  <c r="P10270" i="12"/>
  <c r="P10271" i="12"/>
  <c r="P10272" i="12"/>
  <c r="P10273" i="12"/>
  <c r="P10274" i="12"/>
  <c r="P10275" i="12"/>
  <c r="P10276" i="12"/>
  <c r="P10277" i="12"/>
  <c r="P10278" i="12"/>
  <c r="P10279" i="12"/>
  <c r="P10280" i="12"/>
  <c r="P10281" i="12"/>
  <c r="P10282" i="12"/>
  <c r="P10283" i="12"/>
  <c r="P10284" i="12"/>
  <c r="P10285" i="12"/>
  <c r="P10286" i="12"/>
  <c r="P10287" i="12"/>
  <c r="P10288" i="12"/>
  <c r="P10289" i="12"/>
  <c r="P10290" i="12"/>
  <c r="P10291" i="12"/>
  <c r="P10292" i="12"/>
  <c r="P10293" i="12"/>
  <c r="P10294" i="12"/>
  <c r="P10295" i="12"/>
  <c r="P10296" i="12"/>
  <c r="P10297" i="12"/>
  <c r="P10298" i="12"/>
  <c r="P10299" i="12"/>
  <c r="P10300" i="12"/>
  <c r="P10301" i="12"/>
  <c r="P10302" i="12"/>
  <c r="P10303" i="12"/>
  <c r="P10304" i="12"/>
  <c r="P10305" i="12"/>
  <c r="P10306" i="12"/>
  <c r="P10307" i="12"/>
  <c r="P10308" i="12"/>
  <c r="P10309" i="12"/>
  <c r="P10310" i="12"/>
  <c r="P10311" i="12"/>
  <c r="P10312" i="12"/>
  <c r="P10313" i="12"/>
  <c r="P10314" i="12"/>
  <c r="P10315" i="12"/>
  <c r="P10316" i="12"/>
  <c r="P10317" i="12"/>
  <c r="P10318" i="12"/>
  <c r="P10319" i="12"/>
  <c r="P10320" i="12"/>
  <c r="P10321" i="12"/>
  <c r="P10322" i="12"/>
  <c r="P10323" i="12"/>
  <c r="P10324" i="12"/>
  <c r="P10325" i="12"/>
  <c r="P10326" i="12"/>
  <c r="P10327" i="12"/>
  <c r="P10328" i="12"/>
  <c r="P10329" i="12"/>
  <c r="P10330" i="12"/>
  <c r="P10331" i="12"/>
  <c r="P10332" i="12"/>
  <c r="P10333" i="12"/>
  <c r="P10334" i="12"/>
  <c r="P10335" i="12"/>
  <c r="P10336" i="12"/>
  <c r="P10337" i="12"/>
  <c r="P10338" i="12"/>
  <c r="P10339" i="12"/>
  <c r="P10340" i="12"/>
  <c r="P10341" i="12"/>
  <c r="P10342" i="12"/>
  <c r="P10343" i="12"/>
  <c r="P10344" i="12"/>
  <c r="P10345" i="12"/>
  <c r="P10346" i="12"/>
  <c r="P10347" i="12"/>
  <c r="P10348" i="12"/>
  <c r="P10349" i="12"/>
  <c r="P10350" i="12"/>
  <c r="P10351" i="12"/>
  <c r="P10352" i="12"/>
  <c r="P10353" i="12"/>
  <c r="P10354" i="12"/>
  <c r="P10355" i="12"/>
  <c r="P10356" i="12"/>
  <c r="P10357" i="12"/>
  <c r="P10358" i="12"/>
  <c r="P10359" i="12"/>
  <c r="P10360" i="12"/>
  <c r="P10361" i="12"/>
  <c r="P10362" i="12"/>
  <c r="P10363" i="12"/>
  <c r="P10364" i="12"/>
  <c r="P10365" i="12"/>
  <c r="P10366" i="12"/>
  <c r="P10367" i="12"/>
  <c r="P10368" i="12"/>
  <c r="P10369" i="12"/>
  <c r="P10370" i="12"/>
  <c r="P10371" i="12"/>
  <c r="P10372" i="12"/>
  <c r="P10373" i="12"/>
  <c r="P10374" i="12"/>
  <c r="P10375" i="12"/>
  <c r="P10376" i="12"/>
  <c r="P10377" i="12"/>
  <c r="P10378" i="12"/>
  <c r="P10379" i="12"/>
  <c r="P10380" i="12"/>
  <c r="P10381" i="12"/>
  <c r="P10382" i="12"/>
  <c r="P10383" i="12"/>
  <c r="P10384" i="12"/>
  <c r="P10385" i="12"/>
  <c r="P10386" i="12"/>
  <c r="P10387" i="12"/>
  <c r="P10388" i="12"/>
  <c r="P10389" i="12"/>
  <c r="P10390" i="12"/>
  <c r="P10391" i="12"/>
  <c r="P10392" i="12"/>
  <c r="P10393" i="12"/>
  <c r="P10394" i="12"/>
  <c r="P10395" i="12"/>
  <c r="P10396" i="12"/>
  <c r="P10397" i="12"/>
  <c r="P10398" i="12"/>
  <c r="P10399" i="12"/>
  <c r="P10400" i="12"/>
  <c r="P10401" i="12"/>
  <c r="P10402" i="12"/>
  <c r="P10403" i="12"/>
  <c r="P10404" i="12"/>
  <c r="P10405" i="12"/>
  <c r="P10406" i="12"/>
  <c r="P10407" i="12"/>
  <c r="P10408" i="12"/>
  <c r="P10409" i="12"/>
  <c r="P10410" i="12"/>
  <c r="P10411" i="12"/>
  <c r="P10412" i="12"/>
  <c r="P10413" i="12"/>
  <c r="P10414" i="12"/>
  <c r="P10415" i="12"/>
  <c r="P10416" i="12"/>
  <c r="P10417" i="12"/>
  <c r="P10418" i="12"/>
  <c r="P10419" i="12"/>
  <c r="P10420" i="12"/>
  <c r="P10421" i="12"/>
  <c r="P10422" i="12"/>
  <c r="P10423" i="12"/>
  <c r="P10424" i="12"/>
  <c r="P10425" i="12"/>
  <c r="P10426" i="12"/>
  <c r="P10427" i="12"/>
  <c r="P10428" i="12"/>
  <c r="P10429" i="12"/>
  <c r="P10430" i="12"/>
  <c r="P10431" i="12"/>
  <c r="P10432" i="12"/>
  <c r="P10433" i="12"/>
  <c r="P10434" i="12"/>
  <c r="P10435" i="12"/>
  <c r="P10436" i="12"/>
  <c r="P10437" i="12"/>
  <c r="P10438" i="12"/>
  <c r="P10439" i="12"/>
  <c r="P10440" i="12"/>
  <c r="P10441" i="12"/>
  <c r="P10442" i="12"/>
  <c r="P10443" i="12"/>
  <c r="P10444" i="12"/>
  <c r="P10445" i="12"/>
  <c r="P10446" i="12"/>
  <c r="P10447" i="12"/>
  <c r="P10448" i="12"/>
  <c r="P10449" i="12"/>
  <c r="P10450" i="12"/>
  <c r="P10451" i="12"/>
  <c r="P10452" i="12"/>
  <c r="P10453" i="12"/>
  <c r="P10454" i="12"/>
  <c r="P10455" i="12"/>
  <c r="P10456" i="12"/>
  <c r="P10457" i="12"/>
  <c r="P10458" i="12"/>
  <c r="P10459" i="12"/>
  <c r="P10460" i="12"/>
  <c r="P10461" i="12"/>
  <c r="P10462" i="12"/>
  <c r="P10463" i="12"/>
  <c r="P10464" i="12"/>
  <c r="P10465" i="12"/>
  <c r="P10466" i="12"/>
  <c r="P10467" i="12"/>
  <c r="P10468" i="12"/>
  <c r="P10469" i="12"/>
  <c r="P10470" i="12"/>
  <c r="P10471" i="12"/>
  <c r="P10472" i="12"/>
  <c r="P10473" i="12"/>
  <c r="P10474" i="12"/>
  <c r="P10475" i="12"/>
  <c r="P10476" i="12"/>
  <c r="P10477" i="12"/>
  <c r="P10478" i="12"/>
  <c r="P10479" i="12"/>
  <c r="P10480" i="12"/>
  <c r="P10481" i="12"/>
  <c r="P10482" i="12"/>
  <c r="P10483" i="12"/>
  <c r="P10484" i="12"/>
  <c r="P10485" i="12"/>
  <c r="P10486" i="12"/>
  <c r="P10487" i="12"/>
  <c r="P10488" i="12"/>
  <c r="P10489" i="12"/>
  <c r="P10490" i="12"/>
  <c r="P10491" i="12"/>
  <c r="P10492" i="12"/>
  <c r="P10493" i="12"/>
  <c r="P10494" i="12"/>
  <c r="P10495" i="12"/>
  <c r="P10496" i="12"/>
  <c r="P10497" i="12"/>
  <c r="P10498" i="12"/>
  <c r="P10499" i="12"/>
  <c r="P10500" i="12"/>
  <c r="P10501" i="12"/>
  <c r="P10502" i="12"/>
  <c r="P10503" i="12"/>
  <c r="P10504" i="12"/>
  <c r="P10505" i="12"/>
  <c r="P10506" i="12"/>
  <c r="P10507" i="12"/>
  <c r="P10508" i="12"/>
  <c r="P10509" i="12"/>
  <c r="P10510" i="12"/>
  <c r="P10511" i="12"/>
  <c r="P10512" i="12"/>
  <c r="P10513" i="12"/>
  <c r="P10514" i="12"/>
  <c r="P10515" i="12"/>
  <c r="P10516" i="12"/>
  <c r="P10517" i="12"/>
  <c r="P10518" i="12"/>
  <c r="P10519" i="12"/>
  <c r="P10520" i="12"/>
  <c r="P10521" i="12"/>
  <c r="P10522" i="12"/>
  <c r="P10523" i="12"/>
  <c r="P10524" i="12"/>
  <c r="P10525" i="12"/>
  <c r="P10526" i="12"/>
  <c r="P10527" i="12"/>
  <c r="P10528" i="12"/>
  <c r="P10529" i="12"/>
  <c r="P10530" i="12"/>
  <c r="P10531" i="12"/>
  <c r="P10532" i="12"/>
  <c r="P10533" i="12"/>
  <c r="P10534" i="12"/>
  <c r="P10535" i="12"/>
  <c r="P10536" i="12"/>
  <c r="P10537" i="12"/>
  <c r="P10538" i="12"/>
  <c r="P10539" i="12"/>
  <c r="P10540" i="12"/>
  <c r="P10541" i="12"/>
  <c r="P10542" i="12"/>
  <c r="P10543" i="12"/>
  <c r="P10544" i="12"/>
  <c r="P10545" i="12"/>
  <c r="P10546" i="12"/>
  <c r="P10547" i="12"/>
  <c r="P10548" i="12"/>
  <c r="P10549" i="12"/>
  <c r="P10550" i="12"/>
  <c r="P10551" i="12"/>
  <c r="P10552" i="12"/>
  <c r="P10553" i="12"/>
  <c r="P10554" i="12"/>
  <c r="P10555" i="12"/>
  <c r="P10556" i="12"/>
  <c r="P10557" i="12"/>
  <c r="P10558" i="12"/>
  <c r="P10559" i="12"/>
  <c r="P10560" i="12"/>
  <c r="P10561" i="12"/>
  <c r="P10562" i="12"/>
  <c r="P10563" i="12"/>
  <c r="P10564" i="12"/>
  <c r="P10565" i="12"/>
  <c r="P10566" i="12"/>
  <c r="P10567" i="12"/>
  <c r="P10568" i="12"/>
  <c r="P10569" i="12"/>
  <c r="P10570" i="12"/>
  <c r="P10571" i="12"/>
  <c r="P10572" i="12"/>
  <c r="P10573" i="12"/>
  <c r="P10574" i="12"/>
  <c r="P10575" i="12"/>
  <c r="P10576" i="12"/>
  <c r="P10577" i="12"/>
  <c r="P10578" i="12"/>
  <c r="P10579" i="12"/>
  <c r="P10580" i="12"/>
  <c r="P10581" i="12"/>
  <c r="P10582" i="12"/>
  <c r="P10583" i="12"/>
  <c r="P10584" i="12"/>
  <c r="P10585" i="12"/>
  <c r="P10586" i="12"/>
  <c r="P10587" i="12"/>
  <c r="P10588" i="12"/>
  <c r="P10589" i="12"/>
  <c r="P10590" i="12"/>
  <c r="P10591" i="12"/>
  <c r="P10592" i="12"/>
  <c r="P10593" i="12"/>
  <c r="P10594" i="12"/>
  <c r="P10595" i="12"/>
  <c r="P10596" i="12"/>
  <c r="P10597" i="12"/>
  <c r="P10598" i="12"/>
  <c r="P10599" i="12"/>
  <c r="P10600" i="12"/>
  <c r="P10601" i="12"/>
  <c r="P10602" i="12"/>
  <c r="P10603" i="12"/>
  <c r="P10604" i="12"/>
  <c r="P10605" i="12"/>
  <c r="P10606" i="12"/>
  <c r="P10607" i="12"/>
  <c r="P10608" i="12"/>
  <c r="P10609" i="12"/>
  <c r="P10610" i="12"/>
  <c r="P10611" i="12"/>
  <c r="P10612" i="12"/>
  <c r="P10613" i="12"/>
  <c r="P10614" i="12"/>
  <c r="P10615" i="12"/>
  <c r="P10616" i="12"/>
  <c r="P10617" i="12"/>
  <c r="P10618" i="12"/>
  <c r="P10619" i="12"/>
  <c r="P10620" i="12"/>
  <c r="P10621" i="12"/>
  <c r="P10622" i="12"/>
  <c r="P10623" i="12"/>
  <c r="P10624" i="12"/>
  <c r="P10625" i="12"/>
  <c r="P10626" i="12"/>
  <c r="P10627" i="12"/>
  <c r="P10628" i="12"/>
  <c r="P10629" i="12"/>
  <c r="P10630" i="12"/>
  <c r="P10631" i="12"/>
  <c r="P10632" i="12"/>
  <c r="P10633" i="12"/>
  <c r="P10634" i="12"/>
  <c r="P10635" i="12"/>
  <c r="P10636" i="12"/>
  <c r="P10637" i="12"/>
  <c r="P10638" i="12"/>
  <c r="P10639" i="12"/>
  <c r="P10640" i="12"/>
  <c r="P10641" i="12"/>
  <c r="P10642" i="12"/>
  <c r="P10643" i="12"/>
  <c r="P10644" i="12"/>
  <c r="P10645" i="12"/>
  <c r="P10646" i="12"/>
  <c r="P10647" i="12"/>
  <c r="P10648" i="12"/>
  <c r="P10649" i="12"/>
  <c r="P10650" i="12"/>
  <c r="P10651" i="12"/>
  <c r="P10652" i="12"/>
  <c r="P10653" i="12"/>
  <c r="P10654" i="12"/>
  <c r="P10655" i="12"/>
  <c r="P10656" i="12"/>
  <c r="P10657" i="12"/>
  <c r="P10658" i="12"/>
  <c r="P10659" i="12"/>
  <c r="P10660" i="12"/>
  <c r="P10661" i="12"/>
  <c r="P10662" i="12"/>
  <c r="P10663" i="12"/>
  <c r="P10664" i="12"/>
  <c r="P10665" i="12"/>
  <c r="P10666" i="12"/>
  <c r="P10667" i="12"/>
  <c r="P10668" i="12"/>
  <c r="P10669" i="12"/>
  <c r="P10670" i="12"/>
  <c r="P10671" i="12"/>
  <c r="P10672" i="12"/>
  <c r="P10673" i="12"/>
  <c r="P10674" i="12"/>
  <c r="P10675" i="12"/>
  <c r="P10676" i="12"/>
  <c r="P10677" i="12"/>
  <c r="P10678" i="12"/>
  <c r="P10679" i="12"/>
  <c r="P10680" i="12"/>
  <c r="P10681" i="12"/>
  <c r="P10682" i="12"/>
  <c r="P10683" i="12"/>
  <c r="P10684" i="12"/>
  <c r="P10685" i="12"/>
  <c r="P10686" i="12"/>
  <c r="P10687" i="12"/>
  <c r="P10688" i="12"/>
  <c r="P10689" i="12"/>
  <c r="P10690" i="12"/>
  <c r="P10691" i="12"/>
  <c r="P10692" i="12"/>
  <c r="P10693" i="12"/>
  <c r="P10694" i="12"/>
  <c r="P10695" i="12"/>
  <c r="P10696" i="12"/>
  <c r="P10697" i="12"/>
  <c r="P10698" i="12"/>
  <c r="P10699" i="12"/>
  <c r="P10700" i="12"/>
  <c r="P10701" i="12"/>
  <c r="P10702" i="12"/>
  <c r="P10703" i="12"/>
  <c r="P10704" i="12"/>
  <c r="P10705" i="12"/>
  <c r="P10706" i="12"/>
  <c r="P10707" i="12"/>
  <c r="P10708" i="12"/>
  <c r="P10709" i="12"/>
  <c r="P10710" i="12"/>
  <c r="P10711" i="12"/>
  <c r="P10712" i="12"/>
  <c r="P10713" i="12"/>
  <c r="P10714" i="12"/>
  <c r="P10715" i="12"/>
  <c r="P10716" i="12"/>
  <c r="P10717" i="12"/>
  <c r="P10718" i="12"/>
  <c r="P10719" i="12"/>
  <c r="P10720" i="12"/>
  <c r="P10721" i="12"/>
  <c r="P10722" i="12"/>
  <c r="P10723" i="12"/>
  <c r="P10724" i="12"/>
  <c r="P10725" i="12"/>
  <c r="P10726" i="12"/>
  <c r="P10727" i="12"/>
  <c r="P10728" i="12"/>
  <c r="P10729" i="12"/>
  <c r="P10730" i="12"/>
  <c r="P10731" i="12"/>
  <c r="P10732" i="12"/>
  <c r="P10733" i="12"/>
  <c r="P10734" i="12"/>
  <c r="P10735" i="12"/>
  <c r="P10736" i="12"/>
  <c r="P10737" i="12"/>
  <c r="P10738" i="12"/>
  <c r="P10739" i="12"/>
  <c r="P10740" i="12"/>
  <c r="P10741" i="12"/>
  <c r="P10742" i="12"/>
  <c r="P10743" i="12"/>
  <c r="P10744" i="12"/>
  <c r="P10745" i="12"/>
  <c r="P10746" i="12"/>
  <c r="P10747" i="12"/>
  <c r="P10748" i="12"/>
  <c r="P10749" i="12"/>
  <c r="P10750" i="12"/>
  <c r="P10751" i="12"/>
  <c r="P10752" i="12"/>
  <c r="P10753" i="12"/>
  <c r="P10754" i="12"/>
  <c r="P10755" i="12"/>
  <c r="P10756" i="12"/>
  <c r="P10757" i="12"/>
  <c r="P10758" i="12"/>
  <c r="P10759" i="12"/>
  <c r="P10760" i="12"/>
  <c r="P10761" i="12"/>
  <c r="P10762" i="12"/>
  <c r="P10763" i="12"/>
  <c r="P10764" i="12"/>
  <c r="P10765" i="12"/>
  <c r="P10766" i="12"/>
  <c r="P10767" i="12"/>
  <c r="P10768" i="12"/>
  <c r="P10769" i="12"/>
  <c r="P10770" i="12"/>
  <c r="P10771" i="12"/>
  <c r="P10772" i="12"/>
  <c r="P10773" i="12"/>
  <c r="P10774" i="12"/>
  <c r="P10775" i="12"/>
  <c r="P10776" i="12"/>
  <c r="P10777" i="12"/>
  <c r="P10778" i="12"/>
  <c r="P10779" i="12"/>
  <c r="P10780" i="12"/>
  <c r="P10781" i="12"/>
  <c r="P10782" i="12"/>
  <c r="P10783" i="12"/>
  <c r="P10784" i="12"/>
  <c r="P10785" i="12"/>
  <c r="P10786" i="12"/>
  <c r="P10787" i="12"/>
  <c r="P10788" i="12"/>
  <c r="P10789" i="12"/>
  <c r="P10790" i="12"/>
  <c r="P10791" i="12"/>
  <c r="P10792" i="12"/>
  <c r="P10793" i="12"/>
  <c r="P10794" i="12"/>
  <c r="P10795" i="12"/>
  <c r="P10796" i="12"/>
  <c r="P10797" i="12"/>
  <c r="P10798" i="12"/>
  <c r="P10799" i="12"/>
  <c r="P10800" i="12"/>
  <c r="P10801" i="12"/>
  <c r="P10802" i="12"/>
  <c r="P10803" i="12"/>
  <c r="P10804" i="12"/>
  <c r="P10805" i="12"/>
  <c r="P10806" i="12"/>
  <c r="P10807" i="12"/>
  <c r="P10808" i="12"/>
  <c r="P10809" i="12"/>
  <c r="P10810" i="12"/>
  <c r="P10811" i="12"/>
  <c r="P10812" i="12"/>
  <c r="P10813" i="12"/>
  <c r="P10814" i="12"/>
  <c r="P10815" i="12"/>
  <c r="P10816" i="12"/>
  <c r="P10817" i="12"/>
  <c r="P10818" i="12"/>
  <c r="P10819" i="12"/>
  <c r="P10820" i="12"/>
  <c r="P10821" i="12"/>
  <c r="P10822" i="12"/>
  <c r="P10823" i="12"/>
  <c r="P10824" i="12"/>
  <c r="P10825" i="12"/>
  <c r="P10826" i="12"/>
  <c r="P10827" i="12"/>
  <c r="P10828" i="12"/>
  <c r="P10829" i="12"/>
  <c r="P10830" i="12"/>
  <c r="P10831" i="12"/>
  <c r="P10832" i="12"/>
  <c r="P10833" i="12"/>
  <c r="P10834" i="12"/>
  <c r="P10835" i="12"/>
  <c r="P10836" i="12"/>
  <c r="P10837" i="12"/>
  <c r="P10838" i="12"/>
  <c r="P10839" i="12"/>
  <c r="P10840" i="12"/>
  <c r="P10841" i="12"/>
  <c r="P10842" i="12"/>
  <c r="P10843" i="12"/>
  <c r="P10844" i="12"/>
  <c r="P10845" i="12"/>
  <c r="P10846" i="12"/>
  <c r="P10847" i="12"/>
  <c r="P10848" i="12"/>
  <c r="P10849" i="12"/>
  <c r="P10850" i="12"/>
  <c r="P10851" i="12"/>
  <c r="P10852" i="12"/>
  <c r="P10853" i="12"/>
  <c r="P10854" i="12"/>
  <c r="P10855" i="12"/>
  <c r="P10856" i="12"/>
  <c r="P10857" i="12"/>
  <c r="P10858" i="12"/>
  <c r="P10859" i="12"/>
  <c r="P10860" i="12"/>
  <c r="P10861" i="12"/>
  <c r="P10862" i="12"/>
  <c r="P10863" i="12"/>
  <c r="P10864" i="12"/>
  <c r="P10865" i="12"/>
  <c r="P10866" i="12"/>
  <c r="P10867" i="12"/>
  <c r="P10868" i="12"/>
  <c r="P10869" i="12"/>
  <c r="P10870" i="12"/>
  <c r="P10871" i="12"/>
  <c r="P10872" i="12"/>
  <c r="P10873" i="12"/>
  <c r="P10874" i="12"/>
  <c r="P10875" i="12"/>
  <c r="P10876" i="12"/>
  <c r="P10877" i="12"/>
  <c r="P10878" i="12"/>
  <c r="P10879" i="12"/>
  <c r="P10880" i="12"/>
  <c r="P10881" i="12"/>
  <c r="P10882" i="12"/>
  <c r="P10883" i="12"/>
  <c r="P10884" i="12"/>
  <c r="P10885" i="12"/>
  <c r="P10886" i="12"/>
  <c r="P10887" i="12"/>
  <c r="P10888" i="12"/>
  <c r="P10889" i="12"/>
  <c r="P10890" i="12"/>
  <c r="P10891" i="12"/>
  <c r="P10892" i="12"/>
  <c r="P10893" i="12"/>
  <c r="P10894" i="12"/>
  <c r="P10895" i="12"/>
  <c r="P10896" i="12"/>
  <c r="P10897" i="12"/>
  <c r="P10898" i="12"/>
  <c r="P10899" i="12"/>
  <c r="P10900" i="12"/>
  <c r="P10901" i="12"/>
  <c r="P10902" i="12"/>
  <c r="P10903" i="12"/>
  <c r="P10904" i="12"/>
  <c r="P10905" i="12"/>
  <c r="P10906" i="12"/>
  <c r="P10907" i="12"/>
  <c r="P10908" i="12"/>
  <c r="P10909" i="12"/>
  <c r="P10910" i="12"/>
  <c r="P10911" i="12"/>
  <c r="P10912" i="12"/>
  <c r="P10913" i="12"/>
  <c r="P10914" i="12"/>
  <c r="P10915" i="12"/>
  <c r="P10916" i="12"/>
  <c r="P10917" i="12"/>
  <c r="P10918" i="12"/>
  <c r="P10919" i="12"/>
  <c r="P10920" i="12"/>
  <c r="P10921" i="12"/>
  <c r="P10922" i="12"/>
  <c r="P10923" i="12"/>
  <c r="P10924" i="12"/>
  <c r="P10925" i="12"/>
  <c r="P10926" i="12"/>
  <c r="P10927" i="12"/>
  <c r="P10928" i="12"/>
  <c r="P10929" i="12"/>
  <c r="P10930" i="12"/>
  <c r="P10931" i="12"/>
  <c r="P10932" i="12"/>
  <c r="P10933" i="12"/>
  <c r="P10934" i="12"/>
  <c r="P10935" i="12"/>
  <c r="P10936" i="12"/>
  <c r="P10937" i="12"/>
  <c r="P10938" i="12"/>
  <c r="P10939" i="12"/>
  <c r="P10940" i="12"/>
  <c r="P10941" i="12"/>
  <c r="P10942" i="12"/>
  <c r="P10943" i="12"/>
  <c r="P10944" i="12"/>
  <c r="P10945" i="12"/>
  <c r="P10946" i="12"/>
  <c r="P10947" i="12"/>
  <c r="P10948" i="12"/>
  <c r="P10949" i="12"/>
  <c r="P10950" i="12"/>
  <c r="P10951" i="12"/>
  <c r="P10952" i="12"/>
  <c r="P10953" i="12"/>
  <c r="P10954" i="12"/>
  <c r="P10955" i="12"/>
  <c r="P10956" i="12"/>
  <c r="P10957" i="12"/>
  <c r="P10958" i="12"/>
  <c r="P10959" i="12"/>
  <c r="P10960" i="12"/>
  <c r="P10961" i="12"/>
  <c r="P10962" i="12"/>
  <c r="P10963" i="12"/>
  <c r="P10964" i="12"/>
  <c r="P10965" i="12"/>
  <c r="P10966" i="12"/>
  <c r="P10967" i="12"/>
  <c r="P10968" i="12"/>
  <c r="P10969" i="12"/>
  <c r="P10970" i="12"/>
  <c r="P10971" i="12"/>
  <c r="P10972" i="12"/>
  <c r="P10973" i="12"/>
  <c r="P10974" i="12"/>
  <c r="P10975" i="12"/>
  <c r="P10976" i="12"/>
  <c r="P10977" i="12"/>
  <c r="P10978" i="12"/>
  <c r="P10979" i="12"/>
  <c r="P10980" i="12"/>
  <c r="P10981" i="12"/>
  <c r="P10982" i="12"/>
  <c r="P10983" i="12"/>
  <c r="P10984" i="12"/>
  <c r="P10985" i="12"/>
  <c r="P10986" i="12"/>
  <c r="P10987" i="12"/>
  <c r="P10988" i="12"/>
  <c r="P10989" i="12"/>
  <c r="P10990" i="12"/>
  <c r="P10991" i="12"/>
  <c r="P10992" i="12"/>
  <c r="P10993" i="12"/>
  <c r="P10994" i="12"/>
  <c r="P10995" i="12"/>
  <c r="P10996" i="12"/>
  <c r="P10997" i="12"/>
  <c r="P10998" i="12"/>
  <c r="P10999" i="12"/>
  <c r="P11000" i="12"/>
  <c r="P11001" i="12"/>
  <c r="P11002" i="12"/>
  <c r="P11003" i="12"/>
  <c r="P11004" i="12"/>
  <c r="P11005" i="12"/>
  <c r="P11006" i="12"/>
  <c r="P11007" i="12"/>
  <c r="P11008" i="12"/>
  <c r="P11009" i="12"/>
  <c r="P11010" i="12"/>
  <c r="P11011" i="12"/>
  <c r="P11012" i="12"/>
  <c r="P11013" i="12"/>
  <c r="P11014" i="12"/>
  <c r="P11015" i="12"/>
  <c r="P11016" i="12"/>
  <c r="P11017" i="12"/>
  <c r="P11018" i="12"/>
  <c r="P11019" i="12"/>
  <c r="P11020" i="12"/>
  <c r="P11021" i="12"/>
  <c r="P11022" i="12"/>
  <c r="P11023" i="12"/>
  <c r="P11024" i="12"/>
  <c r="P11025" i="12"/>
  <c r="P11026" i="12"/>
  <c r="P11027" i="12"/>
  <c r="P11028" i="12"/>
  <c r="P11029" i="12"/>
  <c r="P11030" i="12"/>
  <c r="P11031" i="12"/>
  <c r="P11032" i="12"/>
  <c r="P11033" i="12"/>
  <c r="P11034" i="12"/>
  <c r="P11035" i="12"/>
  <c r="P11036" i="12"/>
  <c r="P11037" i="12"/>
  <c r="P11038" i="12"/>
  <c r="P11039" i="12"/>
  <c r="P11040" i="12"/>
  <c r="P11041" i="12"/>
  <c r="P11042" i="12"/>
  <c r="P11043" i="12"/>
  <c r="P11044" i="12"/>
  <c r="P11045" i="12"/>
  <c r="P11046" i="12"/>
  <c r="P11047" i="12"/>
  <c r="P11048" i="12"/>
  <c r="P11049" i="12"/>
  <c r="P11050" i="12"/>
  <c r="P11051" i="12"/>
  <c r="P11052" i="12"/>
  <c r="P11053" i="12"/>
  <c r="P11054" i="12"/>
  <c r="P11055" i="12"/>
  <c r="P11056" i="12"/>
  <c r="P11057" i="12"/>
  <c r="P11058" i="12"/>
  <c r="P11059" i="12"/>
  <c r="P11060" i="12"/>
  <c r="P11061" i="12"/>
  <c r="P11062" i="12"/>
  <c r="P11063" i="12"/>
  <c r="P11064" i="12"/>
  <c r="P11065" i="12"/>
  <c r="P11066" i="12"/>
  <c r="P11067" i="12"/>
  <c r="P11068" i="12"/>
  <c r="P11069" i="12"/>
  <c r="P11070" i="12"/>
  <c r="P11071" i="12"/>
  <c r="P11072" i="12"/>
  <c r="P11073" i="12"/>
  <c r="P11074" i="12"/>
  <c r="P11075" i="12"/>
  <c r="P11076" i="12"/>
  <c r="P11077" i="12"/>
  <c r="P11078" i="12"/>
  <c r="P11079" i="12"/>
  <c r="P11080" i="12"/>
  <c r="P11081" i="12"/>
  <c r="P11082" i="12"/>
  <c r="P11083" i="12"/>
  <c r="P11084" i="12"/>
  <c r="P11085" i="12"/>
  <c r="P11086" i="12"/>
  <c r="P11087" i="12"/>
  <c r="P11088" i="12"/>
  <c r="P11089" i="12"/>
  <c r="P11090" i="12"/>
  <c r="P11091" i="12"/>
  <c r="P11092" i="12"/>
  <c r="P11093" i="12"/>
  <c r="P11094" i="12"/>
  <c r="P11095" i="12"/>
  <c r="P11096" i="12"/>
  <c r="P11097" i="12"/>
  <c r="P11098" i="12"/>
  <c r="P11099" i="12"/>
  <c r="P11100" i="12"/>
  <c r="P11101" i="12"/>
  <c r="P11102" i="12"/>
  <c r="P11103" i="12"/>
  <c r="P11104" i="12"/>
  <c r="P11105" i="12"/>
  <c r="P11106" i="12"/>
  <c r="P11107" i="12"/>
  <c r="P11108" i="12"/>
  <c r="P11109" i="12"/>
  <c r="P11110" i="12"/>
  <c r="P11111" i="12"/>
  <c r="P11112" i="12"/>
  <c r="P11113" i="12"/>
  <c r="P11114" i="12"/>
  <c r="P11115" i="12"/>
  <c r="P11116" i="12"/>
  <c r="P11117" i="12"/>
  <c r="P11118" i="12"/>
  <c r="P11119" i="12"/>
  <c r="P11120" i="12"/>
  <c r="P11121" i="12"/>
  <c r="P11122" i="12"/>
  <c r="P11123" i="12"/>
  <c r="P11124" i="12"/>
  <c r="P11125" i="12"/>
  <c r="P11126" i="12"/>
  <c r="P11127" i="12"/>
  <c r="P11128" i="12"/>
  <c r="P11129" i="12"/>
  <c r="P11130" i="12"/>
  <c r="P11131" i="12"/>
  <c r="P11132" i="12"/>
  <c r="P11133" i="12"/>
  <c r="P11134" i="12"/>
  <c r="P11135" i="12"/>
  <c r="P11136" i="12"/>
  <c r="P11137" i="12"/>
  <c r="P11138" i="12"/>
  <c r="P11139" i="12"/>
  <c r="P11140" i="12"/>
  <c r="P11141" i="12"/>
  <c r="P11142" i="12"/>
  <c r="P11143" i="12"/>
  <c r="P11144" i="12"/>
  <c r="P11145" i="12"/>
  <c r="P11146" i="12"/>
  <c r="P11147" i="12"/>
  <c r="P11148" i="12"/>
  <c r="P11149" i="12"/>
  <c r="P11150" i="12"/>
  <c r="P11151" i="12"/>
  <c r="P11152" i="12"/>
  <c r="P11153" i="12"/>
  <c r="P11154" i="12"/>
  <c r="P11155" i="12"/>
  <c r="P11156" i="12"/>
  <c r="P11157" i="12"/>
  <c r="P11158" i="12"/>
  <c r="P11159" i="12"/>
  <c r="P11160" i="12"/>
  <c r="P11161" i="12"/>
  <c r="P11162" i="12"/>
  <c r="P11163" i="12"/>
  <c r="P11164" i="12"/>
  <c r="P11165" i="12"/>
  <c r="P11166" i="12"/>
  <c r="P11167" i="12"/>
  <c r="P11168" i="12"/>
  <c r="P11169" i="12"/>
  <c r="P11170" i="12"/>
  <c r="P11171" i="12"/>
  <c r="P11172" i="12"/>
  <c r="P11173" i="12"/>
  <c r="P11174" i="12"/>
  <c r="P11175" i="12"/>
  <c r="P11176" i="12"/>
  <c r="P11177" i="12"/>
  <c r="P11178" i="12"/>
  <c r="P11179" i="12"/>
  <c r="P11180" i="12"/>
  <c r="P11181" i="12"/>
  <c r="P11182" i="12"/>
  <c r="P11183" i="12"/>
  <c r="P11184" i="12"/>
  <c r="P11185" i="12"/>
  <c r="P11186" i="12"/>
  <c r="P11187" i="12"/>
  <c r="P11188" i="12"/>
  <c r="P11189" i="12"/>
  <c r="P11190" i="12"/>
  <c r="P11191" i="12"/>
  <c r="P11192" i="12"/>
  <c r="P11193" i="12"/>
  <c r="P11194" i="12"/>
  <c r="P11195" i="12"/>
  <c r="P11196" i="12"/>
  <c r="P11197" i="12"/>
  <c r="P11198" i="12"/>
  <c r="P11199" i="12"/>
  <c r="P11200" i="12"/>
  <c r="P11201" i="12"/>
  <c r="P11202" i="12"/>
  <c r="P11203" i="12"/>
  <c r="P11204" i="12"/>
  <c r="P11205" i="12"/>
  <c r="P11206" i="12"/>
  <c r="P11207" i="12"/>
  <c r="P11208" i="12"/>
  <c r="P11209" i="12"/>
  <c r="P11210" i="12"/>
  <c r="P11211" i="12"/>
  <c r="P11212" i="12"/>
  <c r="P11213" i="12"/>
  <c r="P11214" i="12"/>
  <c r="P11215" i="12"/>
  <c r="P11216" i="12"/>
  <c r="P11217" i="12"/>
  <c r="P11218" i="12"/>
  <c r="P11219" i="12"/>
  <c r="P11220" i="12"/>
  <c r="P11221" i="12"/>
  <c r="P11222" i="12"/>
  <c r="P11223" i="12"/>
  <c r="P11224" i="12"/>
  <c r="P11225" i="12"/>
  <c r="P11226" i="12"/>
  <c r="P11227" i="12"/>
  <c r="P11228" i="12"/>
  <c r="P11229" i="12"/>
  <c r="P11230" i="12"/>
  <c r="P11231" i="12"/>
  <c r="P11232" i="12"/>
  <c r="P11233" i="12"/>
  <c r="P11234" i="12"/>
  <c r="P11235" i="12"/>
  <c r="P11236" i="12"/>
  <c r="P11237" i="12"/>
  <c r="P11238" i="12"/>
  <c r="P11239" i="12"/>
  <c r="P11240" i="12"/>
  <c r="P11241" i="12"/>
  <c r="P11242" i="12"/>
  <c r="P11243" i="12"/>
  <c r="P11244" i="12"/>
  <c r="P11245" i="12"/>
  <c r="P11246" i="12"/>
  <c r="P11247" i="12"/>
  <c r="P11248" i="12"/>
  <c r="P11249" i="12"/>
  <c r="P11250" i="12"/>
  <c r="P11251" i="12"/>
  <c r="P11252" i="12"/>
  <c r="P11253" i="12"/>
  <c r="P11254" i="12"/>
  <c r="P11255" i="12"/>
  <c r="P11256" i="12"/>
  <c r="P11257" i="12"/>
  <c r="P11258" i="12"/>
  <c r="P11259" i="12"/>
  <c r="P11260" i="12"/>
  <c r="P11261" i="12"/>
  <c r="P11262" i="12"/>
  <c r="P11263" i="12"/>
  <c r="P11264" i="12"/>
  <c r="P11265" i="12"/>
  <c r="P11266" i="12"/>
  <c r="P11267" i="12"/>
  <c r="P11268" i="12"/>
  <c r="P11269" i="12"/>
  <c r="P11270" i="12"/>
  <c r="P11271" i="12"/>
  <c r="P11272" i="12"/>
  <c r="P11273" i="12"/>
  <c r="P11274" i="12"/>
  <c r="P11275" i="12"/>
  <c r="P11276" i="12"/>
  <c r="P11277" i="12"/>
  <c r="P11278" i="12"/>
  <c r="P11279" i="12"/>
  <c r="P11280" i="12"/>
  <c r="P11281" i="12"/>
  <c r="P11282" i="12"/>
  <c r="P11283" i="12"/>
  <c r="P11284" i="12"/>
  <c r="P11285" i="12"/>
  <c r="P11286" i="12"/>
  <c r="P11287" i="12"/>
  <c r="P11288" i="12"/>
  <c r="P11289" i="12"/>
  <c r="P11290" i="12"/>
  <c r="P11291" i="12"/>
  <c r="P11292" i="12"/>
  <c r="P11293" i="12"/>
  <c r="P11294" i="12"/>
  <c r="P11295" i="12"/>
  <c r="P11296" i="12"/>
  <c r="P11297" i="12"/>
  <c r="P11298" i="12"/>
  <c r="P11299" i="12"/>
  <c r="P11300" i="12"/>
  <c r="P11301" i="12"/>
  <c r="P11302" i="12"/>
  <c r="P11303" i="12"/>
  <c r="P11304" i="12"/>
  <c r="P11305" i="12"/>
  <c r="P11306" i="12"/>
  <c r="P11307" i="12"/>
  <c r="P11308" i="12"/>
  <c r="P11309" i="12"/>
  <c r="P11310" i="12"/>
  <c r="P11311" i="12"/>
  <c r="P11312" i="12"/>
  <c r="P11313" i="12"/>
  <c r="P11314" i="12"/>
  <c r="P11315" i="12"/>
  <c r="P11316" i="12"/>
  <c r="P11317" i="12"/>
  <c r="P11318" i="12"/>
  <c r="P11319" i="12"/>
  <c r="P11320" i="12"/>
  <c r="P11321" i="12"/>
  <c r="P11322" i="12"/>
  <c r="P11323" i="12"/>
  <c r="P11324" i="12"/>
  <c r="P11325" i="12"/>
  <c r="P11326" i="12"/>
  <c r="P11327" i="12"/>
  <c r="P11328" i="12"/>
  <c r="P11329" i="12"/>
  <c r="P11330" i="12"/>
  <c r="P11331" i="12"/>
  <c r="P11332" i="12"/>
  <c r="P11333" i="12"/>
  <c r="P11334" i="12"/>
  <c r="P11335" i="12"/>
  <c r="P11336" i="12"/>
  <c r="P11337" i="12"/>
  <c r="P11338" i="12"/>
  <c r="P11339" i="12"/>
  <c r="P11340" i="12"/>
  <c r="P11341" i="12"/>
  <c r="P11342" i="12"/>
  <c r="P11343" i="12"/>
  <c r="P11344" i="12"/>
  <c r="P11345" i="12"/>
  <c r="P11346" i="12"/>
  <c r="P11347" i="12"/>
  <c r="P11348" i="12"/>
  <c r="P11349" i="12"/>
  <c r="P11350" i="12"/>
  <c r="P11351" i="12"/>
  <c r="P11352" i="12"/>
  <c r="P11353" i="12"/>
  <c r="P11354" i="12"/>
  <c r="P11355" i="12"/>
  <c r="P11356" i="12"/>
  <c r="P11357" i="12"/>
  <c r="P11358" i="12"/>
  <c r="P11359" i="12"/>
  <c r="P11360" i="12"/>
  <c r="P11361" i="12"/>
  <c r="P11362" i="12"/>
  <c r="P11363" i="12"/>
  <c r="P11364" i="12"/>
  <c r="P11365" i="12"/>
  <c r="P11366" i="12"/>
  <c r="P11367" i="12"/>
  <c r="P11368" i="12"/>
  <c r="P11369" i="12"/>
  <c r="P11370" i="12"/>
  <c r="P11371" i="12"/>
  <c r="P11372" i="12"/>
  <c r="P11373" i="12"/>
  <c r="P11374" i="12"/>
  <c r="P11375" i="12"/>
  <c r="P11376" i="12"/>
  <c r="P11377" i="12"/>
  <c r="P11378" i="12"/>
  <c r="P11379" i="12"/>
  <c r="P11380" i="12"/>
  <c r="P11381" i="12"/>
  <c r="P11382" i="12"/>
  <c r="P11383" i="12"/>
  <c r="P11384" i="12"/>
  <c r="P11385" i="12"/>
  <c r="P11386" i="12"/>
  <c r="P11387" i="12"/>
  <c r="P11388" i="12"/>
  <c r="P11389" i="12"/>
  <c r="P11390" i="12"/>
  <c r="P11391" i="12"/>
  <c r="P11392" i="12"/>
  <c r="P11393" i="12"/>
  <c r="P11394" i="12"/>
  <c r="P11395" i="12"/>
  <c r="P11396" i="12"/>
  <c r="P11397" i="12"/>
  <c r="P11398" i="12"/>
  <c r="P11399" i="12"/>
  <c r="P11400" i="12"/>
  <c r="P11401" i="12"/>
  <c r="P11402" i="12"/>
  <c r="P11403" i="12"/>
  <c r="P11404" i="12"/>
  <c r="P11405" i="12"/>
  <c r="P11406" i="12"/>
  <c r="P11407" i="12"/>
  <c r="P11408" i="12"/>
  <c r="P11409" i="12"/>
  <c r="P11410" i="12"/>
  <c r="P11411" i="12"/>
  <c r="P11412" i="12"/>
  <c r="P11413" i="12"/>
  <c r="P11414" i="12"/>
  <c r="P11415" i="12"/>
  <c r="P11416" i="12"/>
  <c r="P11417" i="12"/>
  <c r="P11418" i="12"/>
  <c r="P11419" i="12"/>
  <c r="P11420" i="12"/>
  <c r="P11421" i="12"/>
  <c r="P11422" i="12"/>
  <c r="P11423" i="12"/>
  <c r="P11424" i="12"/>
  <c r="P11425" i="12"/>
  <c r="P11426" i="12"/>
  <c r="P11427" i="12"/>
  <c r="P11428" i="12"/>
  <c r="P11429" i="12"/>
  <c r="P11430" i="12"/>
  <c r="P11431" i="12"/>
  <c r="P11432" i="12"/>
  <c r="P11433" i="12"/>
  <c r="P11434" i="12"/>
  <c r="P11435" i="12"/>
  <c r="P11436" i="12"/>
  <c r="P11437" i="12"/>
  <c r="P11438" i="12"/>
  <c r="P11439" i="12"/>
  <c r="P11440" i="12"/>
  <c r="P11441" i="12"/>
  <c r="P11442" i="12"/>
  <c r="P11443" i="12"/>
  <c r="P11444" i="12"/>
  <c r="P11445" i="12"/>
  <c r="P11446" i="12"/>
  <c r="P11447" i="12"/>
  <c r="P11448" i="12"/>
  <c r="P11449" i="12"/>
  <c r="P11450" i="12"/>
  <c r="P11451" i="12"/>
  <c r="P11452" i="12"/>
  <c r="P11453" i="12"/>
  <c r="P11454" i="12"/>
  <c r="P11455" i="12"/>
  <c r="P11456" i="12"/>
  <c r="P11457" i="12"/>
  <c r="P11458" i="12"/>
  <c r="P11459" i="12"/>
  <c r="P11460" i="12"/>
  <c r="P11461" i="12"/>
  <c r="P11462" i="12"/>
  <c r="P11463" i="12"/>
  <c r="P11464" i="12"/>
  <c r="P11465" i="12"/>
  <c r="P11466" i="12"/>
  <c r="P11467" i="12"/>
  <c r="P11468" i="12"/>
  <c r="P11469" i="12"/>
  <c r="P11470" i="12"/>
  <c r="P11471" i="12"/>
  <c r="P11472" i="12"/>
  <c r="P11473" i="12"/>
  <c r="P11474" i="12"/>
  <c r="P11475" i="12"/>
  <c r="P11476" i="12"/>
  <c r="P11477" i="12"/>
  <c r="P11478" i="12"/>
  <c r="P11479" i="12"/>
  <c r="P11480" i="12"/>
  <c r="P11481" i="12"/>
  <c r="P11482" i="12"/>
  <c r="P11483" i="12"/>
  <c r="P11484" i="12"/>
  <c r="P11485" i="12"/>
  <c r="P11486" i="12"/>
  <c r="P11487" i="12"/>
  <c r="P11488" i="12"/>
  <c r="P11489" i="12"/>
  <c r="P11490" i="12"/>
  <c r="P11491" i="12"/>
  <c r="P11492" i="12"/>
  <c r="P11493" i="12"/>
  <c r="P11494" i="12"/>
  <c r="P11495" i="12"/>
  <c r="P11496" i="12"/>
  <c r="P11497" i="12"/>
  <c r="P11498" i="12"/>
  <c r="P11499" i="12"/>
  <c r="P11500" i="12"/>
  <c r="P11501" i="12"/>
  <c r="P11502" i="12"/>
  <c r="P11503" i="12"/>
  <c r="P11504" i="12"/>
  <c r="P11505" i="12"/>
  <c r="P11506" i="12"/>
  <c r="P11507" i="12"/>
  <c r="P11508" i="12"/>
  <c r="P11509" i="12"/>
  <c r="P11510" i="12"/>
  <c r="P11511" i="12"/>
  <c r="P11512" i="12"/>
  <c r="P11513" i="12"/>
  <c r="P11514" i="12"/>
  <c r="P11515" i="12"/>
  <c r="P11516" i="12"/>
  <c r="P11517" i="12"/>
  <c r="P11518" i="12"/>
  <c r="P11519" i="12"/>
  <c r="P11520" i="12"/>
  <c r="P11521" i="12"/>
  <c r="P11522" i="12"/>
  <c r="P11523" i="12"/>
  <c r="P11524" i="12"/>
  <c r="P11525" i="12"/>
  <c r="P11526" i="12"/>
  <c r="P11527" i="12"/>
  <c r="P11528" i="12"/>
  <c r="P11529" i="12"/>
  <c r="P11530" i="12"/>
  <c r="P11531" i="12"/>
  <c r="P11532" i="12"/>
  <c r="P11533" i="12"/>
  <c r="P11534" i="12"/>
  <c r="P11535" i="12"/>
  <c r="P11536" i="12"/>
  <c r="P11537" i="12"/>
  <c r="P11538" i="12"/>
  <c r="P11539" i="12"/>
  <c r="P11540" i="12"/>
  <c r="P11541" i="12"/>
  <c r="P11542" i="12"/>
  <c r="P11543" i="12"/>
  <c r="P11544" i="12"/>
  <c r="P11545" i="12"/>
  <c r="P11546" i="12"/>
  <c r="P11547" i="12"/>
  <c r="P11548" i="12"/>
  <c r="P11549" i="12"/>
  <c r="P11550" i="12"/>
  <c r="P11551" i="12"/>
  <c r="P11552" i="12"/>
  <c r="P11553" i="12"/>
  <c r="P11554" i="12"/>
  <c r="P11555" i="12"/>
  <c r="P11556" i="12"/>
  <c r="P11557" i="12"/>
  <c r="P11558" i="12"/>
  <c r="P11559" i="12"/>
  <c r="P11560" i="12"/>
  <c r="P11561" i="12"/>
  <c r="P11562" i="12"/>
  <c r="P11563" i="12"/>
  <c r="P11564" i="12"/>
  <c r="P11565" i="12"/>
  <c r="P11566" i="12"/>
  <c r="P11567" i="12"/>
  <c r="P11568" i="12"/>
  <c r="P11569" i="12"/>
  <c r="P11570" i="12"/>
  <c r="P11571" i="12"/>
  <c r="P11572" i="12"/>
  <c r="P11573" i="12"/>
  <c r="P11574" i="12"/>
  <c r="P11575" i="12"/>
  <c r="P11576" i="12"/>
  <c r="P11577" i="12"/>
  <c r="P11578" i="12"/>
  <c r="P11579" i="12"/>
  <c r="P11580" i="12"/>
  <c r="P11581" i="12"/>
  <c r="P11582" i="12"/>
  <c r="P11583" i="12"/>
  <c r="P11584" i="12"/>
  <c r="P11585" i="12"/>
  <c r="P11586" i="12"/>
  <c r="P11587" i="12"/>
  <c r="P11588" i="12"/>
  <c r="P11589" i="12"/>
  <c r="P11590" i="12"/>
  <c r="P11591" i="12"/>
  <c r="P11592" i="12"/>
  <c r="P11593" i="12"/>
  <c r="P11594" i="12"/>
  <c r="P11595" i="12"/>
  <c r="P11596" i="12"/>
  <c r="P11597" i="12"/>
  <c r="P11598" i="12"/>
  <c r="P11599" i="12"/>
  <c r="P11600" i="12"/>
  <c r="P11601" i="12"/>
  <c r="P11602" i="12"/>
  <c r="P11603" i="12"/>
  <c r="P11604" i="12"/>
  <c r="P11605" i="12"/>
  <c r="P11606" i="12"/>
  <c r="P11607" i="12"/>
  <c r="P11608" i="12"/>
  <c r="P11609" i="12"/>
  <c r="P11610" i="12"/>
  <c r="P11611" i="12"/>
  <c r="P11612" i="12"/>
  <c r="P11613" i="12"/>
  <c r="P11614" i="12"/>
  <c r="P11615" i="12"/>
  <c r="P11616" i="12"/>
  <c r="P11617" i="12"/>
  <c r="P11618" i="12"/>
  <c r="P11619" i="12"/>
  <c r="P11620" i="12"/>
  <c r="P11621" i="12"/>
  <c r="P11622" i="12"/>
  <c r="P11623" i="12"/>
  <c r="P11624" i="12"/>
  <c r="P11625" i="12"/>
  <c r="P11626" i="12"/>
  <c r="P11627" i="12"/>
  <c r="P11628" i="12"/>
  <c r="P11629" i="12"/>
  <c r="P11630" i="12"/>
  <c r="P11631" i="12"/>
  <c r="P11632" i="12"/>
  <c r="P11633" i="12"/>
  <c r="P11634" i="12"/>
  <c r="P11635" i="12"/>
  <c r="P11636" i="12"/>
  <c r="P11637" i="12"/>
  <c r="P11638" i="12"/>
  <c r="P11639" i="12"/>
  <c r="P11640" i="12"/>
  <c r="P11641" i="12"/>
  <c r="P11642" i="12"/>
  <c r="P11643" i="12"/>
  <c r="P11644" i="12"/>
  <c r="P11645" i="12"/>
  <c r="P11646" i="12"/>
  <c r="P11647" i="12"/>
  <c r="P11648" i="12"/>
  <c r="P11649" i="12"/>
  <c r="P11650" i="12"/>
  <c r="P11651" i="12"/>
  <c r="P11652" i="12"/>
  <c r="P11653" i="12"/>
  <c r="P11654" i="12"/>
  <c r="P11655" i="12"/>
  <c r="P11656" i="12"/>
  <c r="P11657" i="12"/>
  <c r="P11658" i="12"/>
  <c r="P11659" i="12"/>
  <c r="P11660" i="12"/>
  <c r="P11661" i="12"/>
  <c r="P11662" i="12"/>
  <c r="P11663" i="12"/>
  <c r="P11664" i="12"/>
  <c r="P11665" i="12"/>
  <c r="P11666" i="12"/>
  <c r="P11667" i="12"/>
  <c r="P11668" i="12"/>
  <c r="P11669" i="12"/>
  <c r="P11670" i="12"/>
  <c r="P11671" i="12"/>
  <c r="P11672" i="12"/>
  <c r="P11673" i="12"/>
  <c r="P11674" i="12"/>
  <c r="P11675" i="12"/>
  <c r="P11676" i="12"/>
  <c r="P11677" i="12"/>
  <c r="P11678" i="12"/>
  <c r="P11679" i="12"/>
  <c r="P11680" i="12"/>
  <c r="P11681" i="12"/>
  <c r="P11682" i="12"/>
  <c r="P11683" i="12"/>
  <c r="P11684" i="12"/>
  <c r="P11685" i="12"/>
  <c r="P11686" i="12"/>
  <c r="P11687" i="12"/>
  <c r="P11688" i="12"/>
  <c r="P11689" i="12"/>
  <c r="P11690" i="12"/>
  <c r="P11691" i="12"/>
  <c r="P11692" i="12"/>
  <c r="P11693" i="12"/>
  <c r="P11694" i="12"/>
  <c r="P11695" i="12"/>
  <c r="P11696" i="12"/>
  <c r="P11697" i="12"/>
  <c r="P11698" i="12"/>
  <c r="P11699" i="12"/>
  <c r="P11700" i="12"/>
  <c r="P11701" i="12"/>
  <c r="P11702" i="12"/>
  <c r="P11703" i="12"/>
  <c r="P11704" i="12"/>
  <c r="P11705" i="12"/>
  <c r="P11706" i="12"/>
  <c r="P11707" i="12"/>
  <c r="P11708" i="12"/>
  <c r="P11709" i="12"/>
  <c r="P11710" i="12"/>
  <c r="P11711" i="12"/>
  <c r="P11712" i="12"/>
  <c r="P11713" i="12"/>
  <c r="P11714" i="12"/>
  <c r="P11715" i="12"/>
  <c r="P11716" i="12"/>
  <c r="P11717" i="12"/>
  <c r="P11718" i="12"/>
  <c r="P11719" i="12"/>
  <c r="P11720" i="12"/>
  <c r="P11721" i="12"/>
  <c r="P11722" i="12"/>
  <c r="P11723" i="12"/>
  <c r="P11724" i="12"/>
  <c r="P11725" i="12"/>
  <c r="P11726" i="12"/>
  <c r="P11727" i="12"/>
  <c r="P11728" i="12"/>
  <c r="P11729" i="12"/>
  <c r="P11730" i="12"/>
  <c r="P11731" i="12"/>
  <c r="P11732" i="12"/>
  <c r="P11733" i="12"/>
  <c r="P11734" i="12"/>
  <c r="P11735" i="12"/>
  <c r="P11736" i="12"/>
  <c r="P11737" i="12"/>
  <c r="P11738" i="12"/>
  <c r="P11739" i="12"/>
  <c r="P11740" i="12"/>
  <c r="P11741" i="12"/>
  <c r="P11742" i="12"/>
  <c r="P11743" i="12"/>
  <c r="P11744" i="12"/>
  <c r="P11745" i="12"/>
  <c r="P11746" i="12"/>
  <c r="P11747" i="12"/>
  <c r="P11748" i="12"/>
  <c r="P11749" i="12"/>
  <c r="P11750" i="12"/>
  <c r="P11751" i="12"/>
  <c r="P11752" i="12"/>
  <c r="P11753" i="12"/>
  <c r="P11754" i="12"/>
  <c r="P11755" i="12"/>
  <c r="P11756" i="12"/>
  <c r="P11757" i="12"/>
  <c r="P11758" i="12"/>
  <c r="P11759" i="12"/>
  <c r="P11760" i="12"/>
  <c r="P11761" i="12"/>
  <c r="P11762" i="12"/>
  <c r="P11763" i="12"/>
  <c r="P11764" i="12"/>
  <c r="P11765" i="12"/>
  <c r="P11766" i="12"/>
  <c r="P11767" i="12"/>
  <c r="P11768" i="12"/>
  <c r="P11769" i="12"/>
  <c r="P11770" i="12"/>
  <c r="P11771" i="12"/>
  <c r="P11772" i="12"/>
  <c r="P11773" i="12"/>
  <c r="P11774" i="12"/>
  <c r="P11775" i="12"/>
  <c r="P11776" i="12"/>
  <c r="P11777" i="12"/>
  <c r="P11778" i="12"/>
  <c r="P11779" i="12"/>
  <c r="P11780" i="12"/>
  <c r="P11781" i="12"/>
  <c r="P11782" i="12"/>
  <c r="P11783" i="12"/>
  <c r="P11784" i="12"/>
  <c r="P11785" i="12"/>
  <c r="P11786" i="12"/>
  <c r="P11787" i="12"/>
  <c r="P11788" i="12"/>
  <c r="P11789" i="12"/>
  <c r="P11790" i="12"/>
  <c r="P11791" i="12"/>
  <c r="P11792" i="12"/>
  <c r="P11793" i="12"/>
  <c r="P11794" i="12"/>
  <c r="P11795" i="12"/>
  <c r="P11796" i="12"/>
  <c r="P11797" i="12"/>
  <c r="P11798" i="12"/>
  <c r="P11799" i="12"/>
  <c r="P11800" i="12"/>
  <c r="P11801" i="12"/>
  <c r="P11802" i="12"/>
  <c r="P11803" i="12"/>
  <c r="P11804" i="12"/>
  <c r="P11805" i="12"/>
  <c r="P11806" i="12"/>
  <c r="P11807" i="12"/>
  <c r="P11808" i="12"/>
  <c r="P11809" i="12"/>
  <c r="P11810" i="12"/>
  <c r="P11811" i="12"/>
  <c r="P11812" i="12"/>
  <c r="P11813" i="12"/>
  <c r="P11814" i="12"/>
  <c r="P11815" i="12"/>
  <c r="P11816" i="12"/>
  <c r="P11817" i="12"/>
  <c r="P11818" i="12"/>
  <c r="P11819" i="12"/>
  <c r="P11820" i="12"/>
  <c r="P11821" i="12"/>
  <c r="P11822" i="12"/>
  <c r="P11823" i="12"/>
  <c r="P11824" i="12"/>
  <c r="P11825" i="12"/>
  <c r="P11826" i="12"/>
  <c r="P11827" i="12"/>
  <c r="P11828" i="12"/>
  <c r="P11829" i="12"/>
  <c r="P11830" i="12"/>
  <c r="P11831" i="12"/>
  <c r="P11832" i="12"/>
  <c r="P11833" i="12"/>
  <c r="P11834" i="12"/>
  <c r="P11835" i="12"/>
  <c r="P11836" i="12"/>
  <c r="P11837" i="12"/>
  <c r="P11838" i="12"/>
  <c r="P11839" i="12"/>
  <c r="P11840" i="12"/>
  <c r="P11841" i="12"/>
  <c r="P11842" i="12"/>
  <c r="P11843" i="12"/>
  <c r="P11844" i="12"/>
  <c r="P11845" i="12"/>
  <c r="P11846" i="12"/>
  <c r="P11847" i="12"/>
  <c r="P11848" i="12"/>
  <c r="P11849" i="12"/>
  <c r="P11850" i="12"/>
  <c r="P11851" i="12"/>
  <c r="P11852" i="12"/>
  <c r="P11853" i="12"/>
  <c r="P11854" i="12"/>
  <c r="P11855" i="12"/>
  <c r="P11856" i="12"/>
  <c r="P11857" i="12"/>
  <c r="P11858" i="12"/>
  <c r="P11859" i="12"/>
  <c r="P11860" i="12"/>
  <c r="P11861" i="12"/>
  <c r="P11862" i="12"/>
  <c r="P11863" i="12"/>
  <c r="P11864" i="12"/>
  <c r="P11865" i="12"/>
  <c r="P11866" i="12"/>
  <c r="P11867" i="12"/>
  <c r="P11868" i="12"/>
  <c r="P11869" i="12"/>
  <c r="P11870" i="12"/>
  <c r="P11871" i="12"/>
  <c r="P11872" i="12"/>
  <c r="P11873" i="12"/>
  <c r="P11874" i="12"/>
  <c r="P11875" i="12"/>
  <c r="P11876" i="12"/>
  <c r="P11877" i="12"/>
  <c r="P11878" i="12"/>
  <c r="P11879" i="12"/>
  <c r="P11880" i="12"/>
  <c r="P11881" i="12"/>
  <c r="P11882" i="12"/>
  <c r="P11883" i="12"/>
  <c r="P11884" i="12"/>
  <c r="P11885" i="12"/>
  <c r="P11886" i="12"/>
  <c r="P11887" i="12"/>
  <c r="P11888" i="12"/>
  <c r="P11889" i="12"/>
  <c r="P11890" i="12"/>
  <c r="P11891" i="12"/>
  <c r="P11892" i="12"/>
  <c r="P11893" i="12"/>
  <c r="P11894" i="12"/>
  <c r="P11895" i="12"/>
  <c r="P11896" i="12"/>
  <c r="P11897" i="12"/>
  <c r="P11898" i="12"/>
  <c r="P11899" i="12"/>
  <c r="P11900" i="12"/>
  <c r="P11901" i="12"/>
  <c r="P11902" i="12"/>
  <c r="P11903" i="12"/>
  <c r="P11904" i="12"/>
  <c r="P11905" i="12"/>
  <c r="P11906" i="12"/>
  <c r="P11907" i="12"/>
  <c r="P11908" i="12"/>
  <c r="P11909" i="12"/>
  <c r="P11910" i="12"/>
  <c r="P11911" i="12"/>
  <c r="P11912" i="12"/>
  <c r="P11913" i="12"/>
  <c r="P11914" i="12"/>
  <c r="P11915" i="12"/>
  <c r="P11916" i="12"/>
  <c r="P11917" i="12"/>
  <c r="P11918" i="12"/>
  <c r="P11919" i="12"/>
  <c r="P11920" i="12"/>
  <c r="P11921" i="12"/>
  <c r="P11922" i="12"/>
  <c r="P11923" i="12"/>
  <c r="P11924" i="12"/>
  <c r="P11925" i="12"/>
  <c r="P11926" i="12"/>
  <c r="P11927" i="12"/>
  <c r="P11928" i="12"/>
  <c r="P11929" i="12"/>
  <c r="P11930" i="12"/>
  <c r="P11931" i="12"/>
  <c r="P11932" i="12"/>
  <c r="P11933" i="12"/>
  <c r="P11934" i="12"/>
  <c r="P11935" i="12"/>
  <c r="P11936" i="12"/>
  <c r="P11937" i="12"/>
  <c r="P11938" i="12"/>
  <c r="P11939" i="12"/>
  <c r="P11940" i="12"/>
  <c r="P11941" i="12"/>
  <c r="P11942" i="12"/>
  <c r="P11943" i="12"/>
  <c r="P11944" i="12"/>
  <c r="P11945" i="12"/>
  <c r="P11946" i="12"/>
  <c r="P11947" i="12"/>
  <c r="P11948" i="12"/>
  <c r="P11949" i="12"/>
  <c r="P11950" i="12"/>
  <c r="P11951" i="12"/>
  <c r="P11952" i="12"/>
  <c r="P11953" i="12"/>
  <c r="P11954" i="12"/>
  <c r="P11955" i="12"/>
  <c r="P11956" i="12"/>
  <c r="P11957" i="12"/>
  <c r="P11958" i="12"/>
  <c r="P11959" i="12"/>
  <c r="P11960" i="12"/>
  <c r="P11961" i="12"/>
  <c r="P11962" i="12"/>
  <c r="P11963" i="12"/>
  <c r="P11964" i="12"/>
  <c r="P11965" i="12"/>
  <c r="P11966" i="12"/>
  <c r="P11967" i="12"/>
  <c r="P11968" i="12"/>
  <c r="P11969" i="12"/>
  <c r="P11970" i="12"/>
  <c r="P11971" i="12"/>
  <c r="P11972" i="12"/>
  <c r="P11973" i="12"/>
  <c r="P11974" i="12"/>
  <c r="P11975" i="12"/>
  <c r="P11976" i="12"/>
  <c r="P11977" i="12"/>
  <c r="P11978" i="12"/>
  <c r="P11979" i="12"/>
  <c r="P11980" i="12"/>
  <c r="P11981" i="12"/>
  <c r="P11982" i="12"/>
  <c r="P11983" i="12"/>
  <c r="P11984" i="12"/>
  <c r="P11985" i="12"/>
  <c r="P11986" i="12"/>
  <c r="P11987" i="12"/>
  <c r="P11988" i="12"/>
  <c r="P11989" i="12"/>
  <c r="P11990" i="12"/>
  <c r="P11991" i="12"/>
  <c r="P11992" i="12"/>
  <c r="P11993" i="12"/>
  <c r="P11994" i="12"/>
  <c r="P11995" i="12"/>
  <c r="P11996" i="12"/>
  <c r="P11997" i="12"/>
  <c r="P11998" i="12"/>
  <c r="P11999" i="12"/>
  <c r="P12000" i="12"/>
  <c r="P12001" i="12"/>
  <c r="P12002" i="12"/>
  <c r="P12003" i="12"/>
  <c r="P12004" i="12"/>
  <c r="P12005" i="12"/>
  <c r="P12006" i="12"/>
  <c r="P12007" i="12"/>
  <c r="P12008" i="12"/>
  <c r="P12009" i="12"/>
  <c r="P12010" i="12"/>
  <c r="P12011" i="12"/>
  <c r="P12012" i="12"/>
  <c r="P12013" i="12"/>
  <c r="P12014" i="12"/>
  <c r="P12015" i="12"/>
  <c r="P12016" i="12"/>
  <c r="P12017" i="12"/>
  <c r="P12018" i="12"/>
  <c r="P12019" i="12"/>
  <c r="P12020" i="12"/>
  <c r="P12021" i="12"/>
  <c r="P12022" i="12"/>
  <c r="P12023" i="12"/>
  <c r="P12024" i="12"/>
  <c r="P12025" i="12"/>
  <c r="P12026" i="12"/>
  <c r="P12027" i="12"/>
  <c r="P12028" i="12"/>
  <c r="P12029" i="12"/>
  <c r="P12030" i="12"/>
  <c r="P12031" i="12"/>
  <c r="P12032" i="12"/>
  <c r="P12033" i="12"/>
  <c r="P12034" i="12"/>
  <c r="P12035" i="12"/>
  <c r="P12036" i="12"/>
  <c r="P12037" i="12"/>
  <c r="P12038" i="12"/>
  <c r="P12039" i="12"/>
  <c r="P12040" i="12"/>
  <c r="P12041" i="12"/>
  <c r="P12042" i="12"/>
  <c r="P12043" i="12"/>
  <c r="P12044" i="12"/>
  <c r="P12045" i="12"/>
  <c r="P12046" i="12"/>
  <c r="P12047" i="12"/>
  <c r="P12048" i="12"/>
  <c r="P12049" i="12"/>
  <c r="P12050" i="12"/>
  <c r="P12051" i="12"/>
  <c r="P12052" i="12"/>
  <c r="P12053" i="12"/>
  <c r="P12054" i="12"/>
  <c r="P12055" i="12"/>
  <c r="P12056" i="12"/>
  <c r="P12057" i="12"/>
  <c r="P12058" i="12"/>
  <c r="P12059" i="12"/>
  <c r="P12060" i="12"/>
  <c r="P12061" i="12"/>
  <c r="P12062" i="12"/>
  <c r="P12063" i="12"/>
  <c r="P12064" i="12"/>
  <c r="P12065" i="12"/>
  <c r="P12066" i="12"/>
  <c r="P12067" i="12"/>
  <c r="P12068" i="12"/>
  <c r="P12069" i="12"/>
  <c r="P12070" i="12"/>
  <c r="P12071" i="12"/>
  <c r="P12072" i="12"/>
  <c r="P12073" i="12"/>
  <c r="P12074" i="12"/>
  <c r="P12075" i="12"/>
  <c r="P12076" i="12"/>
  <c r="P12077" i="12"/>
  <c r="P12078" i="12"/>
  <c r="P12079" i="12"/>
  <c r="P12080" i="12"/>
  <c r="P12081" i="12"/>
  <c r="P12082" i="12"/>
  <c r="P12083" i="12"/>
  <c r="P12084" i="12"/>
  <c r="P12085" i="12"/>
  <c r="P12086" i="12"/>
  <c r="P12087" i="12"/>
  <c r="P12088" i="12"/>
  <c r="P12089" i="12"/>
  <c r="P12090" i="12"/>
  <c r="P12091" i="12"/>
  <c r="P12092" i="12"/>
  <c r="P12093" i="12"/>
  <c r="P12094" i="12"/>
  <c r="P12095" i="12"/>
  <c r="P12096" i="12"/>
  <c r="P12097" i="12"/>
  <c r="P12098" i="12"/>
  <c r="P12099" i="12"/>
  <c r="P12100" i="12"/>
  <c r="P12101" i="12"/>
  <c r="P12102" i="12"/>
  <c r="P12103" i="12"/>
  <c r="P12104" i="12"/>
  <c r="P12105" i="12"/>
  <c r="P12106" i="12"/>
  <c r="P12107" i="12"/>
  <c r="P12108" i="12"/>
  <c r="P12109" i="12"/>
  <c r="P12110" i="12"/>
  <c r="P12111" i="12"/>
  <c r="P12112" i="12"/>
  <c r="P12113" i="12"/>
  <c r="P12114" i="12"/>
  <c r="P12115" i="12"/>
  <c r="P12116" i="12"/>
  <c r="P12117" i="12"/>
  <c r="P12118" i="12"/>
  <c r="P12119" i="12"/>
  <c r="P12120" i="12"/>
  <c r="P12121" i="12"/>
  <c r="P12122" i="12"/>
  <c r="P12123" i="12"/>
  <c r="P12124" i="12"/>
  <c r="P12125" i="12"/>
  <c r="P12126" i="12"/>
  <c r="P12127" i="12"/>
  <c r="P12128" i="12"/>
  <c r="P12129" i="12"/>
  <c r="P12130" i="12"/>
  <c r="P12131" i="12"/>
  <c r="P12132" i="12"/>
  <c r="P12133" i="12"/>
  <c r="P12134" i="12"/>
  <c r="P12135" i="12"/>
  <c r="P12136" i="12"/>
  <c r="P12137" i="12"/>
  <c r="P12138" i="12"/>
  <c r="P12139" i="12"/>
  <c r="P12140" i="12"/>
  <c r="P12141" i="12"/>
  <c r="P12142" i="12"/>
  <c r="P12143" i="12"/>
  <c r="P12144" i="12"/>
  <c r="P12145" i="12"/>
  <c r="P12146" i="12"/>
  <c r="P12147" i="12"/>
  <c r="P12148" i="12"/>
  <c r="P12149" i="12"/>
  <c r="P12150" i="12"/>
  <c r="P12151" i="12"/>
  <c r="P12152" i="12"/>
  <c r="P12153" i="12"/>
  <c r="P12154" i="12"/>
  <c r="P12155" i="12"/>
  <c r="P12156" i="12"/>
  <c r="P12157" i="12"/>
  <c r="P12158" i="12"/>
  <c r="P12159" i="12"/>
  <c r="P12160" i="12"/>
  <c r="P12161" i="12"/>
  <c r="P12162" i="12"/>
  <c r="P12163" i="12"/>
  <c r="P12164" i="12"/>
  <c r="P12165" i="12"/>
  <c r="P12166" i="12"/>
  <c r="P12167" i="12"/>
  <c r="P12168" i="12"/>
  <c r="P12169" i="12"/>
  <c r="P12170" i="12"/>
  <c r="P12171" i="12"/>
  <c r="P12172" i="12"/>
  <c r="P12173" i="12"/>
  <c r="P12174" i="12"/>
  <c r="P12175" i="12"/>
  <c r="P12176" i="12"/>
  <c r="P12177" i="12"/>
  <c r="P12178" i="12"/>
  <c r="P12179" i="12"/>
  <c r="P12180" i="12"/>
  <c r="P12181" i="12"/>
  <c r="P12182" i="12"/>
  <c r="P12183" i="12"/>
  <c r="P12184" i="12"/>
  <c r="P12185" i="12"/>
  <c r="P12186" i="12"/>
  <c r="P12187" i="12"/>
  <c r="P12188" i="12"/>
  <c r="P12189" i="12"/>
  <c r="P12190" i="12"/>
  <c r="P12191" i="12"/>
  <c r="P12192" i="12"/>
  <c r="P12193" i="12"/>
  <c r="P12194" i="12"/>
  <c r="P12195" i="12"/>
  <c r="P12196" i="12"/>
  <c r="P12197" i="12"/>
  <c r="P12198" i="12"/>
  <c r="P12199" i="12"/>
  <c r="P12200" i="12"/>
  <c r="P12201" i="12"/>
  <c r="P12202" i="12"/>
  <c r="P12203" i="12"/>
  <c r="P12204" i="12"/>
  <c r="P12205" i="12"/>
  <c r="P12206" i="12"/>
  <c r="P12207" i="12"/>
  <c r="P12208" i="12"/>
  <c r="P12209" i="12"/>
  <c r="P12210" i="12"/>
  <c r="P12211" i="12"/>
  <c r="P12212" i="12"/>
  <c r="P12213" i="12"/>
  <c r="P12214" i="12"/>
  <c r="P12215" i="12"/>
  <c r="P12216" i="12"/>
  <c r="P12217" i="12"/>
  <c r="P12218" i="12"/>
  <c r="P12219" i="12"/>
  <c r="P12220" i="12"/>
  <c r="P12221" i="12"/>
  <c r="P12222" i="12"/>
  <c r="P12223" i="12"/>
  <c r="P12224" i="12"/>
  <c r="P12225" i="12"/>
  <c r="P12226" i="12"/>
  <c r="P12227" i="12"/>
  <c r="P12228" i="12"/>
  <c r="P12229" i="12"/>
  <c r="P12230" i="12"/>
  <c r="P12231" i="12"/>
  <c r="P12232" i="12"/>
  <c r="P12233" i="12"/>
  <c r="P12234" i="12"/>
  <c r="P12235" i="12"/>
  <c r="P12236" i="12"/>
  <c r="P12237" i="12"/>
  <c r="P12238" i="12"/>
  <c r="P12239" i="12"/>
  <c r="P12240" i="12"/>
  <c r="P12241" i="12"/>
  <c r="P12242" i="12"/>
  <c r="P12243" i="12"/>
  <c r="P12244" i="12"/>
  <c r="P12245" i="12"/>
  <c r="P12246" i="12"/>
  <c r="P12247" i="12"/>
  <c r="P12248" i="12"/>
  <c r="P12249" i="12"/>
  <c r="P12250" i="12"/>
  <c r="P12251" i="12"/>
  <c r="P12252" i="12"/>
  <c r="P12253" i="12"/>
  <c r="P12254" i="12"/>
  <c r="P12255" i="12"/>
  <c r="P12256" i="12"/>
  <c r="P12257" i="12"/>
  <c r="P12258" i="12"/>
  <c r="P12259" i="12"/>
  <c r="P12260" i="12"/>
  <c r="P12261" i="12"/>
  <c r="P12262" i="12"/>
  <c r="P12263" i="12"/>
  <c r="P12264" i="12"/>
  <c r="P12265" i="12"/>
  <c r="P12266" i="12"/>
  <c r="P12267" i="12"/>
  <c r="P12268" i="12"/>
  <c r="P12269" i="12"/>
  <c r="P12270" i="12"/>
  <c r="P12271" i="12"/>
  <c r="P12272" i="12"/>
  <c r="P12273" i="12"/>
  <c r="P12274" i="12"/>
  <c r="P12275" i="12"/>
  <c r="P12276" i="12"/>
  <c r="P12277" i="12"/>
  <c r="P12278" i="12"/>
  <c r="P12279" i="12"/>
  <c r="P12280" i="12"/>
  <c r="P12281" i="12"/>
  <c r="P12282" i="12"/>
  <c r="P12283" i="12"/>
  <c r="P12284" i="12"/>
  <c r="P12285" i="12"/>
  <c r="P12286" i="12"/>
  <c r="P12287" i="12"/>
  <c r="P12288" i="12"/>
  <c r="P12289" i="12"/>
  <c r="P12290" i="12"/>
  <c r="P12291" i="12"/>
  <c r="P12292" i="12"/>
  <c r="P12293" i="12"/>
  <c r="P12294" i="12"/>
  <c r="P12295" i="12"/>
  <c r="P12296" i="12"/>
  <c r="P12297" i="12"/>
  <c r="P12298" i="12"/>
  <c r="P12299" i="12"/>
  <c r="P12300" i="12"/>
  <c r="P12301" i="12"/>
  <c r="P12302" i="12"/>
  <c r="P12303" i="12"/>
  <c r="P12304" i="12"/>
  <c r="P12305" i="12"/>
  <c r="P12306" i="12"/>
  <c r="P12307" i="12"/>
  <c r="P12308" i="12"/>
  <c r="P12309" i="12"/>
  <c r="P12310" i="12"/>
  <c r="P12311" i="12"/>
  <c r="P12312" i="12"/>
  <c r="P12313" i="12"/>
  <c r="P12314" i="12"/>
  <c r="P12315" i="12"/>
  <c r="P12316" i="12"/>
  <c r="P12317" i="12"/>
  <c r="P12318" i="12"/>
  <c r="P12319" i="12"/>
  <c r="P12320" i="12"/>
  <c r="P12321" i="12"/>
  <c r="P12322" i="12"/>
  <c r="P12323" i="12"/>
  <c r="P12324" i="12"/>
  <c r="P12325" i="12"/>
  <c r="P12326" i="12"/>
  <c r="P12327" i="12"/>
  <c r="P12328" i="12"/>
  <c r="P12329" i="12"/>
  <c r="P12330" i="12"/>
  <c r="P12331" i="12"/>
  <c r="P12332" i="12"/>
  <c r="P12333" i="12"/>
  <c r="P12334" i="12"/>
  <c r="P12335" i="12"/>
  <c r="P12336" i="12"/>
  <c r="P12337" i="12"/>
  <c r="P12338" i="12"/>
  <c r="P12339" i="12"/>
  <c r="P12340" i="12"/>
  <c r="P12341" i="12"/>
  <c r="P12342" i="12"/>
  <c r="P12343" i="12"/>
  <c r="P12344" i="12"/>
  <c r="P12345" i="12"/>
  <c r="P12346" i="12"/>
  <c r="P12347" i="12"/>
  <c r="P12348" i="12"/>
  <c r="P12349" i="12"/>
  <c r="P12350" i="12"/>
  <c r="P12351" i="12"/>
  <c r="P12352" i="12"/>
  <c r="P12353" i="12"/>
  <c r="P12354" i="12"/>
  <c r="P12355" i="12"/>
  <c r="P12356" i="12"/>
  <c r="P12357" i="12"/>
  <c r="P12358" i="12"/>
  <c r="P12359" i="12"/>
  <c r="P12360" i="12"/>
  <c r="P12361" i="12"/>
  <c r="P12362" i="12"/>
  <c r="P12363" i="12"/>
  <c r="P12364" i="12"/>
  <c r="P12365" i="12"/>
  <c r="P12366" i="12"/>
  <c r="P12367" i="12"/>
  <c r="P12368" i="12"/>
  <c r="P12369" i="12"/>
  <c r="P12370" i="12"/>
  <c r="P12371" i="12"/>
  <c r="P12372" i="12"/>
  <c r="P12373" i="12"/>
  <c r="P12374" i="12"/>
  <c r="P12375" i="12"/>
  <c r="P12376" i="12"/>
  <c r="P12377" i="12"/>
  <c r="P12378" i="12"/>
  <c r="P12379" i="12"/>
  <c r="P12380" i="12"/>
  <c r="P12381" i="12"/>
  <c r="P12382" i="12"/>
  <c r="P12383" i="12"/>
  <c r="P12384" i="12"/>
  <c r="P12385" i="12"/>
  <c r="P12386" i="12"/>
  <c r="P12387" i="12"/>
  <c r="P12388" i="12"/>
  <c r="P12389" i="12"/>
  <c r="P12390" i="12"/>
  <c r="P12391" i="12"/>
  <c r="P12392" i="12"/>
  <c r="P12393" i="12"/>
  <c r="P12394" i="12"/>
  <c r="P12395" i="12"/>
  <c r="P12396" i="12"/>
  <c r="P12397" i="12"/>
  <c r="P12398" i="12"/>
  <c r="P12399" i="12"/>
  <c r="P12400" i="12"/>
  <c r="P12401" i="12"/>
  <c r="P12402" i="12"/>
  <c r="P12403" i="12"/>
  <c r="P12404" i="12"/>
  <c r="P12405" i="12"/>
  <c r="P12406" i="12"/>
  <c r="P12407" i="12"/>
  <c r="P12408" i="12"/>
  <c r="P12409" i="12"/>
  <c r="P12410" i="12"/>
  <c r="P12411" i="12"/>
  <c r="P12412" i="12"/>
  <c r="P12413" i="12"/>
  <c r="P12414" i="12"/>
  <c r="P12415" i="12"/>
  <c r="P12416" i="12"/>
  <c r="P12417" i="12"/>
  <c r="P12418" i="12"/>
  <c r="P12419" i="12"/>
  <c r="P12420" i="12"/>
  <c r="P12421" i="12"/>
  <c r="P12422" i="12"/>
  <c r="P12423" i="12"/>
  <c r="P12424" i="12"/>
  <c r="P12425" i="12"/>
  <c r="P12426" i="12"/>
  <c r="P12427" i="12"/>
  <c r="P12428" i="12"/>
  <c r="P12429" i="12"/>
  <c r="P12430" i="12"/>
  <c r="P12431" i="12"/>
  <c r="P12432" i="12"/>
  <c r="P12433" i="12"/>
  <c r="P12434" i="12"/>
  <c r="P12435" i="12"/>
  <c r="P12436" i="12"/>
  <c r="P12437" i="12"/>
  <c r="P12438" i="12"/>
  <c r="P12439" i="12"/>
  <c r="P12440" i="12"/>
  <c r="P12441" i="12"/>
  <c r="P12442" i="12"/>
  <c r="P12443" i="12"/>
  <c r="P12444" i="12"/>
  <c r="P12445" i="12"/>
  <c r="P12446" i="12"/>
  <c r="P12447" i="12"/>
  <c r="P12448" i="12"/>
  <c r="P12449" i="12"/>
  <c r="P12450" i="12"/>
  <c r="P12451" i="12"/>
  <c r="P12452" i="12"/>
  <c r="P12453" i="12"/>
  <c r="P12454" i="12"/>
  <c r="P12455" i="12"/>
  <c r="P12456" i="12"/>
  <c r="P12457" i="12"/>
  <c r="P12458" i="12"/>
  <c r="P12459" i="12"/>
  <c r="P12460" i="12"/>
  <c r="P12461" i="12"/>
  <c r="P12462" i="12"/>
  <c r="P12463" i="12"/>
  <c r="P12464" i="12"/>
  <c r="P12465" i="12"/>
  <c r="P12466" i="12"/>
  <c r="P12467" i="12"/>
  <c r="P12468" i="12"/>
  <c r="P12469" i="12"/>
  <c r="P12470" i="12"/>
  <c r="P12471" i="12"/>
  <c r="P12472" i="12"/>
  <c r="P12473" i="12"/>
  <c r="P12474" i="12"/>
  <c r="P12475" i="12"/>
  <c r="P12476" i="12"/>
  <c r="P12477" i="12"/>
  <c r="P12478" i="12"/>
  <c r="P12479" i="12"/>
  <c r="P12480" i="12"/>
  <c r="P12481" i="12"/>
  <c r="P12482" i="12"/>
  <c r="P12483" i="12"/>
  <c r="P12484" i="12"/>
  <c r="P12485" i="12"/>
  <c r="P12486" i="12"/>
  <c r="P12487" i="12"/>
  <c r="P12488" i="12"/>
  <c r="P12489" i="12"/>
  <c r="P12490" i="12"/>
  <c r="P12491" i="12"/>
  <c r="P12492" i="12"/>
  <c r="P12493" i="12"/>
  <c r="P12494" i="12"/>
  <c r="P12495" i="12"/>
  <c r="P12496" i="12"/>
  <c r="P12497" i="12"/>
  <c r="P12498" i="12"/>
  <c r="P12499" i="12"/>
  <c r="P12500" i="12"/>
  <c r="P12501" i="12"/>
  <c r="P12502" i="12"/>
  <c r="P12503" i="12"/>
  <c r="P12504" i="12"/>
  <c r="P12505" i="12"/>
  <c r="P12506" i="12"/>
  <c r="P12507" i="12"/>
  <c r="P12508" i="12"/>
  <c r="P12509" i="12"/>
  <c r="P12510" i="12"/>
  <c r="P12511" i="12"/>
  <c r="P12512" i="12"/>
  <c r="P12513" i="12"/>
  <c r="P12514" i="12"/>
  <c r="P12515" i="12"/>
  <c r="P12516" i="12"/>
  <c r="P12517" i="12"/>
  <c r="P12518" i="12"/>
  <c r="P12519" i="12"/>
  <c r="P12520" i="12"/>
  <c r="P12521" i="12"/>
  <c r="P12522" i="12"/>
  <c r="P12523" i="12"/>
  <c r="P12524" i="12"/>
  <c r="P12525" i="12"/>
  <c r="P12526" i="12"/>
  <c r="P12527" i="12"/>
  <c r="P12528" i="12"/>
  <c r="P12529" i="12"/>
  <c r="P12530" i="12"/>
  <c r="P12531" i="12"/>
  <c r="P12532" i="12"/>
  <c r="P12533" i="12"/>
  <c r="P12534" i="12"/>
  <c r="P12535" i="12"/>
  <c r="P12536" i="12"/>
  <c r="P12537" i="12"/>
  <c r="P12538" i="12"/>
  <c r="P12539" i="12"/>
  <c r="P12540" i="12"/>
  <c r="P12541" i="12"/>
  <c r="P12542" i="12"/>
  <c r="P12543" i="12"/>
  <c r="P12544" i="12"/>
  <c r="P12545" i="12"/>
  <c r="P12546" i="12"/>
  <c r="P12547" i="12"/>
  <c r="P12548" i="12"/>
  <c r="P12549" i="12"/>
  <c r="P12550" i="12"/>
  <c r="P12551" i="12"/>
  <c r="P12552" i="12"/>
  <c r="P12553" i="12"/>
  <c r="P12554" i="12"/>
  <c r="P12555" i="12"/>
  <c r="P12556" i="12"/>
  <c r="P12557" i="12"/>
  <c r="P12558" i="12"/>
  <c r="P12559" i="12"/>
  <c r="P12560" i="12"/>
  <c r="P12561" i="12"/>
  <c r="P12562" i="12"/>
  <c r="P12563" i="12"/>
  <c r="P12564" i="12"/>
  <c r="P12565" i="12"/>
  <c r="P12566" i="12"/>
  <c r="P12567" i="12"/>
  <c r="P12568" i="12"/>
  <c r="P12569" i="12"/>
  <c r="P12570" i="12"/>
  <c r="P12571" i="12"/>
  <c r="P12572" i="12"/>
  <c r="P12573" i="12"/>
  <c r="P12574" i="12"/>
  <c r="P12575" i="12"/>
  <c r="P12576" i="12"/>
  <c r="P12577" i="12"/>
  <c r="P12578" i="12"/>
  <c r="P12579" i="12"/>
  <c r="P12580" i="12"/>
  <c r="P12581" i="12"/>
  <c r="P12582" i="12"/>
  <c r="P12583" i="12"/>
  <c r="P12584" i="12"/>
  <c r="P12585" i="12"/>
  <c r="P12586" i="12"/>
  <c r="P12587" i="12"/>
  <c r="P12588" i="12"/>
  <c r="P12589" i="12"/>
  <c r="P12590" i="12"/>
  <c r="P12591" i="12"/>
  <c r="P12592" i="12"/>
  <c r="P12593" i="12"/>
  <c r="P12594" i="12"/>
  <c r="P12595" i="12"/>
  <c r="P12596" i="12"/>
  <c r="P12597" i="12"/>
  <c r="P12598" i="12"/>
  <c r="P12599" i="12"/>
  <c r="P12600" i="12"/>
  <c r="P12601" i="12"/>
  <c r="P12602" i="12"/>
  <c r="P12603" i="12"/>
  <c r="P12604" i="12"/>
  <c r="P12605" i="12"/>
  <c r="P12606" i="12"/>
  <c r="P12607" i="12"/>
  <c r="P12608" i="12"/>
  <c r="P12609" i="12"/>
  <c r="P12610" i="12"/>
  <c r="P12611" i="12"/>
  <c r="P12612" i="12"/>
  <c r="P12613" i="12"/>
  <c r="P12614" i="12"/>
  <c r="P12615" i="12"/>
  <c r="P12616" i="12"/>
  <c r="P12617" i="12"/>
  <c r="P12618" i="12"/>
  <c r="P12619" i="12"/>
  <c r="P12620" i="12"/>
  <c r="P12621" i="12"/>
  <c r="P12622" i="12"/>
  <c r="P12623" i="12"/>
  <c r="P12624" i="12"/>
  <c r="P12625" i="12"/>
  <c r="P12626" i="12"/>
  <c r="P12627" i="12"/>
  <c r="P12628" i="12"/>
  <c r="P12629" i="12"/>
  <c r="P12630" i="12"/>
  <c r="P12631" i="12"/>
  <c r="P12632" i="12"/>
  <c r="P12633" i="12"/>
  <c r="P12634" i="12"/>
  <c r="P12635" i="12"/>
  <c r="P12636" i="12"/>
  <c r="P12637" i="12"/>
  <c r="P12638" i="12"/>
  <c r="P12639" i="12"/>
  <c r="P12640" i="12"/>
  <c r="P12641" i="12"/>
  <c r="P12642" i="12"/>
  <c r="P12643" i="12"/>
  <c r="P12644" i="12"/>
  <c r="P12645" i="12"/>
  <c r="P12646" i="12"/>
  <c r="P12647" i="12"/>
  <c r="P12648" i="12"/>
  <c r="P12649" i="12"/>
  <c r="P12650" i="12"/>
  <c r="P12651" i="12"/>
  <c r="P12652" i="12"/>
  <c r="P12653" i="12"/>
  <c r="P12654" i="12"/>
  <c r="P12655" i="12"/>
  <c r="P12656" i="12"/>
  <c r="P12657" i="12"/>
  <c r="P12658" i="12"/>
  <c r="P12659" i="12"/>
  <c r="P12660" i="12"/>
  <c r="P12661" i="12"/>
  <c r="P12662" i="12"/>
  <c r="P12663" i="12"/>
  <c r="P12664" i="12"/>
  <c r="P12665" i="12"/>
  <c r="P12666" i="12"/>
  <c r="P12667" i="12"/>
  <c r="P12668" i="12"/>
  <c r="P12669" i="12"/>
  <c r="P12670" i="12"/>
  <c r="P12671" i="12"/>
  <c r="P12672" i="12"/>
  <c r="P12673" i="12"/>
  <c r="P12674" i="12"/>
  <c r="P12675" i="12"/>
  <c r="P12676" i="12"/>
  <c r="P12677" i="12"/>
  <c r="P12678" i="12"/>
  <c r="P12679" i="12"/>
  <c r="P12680" i="12"/>
  <c r="P12681" i="12"/>
  <c r="P12682" i="12"/>
  <c r="P12683" i="12"/>
  <c r="P12684" i="12"/>
  <c r="P12685" i="12"/>
  <c r="P12686" i="12"/>
  <c r="P12687" i="12"/>
  <c r="P12688" i="12"/>
  <c r="P12689" i="12"/>
  <c r="P12690" i="12"/>
  <c r="P12691" i="12"/>
  <c r="P12692" i="12"/>
  <c r="P12693" i="12"/>
  <c r="P12694" i="12"/>
  <c r="P12695" i="12"/>
  <c r="P12696" i="12"/>
  <c r="P12697" i="12"/>
  <c r="P12698" i="12"/>
  <c r="P12699" i="12"/>
  <c r="P12700" i="12"/>
  <c r="P12701" i="12"/>
  <c r="P12702" i="12"/>
  <c r="P12703" i="12"/>
  <c r="P12704" i="12"/>
  <c r="P12705" i="12"/>
  <c r="P12706" i="12"/>
  <c r="P12707" i="12"/>
  <c r="P12708" i="12"/>
  <c r="P12709" i="12"/>
  <c r="P12710" i="12"/>
  <c r="P12711" i="12"/>
  <c r="P12712" i="12"/>
  <c r="P12713" i="12"/>
  <c r="P12714" i="12"/>
  <c r="P12715" i="12"/>
  <c r="P12716" i="12"/>
  <c r="P12717" i="12"/>
  <c r="P12718" i="12"/>
  <c r="P12719" i="12"/>
  <c r="P12720" i="12"/>
  <c r="P12721" i="12"/>
  <c r="P12722" i="12"/>
  <c r="P12723" i="12"/>
  <c r="P12724" i="12"/>
  <c r="P12725" i="12"/>
  <c r="P12726" i="12"/>
  <c r="P12727" i="12"/>
  <c r="P12728" i="12"/>
  <c r="P12729" i="12"/>
  <c r="P12730" i="12"/>
  <c r="P12731" i="12"/>
  <c r="P12732" i="12"/>
  <c r="P12733" i="12"/>
  <c r="P12734" i="12"/>
  <c r="P12735" i="12"/>
  <c r="P12736" i="12"/>
  <c r="P12737" i="12"/>
  <c r="P12738" i="12"/>
  <c r="P12739" i="12"/>
  <c r="P12740" i="12"/>
  <c r="P12741" i="12"/>
  <c r="P12742" i="12"/>
  <c r="P12743" i="12"/>
  <c r="P12744" i="12"/>
  <c r="P12745" i="12"/>
  <c r="P12746" i="12"/>
  <c r="P12747" i="12"/>
  <c r="P12748" i="12"/>
  <c r="P12749" i="12"/>
  <c r="P12750" i="12"/>
  <c r="P12751" i="12"/>
  <c r="P12752" i="12"/>
  <c r="P12753" i="12"/>
  <c r="P12754" i="12"/>
  <c r="P12755" i="12"/>
  <c r="P12756" i="12"/>
  <c r="P12757" i="12"/>
  <c r="P12758" i="12"/>
  <c r="P12759" i="12"/>
  <c r="P12760" i="12"/>
  <c r="P12761" i="12"/>
  <c r="P12762" i="12"/>
  <c r="P12763" i="12"/>
  <c r="P12764" i="12"/>
  <c r="P12765" i="12"/>
  <c r="P12766" i="12"/>
  <c r="P12767" i="12"/>
  <c r="P12768" i="12"/>
  <c r="P12769" i="12"/>
  <c r="P12770" i="12"/>
  <c r="P12771" i="12"/>
  <c r="P12772" i="12"/>
  <c r="P12773" i="12"/>
  <c r="P12774" i="12"/>
  <c r="P12775" i="12"/>
  <c r="P12776" i="12"/>
  <c r="P12777" i="12"/>
  <c r="P12778" i="12"/>
  <c r="P12779" i="12"/>
  <c r="P12780" i="12"/>
  <c r="P12781" i="12"/>
  <c r="P12782" i="12"/>
  <c r="P12783" i="12"/>
  <c r="P12784" i="12"/>
  <c r="P12785" i="12"/>
  <c r="P12786" i="12"/>
  <c r="P12787" i="12"/>
  <c r="P12788" i="12"/>
  <c r="P12789" i="12"/>
  <c r="P12790" i="12"/>
  <c r="P12791" i="12"/>
  <c r="P12792" i="12"/>
  <c r="P12793" i="12"/>
  <c r="P12794" i="12"/>
  <c r="P12795" i="12"/>
  <c r="P12796" i="12"/>
  <c r="P12797" i="12"/>
  <c r="P12798" i="12"/>
  <c r="P12799" i="12"/>
  <c r="P12800" i="12"/>
  <c r="P12801" i="12"/>
  <c r="P12802" i="12"/>
  <c r="P12803" i="12"/>
  <c r="P12804" i="12"/>
  <c r="P12805" i="12"/>
  <c r="P12806" i="12"/>
  <c r="P12807" i="12"/>
  <c r="P12808" i="12"/>
  <c r="P12809" i="12"/>
  <c r="P12810" i="12"/>
  <c r="P12811" i="12"/>
  <c r="P12812" i="12"/>
  <c r="P12813" i="12"/>
  <c r="P12814" i="12"/>
  <c r="P12815" i="12"/>
  <c r="P12816" i="12"/>
  <c r="P12817" i="12"/>
  <c r="P12818" i="12"/>
  <c r="P12819" i="12"/>
  <c r="P12820" i="12"/>
  <c r="P12821" i="12"/>
  <c r="P12822" i="12"/>
  <c r="P12823" i="12"/>
  <c r="P12824" i="12"/>
  <c r="P12825" i="12"/>
  <c r="P12826" i="12"/>
  <c r="P12827" i="12"/>
  <c r="P12828" i="12"/>
  <c r="P12829" i="12"/>
  <c r="P12830" i="12"/>
  <c r="P12831" i="12"/>
  <c r="P12832" i="12"/>
  <c r="P12833" i="12"/>
  <c r="P12834" i="12"/>
  <c r="P12835" i="12"/>
  <c r="P12836" i="12"/>
  <c r="P12837" i="12"/>
  <c r="P12838" i="12"/>
  <c r="P12839" i="12"/>
  <c r="P12840" i="12"/>
  <c r="P12841" i="12"/>
  <c r="P12842" i="12"/>
  <c r="P12843" i="12"/>
  <c r="P12844" i="12"/>
  <c r="P12845" i="12"/>
  <c r="P12846" i="12"/>
  <c r="P12847" i="12"/>
  <c r="P12848" i="12"/>
  <c r="P12849" i="12"/>
  <c r="P12850" i="12"/>
  <c r="P12851" i="12"/>
  <c r="P12852" i="12"/>
  <c r="P12853" i="12"/>
  <c r="P12854" i="12"/>
  <c r="P12855" i="12"/>
  <c r="P12856" i="12"/>
  <c r="P12857" i="12"/>
  <c r="P12858" i="12"/>
  <c r="P12859" i="12"/>
  <c r="P12860" i="12"/>
  <c r="P12861" i="12"/>
  <c r="P12862" i="12"/>
  <c r="P12863" i="12"/>
  <c r="P12864" i="12"/>
  <c r="P12865" i="12"/>
  <c r="P12866" i="12"/>
  <c r="P12867" i="12"/>
  <c r="P12868" i="12"/>
  <c r="P12869" i="12"/>
  <c r="P12870" i="12"/>
  <c r="P12871" i="12"/>
  <c r="P12872" i="12"/>
  <c r="P12873" i="12"/>
  <c r="P12874" i="12"/>
  <c r="P12875" i="12"/>
  <c r="P12876" i="12"/>
  <c r="P12877" i="12"/>
  <c r="P12878" i="12"/>
  <c r="P12879" i="12"/>
  <c r="P12880" i="12"/>
  <c r="P12881" i="12"/>
  <c r="P12882" i="12"/>
  <c r="P12883" i="12"/>
  <c r="P12884" i="12"/>
  <c r="P12885" i="12"/>
  <c r="P12886" i="12"/>
  <c r="P12887" i="12"/>
  <c r="P12888" i="12"/>
  <c r="P12889" i="12"/>
  <c r="P12890" i="12"/>
  <c r="P12891" i="12"/>
  <c r="P12892" i="12"/>
  <c r="P12893" i="12"/>
  <c r="P12894" i="12"/>
  <c r="P12895" i="12"/>
  <c r="P12896" i="12"/>
  <c r="P12897" i="12"/>
  <c r="P12898" i="12"/>
  <c r="P12899" i="12"/>
  <c r="P12900" i="12"/>
  <c r="P12901" i="12"/>
  <c r="P12902" i="12"/>
  <c r="P12903" i="12"/>
  <c r="P12904" i="12"/>
  <c r="P12905" i="12"/>
  <c r="P12906" i="12"/>
  <c r="P12907" i="12"/>
  <c r="P12908" i="12"/>
  <c r="P12909" i="12"/>
  <c r="P12910" i="12"/>
  <c r="P12911" i="12"/>
  <c r="P12912" i="12"/>
  <c r="P12913" i="12"/>
  <c r="P12914" i="12"/>
  <c r="P12915" i="12"/>
  <c r="P12916" i="12"/>
  <c r="P12917" i="12"/>
  <c r="P12918" i="12"/>
  <c r="P12919" i="12"/>
  <c r="P12920" i="12"/>
  <c r="P12921" i="12"/>
  <c r="P12922" i="12"/>
  <c r="P12923" i="12"/>
  <c r="P12924" i="12"/>
  <c r="P12925" i="12"/>
  <c r="P12926" i="12"/>
  <c r="P12927" i="12"/>
  <c r="P12928" i="12"/>
  <c r="P12929" i="12"/>
  <c r="P12930" i="12"/>
  <c r="P12931" i="12"/>
  <c r="P12932" i="12"/>
  <c r="P12933" i="12"/>
  <c r="P12934" i="12"/>
  <c r="P12935" i="12"/>
  <c r="P12936" i="12"/>
  <c r="P12937" i="12"/>
  <c r="P12938" i="12"/>
  <c r="P12939" i="12"/>
  <c r="P12940" i="12"/>
  <c r="P12941" i="12"/>
  <c r="P12942" i="12"/>
  <c r="P12943" i="12"/>
  <c r="P12944" i="12"/>
  <c r="P12945" i="12"/>
  <c r="P12946" i="12"/>
  <c r="P12947" i="12"/>
  <c r="P12948" i="12"/>
  <c r="P12949" i="12"/>
  <c r="P12950" i="12"/>
  <c r="P12951" i="12"/>
  <c r="P12952" i="12"/>
  <c r="P12953" i="12"/>
  <c r="P12954" i="12"/>
  <c r="P12955" i="12"/>
  <c r="P12956" i="12"/>
  <c r="P12957" i="12"/>
  <c r="P12958" i="12"/>
  <c r="P12959" i="12"/>
  <c r="P12960" i="12"/>
  <c r="P12961" i="12"/>
  <c r="P12962" i="12"/>
  <c r="P12963" i="12"/>
  <c r="P12964" i="12"/>
  <c r="P12965" i="12"/>
  <c r="P12966" i="12"/>
  <c r="P12967" i="12"/>
  <c r="P12968" i="12"/>
  <c r="P12969" i="12"/>
  <c r="P12970" i="12"/>
  <c r="P12971" i="12"/>
  <c r="P12972" i="12"/>
  <c r="P12973" i="12"/>
  <c r="P12974" i="12"/>
  <c r="P12975" i="12"/>
  <c r="P12976" i="12"/>
  <c r="P12977" i="12"/>
  <c r="P12978" i="12"/>
  <c r="P12979" i="12"/>
  <c r="P12980" i="12"/>
  <c r="P12981" i="12"/>
  <c r="P12982" i="12"/>
  <c r="P12983" i="12"/>
  <c r="P12984" i="12"/>
  <c r="P12985" i="12"/>
  <c r="P12986" i="12"/>
  <c r="P12987" i="12"/>
  <c r="P12988" i="12"/>
  <c r="P12989" i="12"/>
  <c r="P12990" i="12"/>
  <c r="P12991" i="12"/>
  <c r="P12992" i="12"/>
  <c r="P12993" i="12"/>
  <c r="P12994" i="12"/>
  <c r="P12995" i="12"/>
  <c r="P12996" i="12"/>
  <c r="P12997" i="12"/>
  <c r="P12998" i="12"/>
  <c r="P12999" i="12"/>
  <c r="P13000" i="12"/>
  <c r="C3" i="9"/>
  <c r="D3" i="9"/>
  <c r="L3" i="9"/>
  <c r="O3" i="9"/>
  <c r="M3" i="9"/>
  <c r="P3" i="9"/>
  <c r="Q3" i="9"/>
  <c r="U3" i="9"/>
  <c r="W3" i="9" s="1"/>
  <c r="V3" i="9"/>
  <c r="Y3" i="9"/>
  <c r="Z3" i="9"/>
  <c r="AD3" i="9"/>
  <c r="AG3" i="9"/>
  <c r="AE3" i="9"/>
  <c r="AH3" i="9"/>
  <c r="AI3" i="9"/>
  <c r="C4" i="9"/>
  <c r="F4" i="9"/>
  <c r="D4" i="9"/>
  <c r="G4" i="9"/>
  <c r="L4" i="9"/>
  <c r="O4" i="9"/>
  <c r="M4" i="9"/>
  <c r="P4" i="9"/>
  <c r="Q4" i="9"/>
  <c r="U4" i="9"/>
  <c r="V4" i="9"/>
  <c r="Y4" i="9"/>
  <c r="Z4" i="9"/>
  <c r="AD4" i="9"/>
  <c r="AF4" i="9" s="1"/>
  <c r="AE4" i="9"/>
  <c r="AH4" i="9"/>
  <c r="AI4" i="9"/>
  <c r="C5" i="9"/>
  <c r="D5" i="9"/>
  <c r="G5" i="9"/>
  <c r="L5" i="9"/>
  <c r="N5" i="9" s="1"/>
  <c r="M5" i="9"/>
  <c r="P5" i="9"/>
  <c r="Q5" i="9"/>
  <c r="U5" i="9"/>
  <c r="V5" i="9"/>
  <c r="Y5" i="9"/>
  <c r="Z5" i="9"/>
  <c r="AD5" i="9"/>
  <c r="AE5" i="9"/>
  <c r="AH5" i="9"/>
  <c r="AI5" i="9"/>
  <c r="C6" i="9"/>
  <c r="D6" i="9"/>
  <c r="G6" i="9"/>
  <c r="L6" i="9"/>
  <c r="N6" i="9" s="1"/>
  <c r="M6" i="9"/>
  <c r="P6" i="9"/>
  <c r="Q6" i="9"/>
  <c r="U6" i="9"/>
  <c r="V6" i="9"/>
  <c r="Y6" i="9"/>
  <c r="Z6" i="9"/>
  <c r="AD6" i="9"/>
  <c r="AF6" i="9" s="1"/>
  <c r="AE6" i="9"/>
  <c r="AH6" i="9"/>
  <c r="AI6" i="9"/>
  <c r="C7" i="9"/>
  <c r="F7" i="9"/>
  <c r="D7" i="9"/>
  <c r="G7" i="9"/>
  <c r="L7" i="9"/>
  <c r="N7" i="9"/>
  <c r="M7" i="9"/>
  <c r="P7" i="9"/>
  <c r="Q7" i="9"/>
  <c r="U7" i="9"/>
  <c r="W7" i="9" s="1"/>
  <c r="V7" i="9"/>
  <c r="Y7" i="9"/>
  <c r="Z7" i="9"/>
  <c r="AD7" i="9"/>
  <c r="AG7" i="9"/>
  <c r="AE7" i="9"/>
  <c r="AH7" i="9"/>
  <c r="AI7" i="9"/>
  <c r="C8" i="9"/>
  <c r="D8" i="9"/>
  <c r="G8" i="9"/>
  <c r="L8" i="9"/>
  <c r="N8" i="9"/>
  <c r="M8" i="9"/>
  <c r="P8" i="9"/>
  <c r="Q8" i="9"/>
  <c r="U8" i="9"/>
  <c r="V8" i="9"/>
  <c r="Y8" i="9"/>
  <c r="Z8" i="9"/>
  <c r="AD8" i="9"/>
  <c r="AG8" i="9" s="1"/>
  <c r="AE8" i="9"/>
  <c r="AH8" i="9"/>
  <c r="AI8" i="9"/>
  <c r="C9" i="9"/>
  <c r="E9" i="9"/>
  <c r="D9" i="9"/>
  <c r="G9" i="9"/>
  <c r="L9" i="9"/>
  <c r="O9" i="9"/>
  <c r="M9" i="9"/>
  <c r="P9" i="9"/>
  <c r="Q9" i="9"/>
  <c r="U9" i="9"/>
  <c r="V9" i="9"/>
  <c r="Y9" i="9"/>
  <c r="Z9" i="9"/>
  <c r="AD9" i="9"/>
  <c r="AG9" i="9"/>
  <c r="AE9" i="9"/>
  <c r="AH9" i="9"/>
  <c r="AI9" i="9"/>
  <c r="C10" i="9"/>
  <c r="D10" i="9"/>
  <c r="G10" i="9"/>
  <c r="L10" i="9"/>
  <c r="N10" i="9"/>
  <c r="M10" i="9"/>
  <c r="P10" i="9"/>
  <c r="Q10" i="9"/>
  <c r="U10" i="9"/>
  <c r="X10" i="9" s="1"/>
  <c r="V10" i="9"/>
  <c r="Y10" i="9"/>
  <c r="Z10" i="9"/>
  <c r="AD10" i="9"/>
  <c r="AE10" i="9"/>
  <c r="AH10" i="9"/>
  <c r="AI10" i="9"/>
  <c r="C11" i="9"/>
  <c r="F11" i="9" s="1"/>
  <c r="D11" i="9"/>
  <c r="G11" i="9"/>
  <c r="L11" i="9"/>
  <c r="M11" i="9"/>
  <c r="P11" i="9"/>
  <c r="Q11" i="9"/>
  <c r="U11" i="9"/>
  <c r="X11" i="9"/>
  <c r="V11" i="9"/>
  <c r="Y11" i="9"/>
  <c r="Z11" i="9"/>
  <c r="AD11" i="9"/>
  <c r="AE11" i="9"/>
  <c r="AH11" i="9"/>
  <c r="AI11" i="9"/>
  <c r="C12" i="9"/>
  <c r="H12" i="9"/>
  <c r="F12" i="9"/>
  <c r="D12" i="9"/>
  <c r="G12" i="9"/>
  <c r="L12" i="9"/>
  <c r="N12" i="9" s="1"/>
  <c r="M12" i="9"/>
  <c r="P12" i="9"/>
  <c r="Q12" i="9"/>
  <c r="U12" i="9"/>
  <c r="V12" i="9"/>
  <c r="Y12" i="9"/>
  <c r="Z12" i="9"/>
  <c r="AD12" i="9"/>
  <c r="AE12" i="9"/>
  <c r="AH12" i="9"/>
  <c r="AI12" i="9"/>
  <c r="C13" i="9"/>
  <c r="H13" i="9" s="1"/>
  <c r="D13" i="9"/>
  <c r="G13" i="9"/>
  <c r="L13" i="9"/>
  <c r="M13" i="9"/>
  <c r="P13" i="9"/>
  <c r="Q13" i="9"/>
  <c r="U13" i="9"/>
  <c r="V13" i="9"/>
  <c r="Y13" i="9"/>
  <c r="Z13" i="9"/>
  <c r="AD13" i="9"/>
  <c r="AF13" i="9" s="1"/>
  <c r="AE13" i="9"/>
  <c r="AH13" i="9"/>
  <c r="AI13" i="9"/>
  <c r="C14" i="9"/>
  <c r="D14" i="9"/>
  <c r="G14" i="9"/>
  <c r="L14" i="9"/>
  <c r="O14" i="9" s="1"/>
  <c r="M14" i="9"/>
  <c r="P14" i="9"/>
  <c r="Q14" i="9"/>
  <c r="U14" i="9"/>
  <c r="W14" i="9"/>
  <c r="V14" i="9"/>
  <c r="Y14" i="9"/>
  <c r="Z14" i="9"/>
  <c r="AD14" i="9"/>
  <c r="AF14" i="9" s="1"/>
  <c r="AE14" i="9"/>
  <c r="AH14" i="9"/>
  <c r="AI14" i="9"/>
  <c r="C15" i="9"/>
  <c r="H15" i="9"/>
  <c r="D15" i="9"/>
  <c r="G15" i="9"/>
  <c r="L15" i="9"/>
  <c r="N15" i="9"/>
  <c r="M15" i="9"/>
  <c r="P15" i="9"/>
  <c r="Q15" i="9"/>
  <c r="U15" i="9"/>
  <c r="V15" i="9"/>
  <c r="Y15" i="9"/>
  <c r="Z15" i="9"/>
  <c r="AD15" i="9"/>
  <c r="AG15" i="9"/>
  <c r="AE15" i="9"/>
  <c r="AH15" i="9"/>
  <c r="AI15" i="9"/>
  <c r="C16" i="9"/>
  <c r="D16" i="9"/>
  <c r="G16" i="9"/>
  <c r="L16" i="9"/>
  <c r="M16" i="9"/>
  <c r="P16" i="9"/>
  <c r="Q16" i="9"/>
  <c r="U16" i="9"/>
  <c r="W16" i="9"/>
  <c r="V16" i="9"/>
  <c r="Y16" i="9"/>
  <c r="Z16" i="9"/>
  <c r="AD16" i="9"/>
  <c r="AE16" i="9"/>
  <c r="AH16" i="9"/>
  <c r="AI16" i="9"/>
  <c r="C17" i="9"/>
  <c r="H17" i="9"/>
  <c r="D17" i="9"/>
  <c r="G17" i="9"/>
  <c r="L17" i="9"/>
  <c r="N17" i="9"/>
  <c r="M17" i="9"/>
  <c r="P17" i="9"/>
  <c r="Q17" i="9"/>
  <c r="U17" i="9"/>
  <c r="X17" i="9" s="1"/>
  <c r="V17" i="9"/>
  <c r="Y17" i="9"/>
  <c r="Z17" i="9"/>
  <c r="AD17" i="9"/>
  <c r="AF17" i="9" s="1"/>
  <c r="AE17" i="9"/>
  <c r="AH17" i="9"/>
  <c r="AI17" i="9"/>
  <c r="C18" i="9"/>
  <c r="F18" i="9"/>
  <c r="D18" i="9"/>
  <c r="G18" i="9"/>
  <c r="L18" i="9"/>
  <c r="O18" i="9"/>
  <c r="M18" i="9"/>
  <c r="P18" i="9"/>
  <c r="Q18" i="9"/>
  <c r="U18" i="9"/>
  <c r="W18" i="9" s="1"/>
  <c r="V18" i="9"/>
  <c r="Y18" i="9"/>
  <c r="Z18" i="9"/>
  <c r="AD18" i="9"/>
  <c r="AE18" i="9"/>
  <c r="AH18" i="9"/>
  <c r="AI18" i="9"/>
  <c r="C19" i="9"/>
  <c r="D19" i="9"/>
  <c r="G19" i="9"/>
  <c r="L19" i="9"/>
  <c r="O19" i="9" s="1"/>
  <c r="M19" i="9"/>
  <c r="P19" i="9"/>
  <c r="Q19" i="9"/>
  <c r="U19" i="9"/>
  <c r="X19" i="9"/>
  <c r="V19" i="9"/>
  <c r="Y19" i="9"/>
  <c r="Z19" i="9"/>
  <c r="AD19" i="9"/>
  <c r="AG19" i="9" s="1"/>
  <c r="AE19" i="9"/>
  <c r="AH19" i="9"/>
  <c r="AI19" i="9"/>
  <c r="C20" i="9"/>
  <c r="H20" i="9"/>
  <c r="D20" i="9"/>
  <c r="G20" i="9"/>
  <c r="L20" i="9"/>
  <c r="N20" i="9"/>
  <c r="M20" i="9"/>
  <c r="P20" i="9"/>
  <c r="Q20" i="9"/>
  <c r="U20" i="9"/>
  <c r="V20" i="9"/>
  <c r="Y20" i="9"/>
  <c r="Z20" i="9"/>
  <c r="AD20" i="9"/>
  <c r="AG20" i="9"/>
  <c r="AE20" i="9"/>
  <c r="AH20" i="9"/>
  <c r="AI20" i="9"/>
  <c r="C21" i="9"/>
  <c r="E21" i="9" s="1"/>
  <c r="D21" i="9"/>
  <c r="G21" i="9"/>
  <c r="L21" i="9"/>
  <c r="M21" i="9"/>
  <c r="P21" i="9"/>
  <c r="Q21" i="9"/>
  <c r="U21" i="9"/>
  <c r="X21" i="9" s="1"/>
  <c r="V21" i="9"/>
  <c r="Y21" i="9"/>
  <c r="Z21" i="9"/>
  <c r="AD21" i="9"/>
  <c r="AG21" i="9"/>
  <c r="AE21" i="9"/>
  <c r="AH21" i="9"/>
  <c r="AI21" i="9"/>
  <c r="C22" i="9"/>
  <c r="D22" i="9"/>
  <c r="G22" i="9"/>
  <c r="L22" i="9"/>
  <c r="O22" i="9"/>
  <c r="M22" i="9"/>
  <c r="P22" i="9"/>
  <c r="Q22" i="9"/>
  <c r="U22" i="9"/>
  <c r="W22" i="9" s="1"/>
  <c r="V22" i="9"/>
  <c r="Y22" i="9"/>
  <c r="Z22" i="9"/>
  <c r="AD22" i="9"/>
  <c r="AE22" i="9"/>
  <c r="AH22" i="9"/>
  <c r="AI22" i="9"/>
  <c r="C23" i="9"/>
  <c r="E23" i="9"/>
  <c r="D23" i="9"/>
  <c r="G23" i="9"/>
  <c r="L23" i="9"/>
  <c r="M23" i="9"/>
  <c r="P23" i="9"/>
  <c r="Q23" i="9"/>
  <c r="U23" i="9"/>
  <c r="X23" i="9"/>
  <c r="V23" i="9"/>
  <c r="Y23" i="9"/>
  <c r="Z23" i="9"/>
  <c r="AD23" i="9"/>
  <c r="AF23" i="9" s="1"/>
  <c r="AE23" i="9"/>
  <c r="AH23" i="9"/>
  <c r="AI23" i="9"/>
  <c r="C24" i="9"/>
  <c r="H24" i="9"/>
  <c r="D24" i="9"/>
  <c r="G24" i="9"/>
  <c r="L24" i="9"/>
  <c r="O24" i="9"/>
  <c r="M24" i="9"/>
  <c r="P24" i="9"/>
  <c r="Q24" i="9"/>
  <c r="U24" i="9"/>
  <c r="V24" i="9"/>
  <c r="Y24" i="9"/>
  <c r="Z24" i="9"/>
  <c r="AD24" i="9"/>
  <c r="AG24" i="9"/>
  <c r="AE24" i="9"/>
  <c r="AH24" i="9"/>
  <c r="AI24" i="9"/>
  <c r="C25" i="9"/>
  <c r="F25" i="9" s="1"/>
  <c r="D25" i="9"/>
  <c r="G25" i="9"/>
  <c r="L25" i="9"/>
  <c r="M25" i="9"/>
  <c r="P25" i="9"/>
  <c r="Q25" i="9"/>
  <c r="U25" i="9"/>
  <c r="W25" i="9" s="1"/>
  <c r="V25" i="9"/>
  <c r="Y25" i="9"/>
  <c r="Z25" i="9"/>
  <c r="AD25" i="9"/>
  <c r="AE25" i="9"/>
  <c r="AH25" i="9"/>
  <c r="AI25" i="9"/>
  <c r="C26" i="9"/>
  <c r="E26" i="9" s="1"/>
  <c r="D26" i="9"/>
  <c r="G26" i="9"/>
  <c r="L26" i="9"/>
  <c r="M26" i="9"/>
  <c r="P26" i="9"/>
  <c r="Q26" i="9"/>
  <c r="U26" i="9"/>
  <c r="W26" i="9" s="1"/>
  <c r="V26" i="9"/>
  <c r="Y26" i="9"/>
  <c r="Z26" i="9"/>
  <c r="AD26" i="9"/>
  <c r="AE26" i="9"/>
  <c r="AH26" i="9"/>
  <c r="AI26" i="9"/>
  <c r="C27" i="9"/>
  <c r="D27" i="9"/>
  <c r="G27" i="9"/>
  <c r="L27" i="9"/>
  <c r="M27" i="9"/>
  <c r="P27" i="9"/>
  <c r="Q27" i="9"/>
  <c r="U27" i="9"/>
  <c r="V27" i="9"/>
  <c r="Y27" i="9"/>
  <c r="Z27" i="9"/>
  <c r="AD27" i="9"/>
  <c r="AE27" i="9"/>
  <c r="AH27" i="9"/>
  <c r="AI27" i="9"/>
  <c r="C28" i="9"/>
  <c r="D28" i="9"/>
  <c r="G28" i="9"/>
  <c r="L28" i="9"/>
  <c r="O28" i="9" s="1"/>
  <c r="M28" i="9"/>
  <c r="P28" i="9"/>
  <c r="Q28" i="9"/>
  <c r="U28" i="9"/>
  <c r="W28" i="9" s="1"/>
  <c r="V28" i="9"/>
  <c r="Y28" i="9"/>
  <c r="Z28" i="9"/>
  <c r="AD28" i="9"/>
  <c r="AF28" i="9"/>
  <c r="AE28" i="9"/>
  <c r="AH28" i="9"/>
  <c r="AI28" i="9"/>
  <c r="C29" i="9"/>
  <c r="H29" i="9" s="1"/>
  <c r="D29" i="9"/>
  <c r="G29" i="9"/>
  <c r="L29" i="9"/>
  <c r="O29" i="9" s="1"/>
  <c r="M29" i="9"/>
  <c r="P29" i="9"/>
  <c r="Q29" i="9"/>
  <c r="U29" i="9"/>
  <c r="W29" i="9"/>
  <c r="V29" i="9"/>
  <c r="Y29" i="9"/>
  <c r="Z29" i="9"/>
  <c r="AD29" i="9"/>
  <c r="AF29" i="9" s="1"/>
  <c r="AE29" i="9"/>
  <c r="AH29" i="9"/>
  <c r="AI29" i="9"/>
  <c r="C30" i="9"/>
  <c r="D30" i="9"/>
  <c r="G30" i="9"/>
  <c r="L30" i="9"/>
  <c r="M30" i="9"/>
  <c r="P30" i="9"/>
  <c r="Q30" i="9"/>
  <c r="U30" i="9"/>
  <c r="V30" i="9"/>
  <c r="Y30" i="9"/>
  <c r="Z30" i="9"/>
  <c r="AD30" i="9"/>
  <c r="AF30" i="9" s="1"/>
  <c r="AE30" i="9"/>
  <c r="AH30" i="9"/>
  <c r="AI30" i="9"/>
  <c r="C31" i="9"/>
  <c r="D31" i="9"/>
  <c r="G31" i="9"/>
  <c r="L31" i="9"/>
  <c r="M31" i="9"/>
  <c r="P31" i="9"/>
  <c r="Q31" i="9"/>
  <c r="U31" i="9"/>
  <c r="X31" i="9" s="1"/>
  <c r="V31" i="9"/>
  <c r="Y31" i="9"/>
  <c r="Z31" i="9"/>
  <c r="AD31" i="9"/>
  <c r="AG31" i="9"/>
  <c r="AE31" i="9"/>
  <c r="AH31" i="9"/>
  <c r="AI31" i="9"/>
  <c r="C32" i="9"/>
  <c r="F32" i="9"/>
  <c r="D32" i="9"/>
  <c r="G32" i="9"/>
  <c r="L32" i="9"/>
  <c r="O32" i="9"/>
  <c r="M32" i="9"/>
  <c r="P32" i="9"/>
  <c r="Q32" i="9"/>
  <c r="U32" i="9"/>
  <c r="V32" i="9"/>
  <c r="Y32" i="9"/>
  <c r="Z32" i="9"/>
  <c r="AD32" i="9"/>
  <c r="AG32" i="9" s="1"/>
  <c r="AE32" i="9"/>
  <c r="AH32" i="9"/>
  <c r="AI32" i="9"/>
  <c r="C33" i="9"/>
  <c r="F33" i="9" s="1"/>
  <c r="D33" i="9"/>
  <c r="G33" i="9"/>
  <c r="L33" i="9"/>
  <c r="O33" i="9" s="1"/>
  <c r="M33" i="9"/>
  <c r="P33" i="9"/>
  <c r="Q33" i="9"/>
  <c r="U33" i="9"/>
  <c r="W33" i="9"/>
  <c r="V33" i="9"/>
  <c r="Y33" i="9"/>
  <c r="Z33" i="9"/>
  <c r="AD33" i="9"/>
  <c r="AG33" i="9"/>
  <c r="AE33" i="9"/>
  <c r="AH33" i="9"/>
  <c r="AI33" i="9"/>
  <c r="C34" i="9"/>
  <c r="D34" i="9"/>
  <c r="G34" i="9"/>
  <c r="L34" i="9"/>
  <c r="O34" i="9"/>
  <c r="M34" i="9"/>
  <c r="P34" i="9"/>
  <c r="Q34" i="9"/>
  <c r="U34" i="9"/>
  <c r="W34" i="9" s="1"/>
  <c r="V34" i="9"/>
  <c r="Y34" i="9"/>
  <c r="Z34" i="9"/>
  <c r="AD34" i="9"/>
  <c r="AF34" i="9" s="1"/>
  <c r="AE34" i="9"/>
  <c r="AH34" i="9"/>
  <c r="AI34" i="9"/>
  <c r="C35" i="9"/>
  <c r="F35" i="9"/>
  <c r="D35" i="9"/>
  <c r="G35" i="9"/>
  <c r="L35" i="9"/>
  <c r="N35" i="9"/>
  <c r="M35" i="9"/>
  <c r="P35" i="9"/>
  <c r="Q35" i="9"/>
  <c r="U35" i="9"/>
  <c r="X35" i="9" s="1"/>
  <c r="V35" i="9"/>
  <c r="Y35" i="9"/>
  <c r="Z35" i="9"/>
  <c r="AD35" i="9"/>
  <c r="AE35" i="9"/>
  <c r="AH35" i="9"/>
  <c r="AI35" i="9"/>
  <c r="C36" i="9"/>
  <c r="D36" i="9"/>
  <c r="G36" i="9"/>
  <c r="L36" i="9"/>
  <c r="N36" i="9"/>
  <c r="M36" i="9"/>
  <c r="P36" i="9"/>
  <c r="Q36" i="9"/>
  <c r="U36" i="9"/>
  <c r="V36" i="9"/>
  <c r="Y36" i="9"/>
  <c r="Z36" i="9"/>
  <c r="AD36" i="9"/>
  <c r="AF36" i="9" s="1"/>
  <c r="AE36" i="9"/>
  <c r="AH36" i="9"/>
  <c r="AI36" i="9"/>
  <c r="C37" i="9"/>
  <c r="F37" i="9"/>
  <c r="D37" i="9"/>
  <c r="G37" i="9"/>
  <c r="L37" i="9"/>
  <c r="N37" i="9"/>
  <c r="M37" i="9"/>
  <c r="P37" i="9"/>
  <c r="Q37" i="9"/>
  <c r="U37" i="9"/>
  <c r="W37" i="9"/>
  <c r="V37" i="9"/>
  <c r="Y37" i="9"/>
  <c r="Z37" i="9"/>
  <c r="AD37" i="9"/>
  <c r="AE37" i="9"/>
  <c r="AH37" i="9"/>
  <c r="AI37" i="9"/>
  <c r="C38" i="9"/>
  <c r="F38" i="9" s="1"/>
  <c r="D38" i="9"/>
  <c r="G38" i="9"/>
  <c r="L38" i="9"/>
  <c r="M38" i="9"/>
  <c r="P38" i="9"/>
  <c r="Q38" i="9"/>
  <c r="U38" i="9"/>
  <c r="V38" i="9"/>
  <c r="Y38" i="9"/>
  <c r="Z38" i="9"/>
  <c r="AD38" i="9"/>
  <c r="AG38" i="9"/>
  <c r="AF38" i="9"/>
  <c r="AE38" i="9"/>
  <c r="AH38" i="9"/>
  <c r="AI38" i="9"/>
  <c r="C39" i="9"/>
  <c r="D39" i="9"/>
  <c r="G39" i="9"/>
  <c r="L39" i="9"/>
  <c r="O39" i="9"/>
  <c r="M39" i="9"/>
  <c r="P39" i="9"/>
  <c r="Q39" i="9"/>
  <c r="U39" i="9"/>
  <c r="X39" i="9" s="1"/>
  <c r="V39" i="9"/>
  <c r="Y39" i="9"/>
  <c r="Z39" i="9"/>
  <c r="AD39" i="9"/>
  <c r="AE39" i="9"/>
  <c r="AH39" i="9"/>
  <c r="AI39" i="9"/>
  <c r="C40" i="9"/>
  <c r="E40" i="9" s="1"/>
  <c r="D40" i="9"/>
  <c r="G40" i="9"/>
  <c r="L40" i="9"/>
  <c r="M40" i="9"/>
  <c r="P40" i="9"/>
  <c r="Q40" i="9"/>
  <c r="U40" i="9"/>
  <c r="X40" i="9" s="1"/>
  <c r="V40" i="9"/>
  <c r="Y40" i="9"/>
  <c r="Z40" i="9"/>
  <c r="AD40" i="9"/>
  <c r="AG40" i="9"/>
  <c r="AE40" i="9"/>
  <c r="AH40" i="9"/>
  <c r="AI40" i="9"/>
  <c r="C41" i="9"/>
  <c r="E41" i="9"/>
  <c r="D41" i="9"/>
  <c r="G41" i="9"/>
  <c r="L41" i="9"/>
  <c r="O41" i="9"/>
  <c r="M41" i="9"/>
  <c r="P41" i="9"/>
  <c r="Q41" i="9"/>
  <c r="U41" i="9"/>
  <c r="W41" i="9" s="1"/>
  <c r="V41" i="9"/>
  <c r="Y41" i="9"/>
  <c r="Z41" i="9"/>
  <c r="AD41" i="9"/>
  <c r="AF41" i="9" s="1"/>
  <c r="AE41" i="9"/>
  <c r="AH41" i="9"/>
  <c r="AI41" i="9"/>
  <c r="C42" i="9"/>
  <c r="H42" i="9"/>
  <c r="D42" i="9"/>
  <c r="G42" i="9"/>
  <c r="L42" i="9"/>
  <c r="O42" i="9"/>
  <c r="M42" i="9"/>
  <c r="P42" i="9"/>
  <c r="Q42" i="9"/>
  <c r="U42" i="9"/>
  <c r="V42" i="9"/>
  <c r="Y42" i="9"/>
  <c r="Z42" i="9"/>
  <c r="AD42" i="9"/>
  <c r="AE42" i="9"/>
  <c r="AH42" i="9"/>
  <c r="AI42" i="9"/>
  <c r="C43" i="9"/>
  <c r="D43" i="9"/>
  <c r="G43" i="9"/>
  <c r="L43" i="9"/>
  <c r="N43" i="9"/>
  <c r="M43" i="9"/>
  <c r="P43" i="9"/>
  <c r="Q43" i="9"/>
  <c r="U43" i="9"/>
  <c r="W43" i="9" s="1"/>
  <c r="V43" i="9"/>
  <c r="Y43" i="9"/>
  <c r="Z43" i="9"/>
  <c r="AD43" i="9"/>
  <c r="AE43" i="9"/>
  <c r="AH43" i="9"/>
  <c r="AI43" i="9"/>
  <c r="C44" i="9"/>
  <c r="H44" i="9"/>
  <c r="D44" i="9"/>
  <c r="G44" i="9"/>
  <c r="L44" i="9"/>
  <c r="M44" i="9"/>
  <c r="P44" i="9"/>
  <c r="Q44" i="9"/>
  <c r="U44" i="9"/>
  <c r="V44" i="9"/>
  <c r="Y44" i="9"/>
  <c r="Z44" i="9"/>
  <c r="AD44" i="9"/>
  <c r="AG44" i="9"/>
  <c r="AE44" i="9"/>
  <c r="AH44" i="9"/>
  <c r="AI44" i="9"/>
  <c r="C45" i="9"/>
  <c r="F45" i="9" s="1"/>
  <c r="D45" i="9"/>
  <c r="G45" i="9"/>
  <c r="L45" i="9"/>
  <c r="N45" i="9" s="1"/>
  <c r="M45" i="9"/>
  <c r="P45" i="9"/>
  <c r="Q45" i="9"/>
  <c r="U45" i="9"/>
  <c r="V45" i="9"/>
  <c r="Y45" i="9"/>
  <c r="Z45" i="9"/>
  <c r="AD45" i="9"/>
  <c r="AG45" i="9"/>
  <c r="AE45" i="9"/>
  <c r="AH45" i="9"/>
  <c r="AI45" i="9"/>
  <c r="C46" i="9"/>
  <c r="D46" i="9"/>
  <c r="G46" i="9"/>
  <c r="L46" i="9"/>
  <c r="O46" i="9" s="1"/>
  <c r="M46" i="9"/>
  <c r="P46" i="9"/>
  <c r="Q46" i="9"/>
  <c r="U46" i="9"/>
  <c r="X46" i="9"/>
  <c r="V46" i="9"/>
  <c r="Y46" i="9"/>
  <c r="Z46" i="9"/>
  <c r="AD46" i="9"/>
  <c r="AG46" i="9" s="1"/>
  <c r="AE46" i="9"/>
  <c r="AH46" i="9"/>
  <c r="AI46" i="9"/>
  <c r="C47" i="9"/>
  <c r="F47" i="9"/>
  <c r="D47" i="9"/>
  <c r="G47" i="9"/>
  <c r="L47" i="9"/>
  <c r="N47" i="9"/>
  <c r="M47" i="9"/>
  <c r="P47" i="9"/>
  <c r="Q47" i="9"/>
  <c r="U47" i="9"/>
  <c r="X47" i="9"/>
  <c r="V47" i="9"/>
  <c r="Y47" i="9"/>
  <c r="Z47" i="9"/>
  <c r="AD47" i="9"/>
  <c r="AG47" i="9" s="1"/>
  <c r="AE47" i="9"/>
  <c r="AH47" i="9"/>
  <c r="AI47" i="9"/>
  <c r="C48" i="9"/>
  <c r="F48" i="9" s="1"/>
  <c r="D48" i="9"/>
  <c r="G48" i="9"/>
  <c r="L48" i="9"/>
  <c r="N48" i="9" s="1"/>
  <c r="M48" i="9"/>
  <c r="P48" i="9"/>
  <c r="Q48" i="9"/>
  <c r="U48" i="9"/>
  <c r="X48" i="9"/>
  <c r="V48" i="9"/>
  <c r="Y48" i="9"/>
  <c r="Z48" i="9"/>
  <c r="AD48" i="9"/>
  <c r="AF48" i="9"/>
  <c r="AE48" i="9"/>
  <c r="AH48" i="9"/>
  <c r="AI48" i="9"/>
  <c r="C49" i="9"/>
  <c r="D49" i="9"/>
  <c r="G49" i="9"/>
  <c r="L49" i="9"/>
  <c r="M49" i="9"/>
  <c r="P49" i="9"/>
  <c r="Q49" i="9"/>
  <c r="U49" i="9"/>
  <c r="V49" i="9"/>
  <c r="Y49" i="9"/>
  <c r="Z49" i="9"/>
  <c r="AD49" i="9"/>
  <c r="AF49" i="9"/>
  <c r="AE49" i="9"/>
  <c r="AH49" i="9"/>
  <c r="AI49" i="9"/>
  <c r="C50" i="9"/>
  <c r="D50" i="9"/>
  <c r="G50" i="9"/>
  <c r="L50" i="9"/>
  <c r="N50" i="9"/>
  <c r="M50" i="9"/>
  <c r="P50" i="9"/>
  <c r="Q50" i="9"/>
  <c r="U50" i="9"/>
  <c r="W50" i="9" s="1"/>
  <c r="V50" i="9"/>
  <c r="Y50" i="9"/>
  <c r="Z50" i="9"/>
  <c r="AD50" i="9"/>
  <c r="AG50" i="9" s="1"/>
  <c r="AE50" i="9"/>
  <c r="AH50" i="9"/>
  <c r="AI50" i="9"/>
  <c r="C51" i="9"/>
  <c r="H51" i="9"/>
  <c r="D51" i="9"/>
  <c r="G51" i="9"/>
  <c r="L51" i="9"/>
  <c r="N51" i="9"/>
  <c r="M51" i="9"/>
  <c r="P51" i="9"/>
  <c r="Q51" i="9"/>
  <c r="U51" i="9"/>
  <c r="V51" i="9"/>
  <c r="Y51" i="9"/>
  <c r="Z51" i="9"/>
  <c r="AD51" i="9"/>
  <c r="AG51" i="9"/>
  <c r="AE51" i="9"/>
  <c r="AH51" i="9"/>
  <c r="AI51" i="9"/>
  <c r="C52" i="9"/>
  <c r="D52" i="9"/>
  <c r="G52" i="9"/>
  <c r="L52" i="9"/>
  <c r="O52" i="9"/>
  <c r="M52" i="9"/>
  <c r="P52" i="9"/>
  <c r="Q52" i="9"/>
  <c r="U52" i="9"/>
  <c r="W52" i="9" s="1"/>
  <c r="V52" i="9"/>
  <c r="Y52" i="9"/>
  <c r="Z52" i="9"/>
  <c r="AD52" i="9"/>
  <c r="AG52" i="9"/>
  <c r="AE52" i="9"/>
  <c r="AH52" i="9"/>
  <c r="AI52" i="9"/>
  <c r="U53" i="9"/>
  <c r="X53" i="9"/>
  <c r="V53" i="9"/>
  <c r="Y53" i="9"/>
  <c r="Z53" i="9"/>
  <c r="AD53" i="9"/>
  <c r="AF53" i="9" s="1"/>
  <c r="AE53" i="9"/>
  <c r="AH53" i="9"/>
  <c r="AI53" i="9"/>
  <c r="U54" i="9"/>
  <c r="W54" i="9" s="1"/>
  <c r="V54" i="9"/>
  <c r="Y54" i="9"/>
  <c r="Z54" i="9"/>
  <c r="AD54" i="9"/>
  <c r="AF54" i="9"/>
  <c r="AE54" i="9"/>
  <c r="AH54" i="9"/>
  <c r="AI54" i="9"/>
  <c r="U55" i="9"/>
  <c r="W55" i="9" s="1"/>
  <c r="V55" i="9"/>
  <c r="Y55" i="9"/>
  <c r="Z55" i="9"/>
  <c r="AD55" i="9"/>
  <c r="AE55" i="9"/>
  <c r="AH55" i="9"/>
  <c r="AI55" i="9"/>
  <c r="U56" i="9"/>
  <c r="X56" i="9"/>
  <c r="V56" i="9"/>
  <c r="Y56" i="9"/>
  <c r="Z56" i="9"/>
  <c r="AD56" i="9"/>
  <c r="AF56" i="9" s="1"/>
  <c r="AE56" i="9"/>
  <c r="AH56" i="9"/>
  <c r="AI56" i="9"/>
  <c r="U57" i="9"/>
  <c r="W57" i="9"/>
  <c r="V57" i="9"/>
  <c r="Y57" i="9"/>
  <c r="Z57" i="9"/>
  <c r="AD57" i="9"/>
  <c r="AG57" i="9"/>
  <c r="AE57" i="9"/>
  <c r="AH57" i="9"/>
  <c r="AI57" i="9"/>
  <c r="U58" i="9"/>
  <c r="W58" i="9" s="1"/>
  <c r="V58" i="9"/>
  <c r="Y58" i="9"/>
  <c r="Z58" i="9"/>
  <c r="AD58" i="9"/>
  <c r="AG58" i="9" s="1"/>
  <c r="AE58" i="9"/>
  <c r="AH58" i="9"/>
  <c r="AI58" i="9"/>
  <c r="U59" i="9"/>
  <c r="X59" i="9"/>
  <c r="V59" i="9"/>
  <c r="Y59" i="9"/>
  <c r="Z59" i="9"/>
  <c r="AD59" i="9"/>
  <c r="AF59" i="9" s="1"/>
  <c r="AE59" i="9"/>
  <c r="AH59" i="9"/>
  <c r="AI59" i="9"/>
  <c r="U60" i="9"/>
  <c r="X60" i="9"/>
  <c r="V60" i="9"/>
  <c r="Y60" i="9"/>
  <c r="Z60" i="9"/>
  <c r="AD60" i="9"/>
  <c r="AG60" i="9" s="1"/>
  <c r="AE60" i="9"/>
  <c r="AH60" i="9"/>
  <c r="AI60" i="9"/>
  <c r="U61" i="9"/>
  <c r="X61" i="9"/>
  <c r="V61" i="9"/>
  <c r="Y61" i="9"/>
  <c r="Z61" i="9"/>
  <c r="AD61" i="9"/>
  <c r="AG61" i="9"/>
  <c r="AE61" i="9"/>
  <c r="AH61" i="9"/>
  <c r="AI61" i="9"/>
  <c r="U62" i="9"/>
  <c r="X62" i="9" s="1"/>
  <c r="V62" i="9"/>
  <c r="Y62" i="9"/>
  <c r="Z62" i="9"/>
  <c r="AD62" i="9"/>
  <c r="AF62" i="9" s="1"/>
  <c r="AE62" i="9"/>
  <c r="AH62" i="9"/>
  <c r="AI62" i="9"/>
  <c r="U63" i="9"/>
  <c r="X63" i="9"/>
  <c r="V63" i="9"/>
  <c r="Y63" i="9"/>
  <c r="Z63" i="9"/>
  <c r="AD63" i="9"/>
  <c r="AG63" i="9" s="1"/>
  <c r="AE63" i="9"/>
  <c r="AH63" i="9"/>
  <c r="AI63" i="9"/>
  <c r="U64" i="9"/>
  <c r="W64" i="9"/>
  <c r="V64" i="9"/>
  <c r="Y64" i="9"/>
  <c r="Z64" i="9"/>
  <c r="AD64" i="9"/>
  <c r="AG64" i="9" s="1"/>
  <c r="AE64" i="9"/>
  <c r="AH64" i="9"/>
  <c r="AI64" i="9"/>
  <c r="U65" i="9"/>
  <c r="V65" i="9"/>
  <c r="Y65" i="9"/>
  <c r="Z65" i="9"/>
  <c r="AD65" i="9"/>
  <c r="AE65" i="9"/>
  <c r="AH65" i="9"/>
  <c r="AI65" i="9"/>
  <c r="U66" i="9"/>
  <c r="X66" i="9"/>
  <c r="V66" i="9"/>
  <c r="Y66" i="9"/>
  <c r="Z66" i="9"/>
  <c r="AD66" i="9"/>
  <c r="AE66" i="9"/>
  <c r="AH66" i="9"/>
  <c r="AI66" i="9"/>
  <c r="U67" i="9"/>
  <c r="X67" i="9"/>
  <c r="V67" i="9"/>
  <c r="Y67" i="9"/>
  <c r="Z67" i="9"/>
  <c r="AD67" i="9"/>
  <c r="AF67" i="9" s="1"/>
  <c r="AE67" i="9"/>
  <c r="AH67" i="9"/>
  <c r="AI67" i="9"/>
  <c r="U68" i="9"/>
  <c r="V68" i="9"/>
  <c r="Y68" i="9"/>
  <c r="Z68" i="9"/>
  <c r="AD68" i="9"/>
  <c r="AG68" i="9" s="1"/>
  <c r="AE68" i="9"/>
  <c r="AH68" i="9"/>
  <c r="AI68" i="9"/>
  <c r="U69" i="9"/>
  <c r="W69" i="9"/>
  <c r="V69" i="9"/>
  <c r="Y69" i="9"/>
  <c r="Z69" i="9"/>
  <c r="AD69" i="9"/>
  <c r="AE69" i="9"/>
  <c r="AH69" i="9"/>
  <c r="AI69" i="9"/>
  <c r="U70" i="9"/>
  <c r="X70" i="9"/>
  <c r="V70" i="9"/>
  <c r="Y70" i="9"/>
  <c r="Z70" i="9"/>
  <c r="AD70" i="9"/>
  <c r="AE70" i="9"/>
  <c r="AH70" i="9"/>
  <c r="AI70" i="9"/>
  <c r="U71" i="9"/>
  <c r="W71" i="9" s="1"/>
  <c r="V71" i="9"/>
  <c r="Y71" i="9"/>
  <c r="Z71" i="9"/>
  <c r="AD71" i="9"/>
  <c r="AE71" i="9"/>
  <c r="AH71" i="9"/>
  <c r="AI71" i="9"/>
  <c r="U72" i="9"/>
  <c r="X72" i="9"/>
  <c r="W72" i="9"/>
  <c r="V72" i="9"/>
  <c r="Y72" i="9"/>
  <c r="Z72" i="9"/>
  <c r="AD72" i="9"/>
  <c r="AG72" i="9" s="1"/>
  <c r="AE72" i="9"/>
  <c r="AH72" i="9"/>
  <c r="AI72" i="9"/>
  <c r="U73" i="9"/>
  <c r="W73" i="9" s="1"/>
  <c r="V73" i="9"/>
  <c r="Y73" i="9"/>
  <c r="Z73" i="9"/>
  <c r="AD73" i="9"/>
  <c r="AG73" i="9"/>
  <c r="AE73" i="9"/>
  <c r="AH73" i="9"/>
  <c r="AI73" i="9"/>
  <c r="U74" i="9"/>
  <c r="W74" i="9" s="1"/>
  <c r="V74" i="9"/>
  <c r="Y74" i="9"/>
  <c r="Z74" i="9"/>
  <c r="AD74" i="9"/>
  <c r="AE74" i="9"/>
  <c r="AH74" i="9"/>
  <c r="AI74" i="9"/>
  <c r="U75" i="9"/>
  <c r="X75" i="9"/>
  <c r="V75" i="9"/>
  <c r="Y75" i="9"/>
  <c r="Z75" i="9"/>
  <c r="AD75" i="9"/>
  <c r="AG75" i="9" s="1"/>
  <c r="AE75" i="9"/>
  <c r="AH75" i="9"/>
  <c r="AI75" i="9"/>
  <c r="U76" i="9"/>
  <c r="W76" i="9"/>
  <c r="V76" i="9"/>
  <c r="Y76" i="9"/>
  <c r="Z76" i="9"/>
  <c r="AD76" i="9"/>
  <c r="AE76" i="9"/>
  <c r="AH76" i="9"/>
  <c r="AI76" i="9"/>
  <c r="U77" i="9"/>
  <c r="W77" i="9"/>
  <c r="V77" i="9"/>
  <c r="Y77" i="9"/>
  <c r="Z77" i="9"/>
  <c r="AD77" i="9"/>
  <c r="AF77" i="9" s="1"/>
  <c r="AE77" i="9"/>
  <c r="AH77" i="9"/>
  <c r="AI77" i="9"/>
  <c r="U78" i="9"/>
  <c r="X78" i="9" s="1"/>
  <c r="V78" i="9"/>
  <c r="Y78" i="9"/>
  <c r="Z78" i="9"/>
  <c r="AD78" i="9"/>
  <c r="AG78" i="9"/>
  <c r="AE78" i="9"/>
  <c r="AH78" i="9"/>
  <c r="AI78" i="9"/>
  <c r="U79" i="9"/>
  <c r="V79" i="9"/>
  <c r="Y79" i="9"/>
  <c r="Z79" i="9"/>
  <c r="AD79" i="9"/>
  <c r="AF79" i="9"/>
  <c r="AE79" i="9"/>
  <c r="AH79" i="9"/>
  <c r="AI79" i="9"/>
  <c r="U80" i="9"/>
  <c r="W80" i="9" s="1"/>
  <c r="V80" i="9"/>
  <c r="Y80" i="9"/>
  <c r="Z80" i="9"/>
  <c r="AD80" i="9"/>
  <c r="AE80" i="9"/>
  <c r="AH80" i="9"/>
  <c r="AI80" i="9"/>
  <c r="U81" i="9"/>
  <c r="W81" i="9"/>
  <c r="V81" i="9"/>
  <c r="Y81" i="9"/>
  <c r="Z81" i="9"/>
  <c r="AD81" i="9"/>
  <c r="AF81" i="9"/>
  <c r="AE81" i="9"/>
  <c r="AH81" i="9"/>
  <c r="AI81" i="9"/>
  <c r="U82" i="9"/>
  <c r="W82" i="9" s="1"/>
  <c r="V82" i="9"/>
  <c r="Y82" i="9"/>
  <c r="Z82" i="9"/>
  <c r="AD82" i="9"/>
  <c r="AF82" i="9" s="1"/>
  <c r="AE82" i="9"/>
  <c r="AH82" i="9"/>
  <c r="AI82" i="9"/>
  <c r="U83" i="9"/>
  <c r="W83" i="9"/>
  <c r="V83" i="9"/>
  <c r="Y83" i="9"/>
  <c r="Z83" i="9"/>
  <c r="AD83" i="9"/>
  <c r="AG83" i="9" s="1"/>
  <c r="AE83" i="9"/>
  <c r="AH83" i="9"/>
  <c r="AI83" i="9"/>
  <c r="U84" i="9"/>
  <c r="X84" i="9"/>
  <c r="V84" i="9"/>
  <c r="Y84" i="9"/>
  <c r="Z84" i="9"/>
  <c r="AD84" i="9"/>
  <c r="AG84" i="9" s="1"/>
  <c r="AE84" i="9"/>
  <c r="AH84" i="9"/>
  <c r="AI84" i="9"/>
  <c r="U85" i="9"/>
  <c r="X85" i="9"/>
  <c r="V85" i="9"/>
  <c r="Y85" i="9"/>
  <c r="Z85" i="9"/>
  <c r="AD85" i="9"/>
  <c r="AF85" i="9"/>
  <c r="AE85" i="9"/>
  <c r="AH85" i="9"/>
  <c r="AI85" i="9"/>
  <c r="U86" i="9"/>
  <c r="X86" i="9" s="1"/>
  <c r="V86" i="9"/>
  <c r="Y86" i="9"/>
  <c r="Z86" i="9"/>
  <c r="AD86" i="9"/>
  <c r="AE86" i="9"/>
  <c r="AH86" i="9"/>
  <c r="AI86" i="9"/>
  <c r="U87" i="9"/>
  <c r="V87" i="9"/>
  <c r="Y87" i="9"/>
  <c r="Z87" i="9"/>
  <c r="AD87" i="9"/>
  <c r="AG87" i="9" s="1"/>
  <c r="AE87" i="9"/>
  <c r="AH87" i="9"/>
  <c r="AI87" i="9"/>
  <c r="U88" i="9"/>
  <c r="X88" i="9"/>
  <c r="V88" i="9"/>
  <c r="Y88" i="9"/>
  <c r="Z88" i="9"/>
  <c r="AD88" i="9"/>
  <c r="AE88" i="9"/>
  <c r="AH88" i="9"/>
  <c r="AI88" i="9"/>
  <c r="U89" i="9"/>
  <c r="V89" i="9"/>
  <c r="Y89" i="9"/>
  <c r="Z89" i="9"/>
  <c r="AD89" i="9"/>
  <c r="AG89" i="9"/>
  <c r="AE89" i="9"/>
  <c r="AH89" i="9"/>
  <c r="AI89" i="9"/>
  <c r="U90" i="9"/>
  <c r="X90" i="9" s="1"/>
  <c r="V90" i="9"/>
  <c r="Y90" i="9"/>
  <c r="Z90" i="9"/>
  <c r="AD90" i="9"/>
  <c r="AE90" i="9"/>
  <c r="AH90" i="9"/>
  <c r="AI90" i="9"/>
  <c r="U91" i="9"/>
  <c r="X91" i="9"/>
  <c r="V91" i="9"/>
  <c r="Y91" i="9"/>
  <c r="Z91" i="9"/>
  <c r="AD91" i="9"/>
  <c r="AF91" i="9"/>
  <c r="AE91" i="9"/>
  <c r="AH91" i="9"/>
  <c r="AI91" i="9"/>
  <c r="U92" i="9"/>
  <c r="X92" i="9" s="1"/>
  <c r="V92" i="9"/>
  <c r="Y92" i="9"/>
  <c r="Z92" i="9"/>
  <c r="AD92" i="9"/>
  <c r="AF92" i="9" s="1"/>
  <c r="AG92" i="9"/>
  <c r="AE92" i="9"/>
  <c r="AH92" i="9"/>
  <c r="AI92" i="9"/>
  <c r="U93" i="9"/>
  <c r="X93" i="9" s="1"/>
  <c r="V93" i="9"/>
  <c r="Y93" i="9"/>
  <c r="Z93" i="9"/>
  <c r="AD93" i="9"/>
  <c r="AG93" i="9"/>
  <c r="AE93" i="9"/>
  <c r="AH93" i="9"/>
  <c r="AI93" i="9"/>
  <c r="U94" i="9"/>
  <c r="W94" i="9" s="1"/>
  <c r="V94" i="9"/>
  <c r="Y94" i="9"/>
  <c r="Z94" i="9"/>
  <c r="AD94" i="9"/>
  <c r="AF94" i="9"/>
  <c r="AE94" i="9"/>
  <c r="AH94" i="9"/>
  <c r="AI94" i="9"/>
  <c r="U95" i="9"/>
  <c r="V95" i="9"/>
  <c r="Y95" i="9"/>
  <c r="Z95" i="9"/>
  <c r="AD95" i="9"/>
  <c r="AG95" i="9"/>
  <c r="AE95" i="9"/>
  <c r="AH95" i="9"/>
  <c r="AI95" i="9"/>
  <c r="U96" i="9"/>
  <c r="X96" i="9" s="1"/>
  <c r="V96" i="9"/>
  <c r="Y96" i="9"/>
  <c r="Z96" i="9"/>
  <c r="AD96" i="9"/>
  <c r="AF96" i="9"/>
  <c r="AE96" i="9"/>
  <c r="AH96" i="9"/>
  <c r="AI96" i="9"/>
  <c r="U97" i="9"/>
  <c r="X97" i="9" s="1"/>
  <c r="V97" i="9"/>
  <c r="Y97" i="9"/>
  <c r="Z97" i="9"/>
  <c r="AD97" i="9"/>
  <c r="AF97" i="9"/>
  <c r="AE97" i="9"/>
  <c r="AH97" i="9"/>
  <c r="AI97" i="9"/>
  <c r="U98" i="9"/>
  <c r="X98" i="9" s="1"/>
  <c r="V98" i="9"/>
  <c r="Y98" i="9"/>
  <c r="Z98" i="9"/>
  <c r="AD98" i="9"/>
  <c r="AG98" i="9"/>
  <c r="AE98" i="9"/>
  <c r="AH98" i="9"/>
  <c r="AI98" i="9"/>
  <c r="U99" i="9"/>
  <c r="X99" i="9"/>
  <c r="V99" i="9"/>
  <c r="Y99" i="9"/>
  <c r="Z99" i="9"/>
  <c r="AD99" i="9"/>
  <c r="AE99" i="9"/>
  <c r="AH99" i="9"/>
  <c r="AI99" i="9"/>
  <c r="U100" i="9"/>
  <c r="X100" i="9" s="1"/>
  <c r="V100" i="9"/>
  <c r="Y100" i="9"/>
  <c r="Z100" i="9"/>
  <c r="AD100" i="9"/>
  <c r="AE100" i="9"/>
  <c r="AH100" i="9"/>
  <c r="AI100" i="9"/>
  <c r="U101" i="9"/>
  <c r="X101" i="9"/>
  <c r="V101" i="9"/>
  <c r="Y101" i="9"/>
  <c r="Z101" i="9"/>
  <c r="AD101" i="9"/>
  <c r="AF101" i="9" s="1"/>
  <c r="AE101" i="9"/>
  <c r="AH101" i="9"/>
  <c r="AI101" i="9"/>
  <c r="U102" i="9"/>
  <c r="V102" i="9"/>
  <c r="Y102" i="9"/>
  <c r="Z102" i="9"/>
  <c r="AD102" i="9"/>
  <c r="AE102" i="9"/>
  <c r="AH102" i="9"/>
  <c r="AI102" i="9"/>
  <c r="U103" i="9"/>
  <c r="W103" i="9"/>
  <c r="V103" i="9"/>
  <c r="Y103" i="9"/>
  <c r="Z103" i="9"/>
  <c r="AD103" i="9"/>
  <c r="AF103" i="9" s="1"/>
  <c r="AE103" i="9"/>
  <c r="AH103" i="9"/>
  <c r="AI103" i="9"/>
  <c r="U104" i="9"/>
  <c r="X104" i="9"/>
  <c r="V104" i="9"/>
  <c r="Y104" i="9"/>
  <c r="Z104" i="9"/>
  <c r="AD104" i="9"/>
  <c r="AG104" i="9"/>
  <c r="AE104" i="9"/>
  <c r="AH104" i="9"/>
  <c r="AI104" i="9"/>
  <c r="U105" i="9"/>
  <c r="W105" i="9" s="1"/>
  <c r="V105" i="9"/>
  <c r="Y105" i="9"/>
  <c r="Z105" i="9"/>
  <c r="AD105" i="9"/>
  <c r="AF105" i="9" s="1"/>
  <c r="AE105" i="9"/>
  <c r="AH105" i="9"/>
  <c r="AI105" i="9"/>
  <c r="U106" i="9"/>
  <c r="W106" i="9"/>
  <c r="V106" i="9"/>
  <c r="Y106" i="9"/>
  <c r="Z106" i="9"/>
  <c r="AD106" i="9"/>
  <c r="AG106" i="9" s="1"/>
  <c r="AE106" i="9"/>
  <c r="AH106" i="9"/>
  <c r="AI106" i="9"/>
  <c r="U107" i="9"/>
  <c r="X107" i="9"/>
  <c r="V107" i="9"/>
  <c r="Y107" i="9"/>
  <c r="Z107" i="9"/>
  <c r="AD107" i="9"/>
  <c r="AE107" i="9"/>
  <c r="AH107" i="9"/>
  <c r="AI107" i="9"/>
  <c r="U108" i="9"/>
  <c r="W108" i="9" s="1"/>
  <c r="V108" i="9"/>
  <c r="Y108" i="9"/>
  <c r="Z108" i="9"/>
  <c r="AD108" i="9"/>
  <c r="AG108" i="9"/>
  <c r="AE108" i="9"/>
  <c r="AH108" i="9"/>
  <c r="AI108" i="9"/>
  <c r="U109" i="9"/>
  <c r="W109" i="9"/>
  <c r="V109" i="9"/>
  <c r="Y109" i="9"/>
  <c r="Z109" i="9"/>
  <c r="AD109" i="9"/>
  <c r="AE109" i="9"/>
  <c r="AH109" i="9"/>
  <c r="AI109" i="9"/>
  <c r="U110" i="9"/>
  <c r="X110" i="9" s="1"/>
  <c r="V110" i="9"/>
  <c r="Y110" i="9"/>
  <c r="Z110" i="9"/>
  <c r="AD110" i="9"/>
  <c r="AF110" i="9"/>
  <c r="AG110" i="9"/>
  <c r="AE110" i="9"/>
  <c r="AH110" i="9"/>
  <c r="AI110" i="9"/>
  <c r="U111" i="9"/>
  <c r="X111" i="9"/>
  <c r="V111" i="9"/>
  <c r="Y111" i="9"/>
  <c r="Z111" i="9"/>
  <c r="AD111" i="9"/>
  <c r="AF111" i="9" s="1"/>
  <c r="AE111" i="9"/>
  <c r="AH111" i="9"/>
  <c r="AI111" i="9"/>
  <c r="U112" i="9"/>
  <c r="V112" i="9"/>
  <c r="Y112" i="9"/>
  <c r="Z112" i="9"/>
  <c r="AD112" i="9"/>
  <c r="AG112" i="9"/>
  <c r="AE112" i="9"/>
  <c r="AH112" i="9"/>
  <c r="AI112" i="9"/>
  <c r="U113" i="9"/>
  <c r="X113" i="9"/>
  <c r="V113" i="9"/>
  <c r="Y113" i="9"/>
  <c r="Z113" i="9"/>
  <c r="AD113" i="9"/>
  <c r="AF113" i="9" s="1"/>
  <c r="AE113" i="9"/>
  <c r="AH113" i="9"/>
  <c r="AI113" i="9"/>
  <c r="U114" i="9"/>
  <c r="X114" i="9" s="1"/>
  <c r="V114" i="9"/>
  <c r="Y114" i="9"/>
  <c r="Z114" i="9"/>
  <c r="AD114" i="9"/>
  <c r="AE114" i="9"/>
  <c r="AH114" i="9"/>
  <c r="AI114" i="9"/>
  <c r="U115" i="9"/>
  <c r="X115" i="9"/>
  <c r="V115" i="9"/>
  <c r="Y115" i="9"/>
  <c r="Z115" i="9"/>
  <c r="AD115" i="9"/>
  <c r="AG115" i="9" s="1"/>
  <c r="AE115" i="9"/>
  <c r="AH115" i="9"/>
  <c r="AI115" i="9"/>
  <c r="U116" i="9"/>
  <c r="X116" i="9"/>
  <c r="V116" i="9"/>
  <c r="Y116" i="9"/>
  <c r="Z116" i="9"/>
  <c r="AD116" i="9"/>
  <c r="AE116" i="9"/>
  <c r="AH116" i="9"/>
  <c r="AI116" i="9"/>
  <c r="U117" i="9"/>
  <c r="V117" i="9"/>
  <c r="Y117" i="9"/>
  <c r="Z117" i="9"/>
  <c r="AD117" i="9"/>
  <c r="AE117" i="9"/>
  <c r="AH117" i="9"/>
  <c r="AI117" i="9"/>
  <c r="U118" i="9"/>
  <c r="X118" i="9" s="1"/>
  <c r="V118" i="9"/>
  <c r="Y118" i="9"/>
  <c r="Z118" i="9"/>
  <c r="AD118" i="9"/>
  <c r="AF118" i="9"/>
  <c r="AE118" i="9"/>
  <c r="AH118" i="9"/>
  <c r="AI118" i="9"/>
  <c r="U119" i="9"/>
  <c r="W119" i="9"/>
  <c r="V119" i="9"/>
  <c r="Y119" i="9"/>
  <c r="Z119" i="9"/>
  <c r="AD119" i="9"/>
  <c r="AG119" i="9" s="1"/>
  <c r="AE119" i="9"/>
  <c r="AH119" i="9"/>
  <c r="AI119" i="9"/>
  <c r="U120" i="9"/>
  <c r="W120" i="9" s="1"/>
  <c r="V120" i="9"/>
  <c r="Y120" i="9"/>
  <c r="Z120" i="9"/>
  <c r="AD120" i="9"/>
  <c r="AG120" i="9"/>
  <c r="AE120" i="9"/>
  <c r="AH120" i="9"/>
  <c r="AI120" i="9"/>
  <c r="U121" i="9"/>
  <c r="W121" i="9" s="1"/>
  <c r="V121" i="9"/>
  <c r="Y121" i="9"/>
  <c r="Z121" i="9"/>
  <c r="AD121" i="9"/>
  <c r="AF121" i="9"/>
  <c r="AE121" i="9"/>
  <c r="AH121" i="9"/>
  <c r="AI121" i="9"/>
  <c r="U122" i="9"/>
  <c r="X122" i="9" s="1"/>
  <c r="V122" i="9"/>
  <c r="Y122" i="9"/>
  <c r="Z122" i="9"/>
  <c r="AD122" i="9"/>
  <c r="AF122" i="9"/>
  <c r="AE122" i="9"/>
  <c r="AH122" i="9"/>
  <c r="AI122" i="9"/>
  <c r="U123" i="9"/>
  <c r="W123" i="9"/>
  <c r="V123" i="9"/>
  <c r="Y123" i="9"/>
  <c r="Z123" i="9"/>
  <c r="AD123" i="9"/>
  <c r="AE123" i="9"/>
  <c r="AH123" i="9"/>
  <c r="AI123" i="9"/>
  <c r="U124" i="9"/>
  <c r="X124" i="9" s="1"/>
  <c r="V124" i="9"/>
  <c r="Y124" i="9"/>
  <c r="Z124" i="9"/>
  <c r="AD124" i="9"/>
  <c r="AG124" i="9" s="1"/>
  <c r="AE124" i="9"/>
  <c r="AH124" i="9"/>
  <c r="AI124" i="9"/>
  <c r="U125" i="9"/>
  <c r="W125" i="9"/>
  <c r="V125" i="9"/>
  <c r="Y125" i="9"/>
  <c r="Z125" i="9"/>
  <c r="AD125" i="9"/>
  <c r="AG125" i="9" s="1"/>
  <c r="AE125" i="9"/>
  <c r="AH125" i="9"/>
  <c r="AI125" i="9"/>
  <c r="U126" i="9"/>
  <c r="X126" i="9"/>
  <c r="V126" i="9"/>
  <c r="Y126" i="9"/>
  <c r="Z126" i="9"/>
  <c r="AD126" i="9"/>
  <c r="AF126" i="9" s="1"/>
  <c r="AE126" i="9"/>
  <c r="AH126" i="9"/>
  <c r="AI126" i="9"/>
  <c r="U127" i="9"/>
  <c r="V127" i="9"/>
  <c r="Y127" i="9"/>
  <c r="Z127" i="9"/>
  <c r="AD127" i="9"/>
  <c r="AG127" i="9"/>
  <c r="AE127" i="9"/>
  <c r="AH127" i="9"/>
  <c r="AI127" i="9"/>
  <c r="U128" i="9"/>
  <c r="V128" i="9"/>
  <c r="Y128" i="9"/>
  <c r="Z128" i="9"/>
  <c r="AD128" i="9"/>
  <c r="AE128" i="9"/>
  <c r="AH128" i="9"/>
  <c r="AI128" i="9"/>
  <c r="U129" i="9"/>
  <c r="W129" i="9"/>
  <c r="V129" i="9"/>
  <c r="Y129" i="9"/>
  <c r="Z129" i="9"/>
  <c r="AD129" i="9"/>
  <c r="AE129" i="9"/>
  <c r="AH129" i="9"/>
  <c r="AI129" i="9"/>
  <c r="U130" i="9"/>
  <c r="V130" i="9"/>
  <c r="Y130" i="9"/>
  <c r="Z130" i="9"/>
  <c r="AD130" i="9"/>
  <c r="AE130" i="9"/>
  <c r="AH130" i="9"/>
  <c r="AI130" i="9"/>
  <c r="U131" i="9"/>
  <c r="V131" i="9"/>
  <c r="Y131" i="9"/>
  <c r="Z131" i="9"/>
  <c r="AD131" i="9"/>
  <c r="AG131" i="9" s="1"/>
  <c r="AE131" i="9"/>
  <c r="AH131" i="9"/>
  <c r="AI131" i="9"/>
  <c r="U132" i="9"/>
  <c r="X132" i="9"/>
  <c r="V132" i="9"/>
  <c r="Y132" i="9"/>
  <c r="Z132" i="9"/>
  <c r="AD132" i="9"/>
  <c r="AG132" i="9" s="1"/>
  <c r="AE132" i="9"/>
  <c r="AH132" i="9"/>
  <c r="AI132" i="9"/>
  <c r="U133" i="9"/>
  <c r="X133" i="9" s="1"/>
  <c r="W133" i="9"/>
  <c r="V133" i="9"/>
  <c r="Y133" i="9"/>
  <c r="Z133" i="9"/>
  <c r="AD133" i="9"/>
  <c r="AG133" i="9"/>
  <c r="AE133" i="9"/>
  <c r="AH133" i="9"/>
  <c r="AI133" i="9"/>
  <c r="U134" i="9"/>
  <c r="X134" i="9"/>
  <c r="W134" i="9"/>
  <c r="V134" i="9"/>
  <c r="Y134" i="9"/>
  <c r="Z134" i="9"/>
  <c r="U135" i="9"/>
  <c r="W135" i="9" s="1"/>
  <c r="V135" i="9"/>
  <c r="Y135" i="9"/>
  <c r="Z135" i="9"/>
  <c r="U136" i="9"/>
  <c r="V136" i="9"/>
  <c r="Y136" i="9"/>
  <c r="Z136" i="9"/>
  <c r="U137" i="9"/>
  <c r="V137" i="9"/>
  <c r="Y137" i="9"/>
  <c r="Z137" i="9"/>
  <c r="U138" i="9"/>
  <c r="V138" i="9"/>
  <c r="Y138" i="9"/>
  <c r="Z138" i="9"/>
  <c r="U139" i="9"/>
  <c r="W139" i="9"/>
  <c r="V139" i="9"/>
  <c r="Y139" i="9"/>
  <c r="Z139" i="9"/>
  <c r="U140" i="9"/>
  <c r="X140" i="9" s="1"/>
  <c r="V140" i="9"/>
  <c r="Y140" i="9"/>
  <c r="Z140" i="9"/>
  <c r="U141" i="9"/>
  <c r="X141" i="9"/>
  <c r="V141" i="9"/>
  <c r="Y141" i="9"/>
  <c r="Z141" i="9"/>
  <c r="U142" i="9"/>
  <c r="V142" i="9"/>
  <c r="Y142" i="9"/>
  <c r="Z142" i="9"/>
  <c r="U143" i="9"/>
  <c r="W143" i="9" s="1"/>
  <c r="V143" i="9"/>
  <c r="Y143" i="9"/>
  <c r="Z143" i="9"/>
  <c r="U144" i="9"/>
  <c r="X144" i="9"/>
  <c r="V144" i="9"/>
  <c r="Y144" i="9"/>
  <c r="Z144" i="9"/>
  <c r="U145" i="9"/>
  <c r="W145" i="9"/>
  <c r="V145" i="9"/>
  <c r="Y145" i="9"/>
  <c r="Z145" i="9"/>
  <c r="U146" i="9"/>
  <c r="X146" i="9" s="1"/>
  <c r="V146" i="9"/>
  <c r="Y146" i="9"/>
  <c r="Z146" i="9"/>
  <c r="U147" i="9"/>
  <c r="X147" i="9" s="1"/>
  <c r="V147" i="9"/>
  <c r="Y147" i="9"/>
  <c r="Z147" i="9"/>
  <c r="U148" i="9"/>
  <c r="W148" i="9"/>
  <c r="V148" i="9"/>
  <c r="Y148" i="9"/>
  <c r="Z148" i="9"/>
  <c r="U149" i="9"/>
  <c r="X149" i="9" s="1"/>
  <c r="V149" i="9"/>
  <c r="Y149" i="9"/>
  <c r="Z149" i="9"/>
  <c r="U150" i="9"/>
  <c r="V150" i="9"/>
  <c r="Y150" i="9"/>
  <c r="Z150" i="9"/>
  <c r="U151" i="9"/>
  <c r="W151" i="9"/>
  <c r="V151" i="9"/>
  <c r="Y151" i="9"/>
  <c r="Z151" i="9"/>
  <c r="U152" i="9"/>
  <c r="W152" i="9" s="1"/>
  <c r="V152" i="9"/>
  <c r="Y152" i="9"/>
  <c r="Z152" i="9"/>
  <c r="U153" i="9"/>
  <c r="X153" i="9"/>
  <c r="V153" i="9"/>
  <c r="Y153" i="9"/>
  <c r="Z153" i="9"/>
  <c r="CG8" i="16"/>
  <c r="C9" i="16"/>
  <c r="BR9" i="16"/>
  <c r="CG16" i="16" s="1"/>
  <c r="BR13" i="16"/>
  <c r="C40" i="16" s="1"/>
  <c r="C10" i="16"/>
  <c r="C11" i="16"/>
  <c r="C12" i="16"/>
  <c r="C14" i="16"/>
  <c r="AB14" i="16"/>
  <c r="CC15" i="16"/>
  <c r="CG15" i="16"/>
  <c r="BR12" i="16" s="1"/>
  <c r="BR17" i="16"/>
  <c r="BR11" i="16" s="1"/>
  <c r="AB12" i="16" s="1"/>
  <c r="C29" i="16"/>
  <c r="C30" i="16"/>
  <c r="C31" i="16"/>
  <c r="C37" i="16"/>
  <c r="C39" i="16"/>
  <c r="AF51" i="16"/>
  <c r="BJ62" i="16"/>
  <c r="BJ63" i="16"/>
  <c r="BJ64" i="16"/>
  <c r="C22" i="16"/>
  <c r="BJ65" i="16"/>
  <c r="AF70" i="16"/>
  <c r="BJ71" i="16"/>
  <c r="C26" i="16"/>
  <c r="BJ72" i="16"/>
  <c r="C27" i="16"/>
  <c r="BJ73" i="16"/>
  <c r="BJ81" i="16"/>
  <c r="BO81" i="16"/>
  <c r="BJ93" i="16"/>
  <c r="AP99" i="16"/>
  <c r="AP115" i="16"/>
  <c r="C182" i="16"/>
  <c r="C190" i="16"/>
  <c r="C197" i="16"/>
  <c r="C12" i="4"/>
  <c r="AB12" i="4" s="1"/>
  <c r="C13" i="4"/>
  <c r="AB13" i="4"/>
  <c r="C18" i="4"/>
  <c r="C19" i="4"/>
  <c r="AB19" i="4" s="1"/>
  <c r="C32" i="4"/>
  <c r="C33" i="4"/>
  <c r="C34" i="4"/>
  <c r="BJ62" i="4"/>
  <c r="C23" i="4"/>
  <c r="BJ63" i="4"/>
  <c r="C24" i="4"/>
  <c r="BJ64" i="4"/>
  <c r="S73" i="4"/>
  <c r="C40" i="4" s="1"/>
  <c r="AA71" i="4"/>
  <c r="BJ65" i="4"/>
  <c r="C26" i="4"/>
  <c r="BJ67" i="4"/>
  <c r="BJ71" i="4"/>
  <c r="C29" i="4" s="1"/>
  <c r="BJ72" i="4"/>
  <c r="C30" i="4"/>
  <c r="BJ73" i="4"/>
  <c r="C116" i="4" s="1"/>
  <c r="BJ81" i="4"/>
  <c r="BO81" i="4"/>
  <c r="BJ93" i="4"/>
  <c r="F114" i="4"/>
  <c r="C42" i="4"/>
  <c r="C39" i="4" s="1"/>
  <c r="C12" i="5"/>
  <c r="AB12" i="5" s="1"/>
  <c r="C13" i="5"/>
  <c r="AB13" i="5"/>
  <c r="C19" i="5"/>
  <c r="AB19" i="5" s="1"/>
  <c r="C32" i="5"/>
  <c r="C33" i="5"/>
  <c r="C34" i="5"/>
  <c r="BJ62" i="5"/>
  <c r="C23" i="5"/>
  <c r="BJ63" i="5"/>
  <c r="C24" i="5"/>
  <c r="BJ64" i="5"/>
  <c r="C25" i="5"/>
  <c r="BJ65" i="5"/>
  <c r="C26" i="5"/>
  <c r="CF69" i="5"/>
  <c r="BJ71" i="5"/>
  <c r="BJ72" i="5"/>
  <c r="C30" i="5"/>
  <c r="BJ73" i="5"/>
  <c r="C31" i="5" s="1"/>
  <c r="BJ81" i="5"/>
  <c r="BO81" i="5"/>
  <c r="BJ93" i="5"/>
  <c r="F114" i="5"/>
  <c r="C42" i="5"/>
  <c r="C39" i="5" s="1"/>
  <c r="C116" i="5"/>
  <c r="C11" i="6"/>
  <c r="AB11" i="6"/>
  <c r="C12" i="6"/>
  <c r="AB12" i="6"/>
  <c r="C15" i="6"/>
  <c r="AB15" i="6"/>
  <c r="C16" i="6"/>
  <c r="AB16" i="6"/>
  <c r="C29" i="6"/>
  <c r="C30" i="6"/>
  <c r="C31" i="6"/>
  <c r="C40" i="6"/>
  <c r="AF51" i="6"/>
  <c r="AF57" i="6"/>
  <c r="BJ62" i="6"/>
  <c r="C20" i="6"/>
  <c r="BJ63" i="6"/>
  <c r="C21" i="6"/>
  <c r="BJ64" i="6"/>
  <c r="C22" i="6"/>
  <c r="BJ65" i="6"/>
  <c r="C23" i="6"/>
  <c r="AF70" i="6"/>
  <c r="AF74" i="6"/>
  <c r="BJ71" i="6"/>
  <c r="C26" i="6"/>
  <c r="AF72" i="6"/>
  <c r="BJ72" i="6"/>
  <c r="C27" i="6" s="1"/>
  <c r="BJ73" i="6"/>
  <c r="P122" i="6" s="1"/>
  <c r="AI122" i="6" s="1"/>
  <c r="BJ81" i="6"/>
  <c r="BO81" i="6"/>
  <c r="BJ93" i="6"/>
  <c r="F116" i="6"/>
  <c r="C39" i="6" s="1"/>
  <c r="F123" i="6"/>
  <c r="F167" i="6"/>
  <c r="C183" i="6"/>
  <c r="C191" i="6"/>
  <c r="C198" i="6"/>
  <c r="C11" i="7"/>
  <c r="AB11" i="7"/>
  <c r="C12" i="7"/>
  <c r="AB12" i="7"/>
  <c r="C16" i="7"/>
  <c r="AB16" i="7"/>
  <c r="C17" i="7"/>
  <c r="AB17" i="7"/>
  <c r="C30" i="7"/>
  <c r="C31" i="7"/>
  <c r="C32" i="7"/>
  <c r="AF53" i="7"/>
  <c r="AF55" i="7"/>
  <c r="AF57" i="7"/>
  <c r="AF59" i="7"/>
  <c r="BJ62" i="7"/>
  <c r="C21" i="7" s="1"/>
  <c r="BJ63" i="7"/>
  <c r="C22" i="7" s="1"/>
  <c r="BJ64" i="7"/>
  <c r="C23" i="7" s="1"/>
  <c r="BJ65" i="7"/>
  <c r="C24" i="7" s="1"/>
  <c r="BJ71" i="7"/>
  <c r="C27" i="7" s="1"/>
  <c r="AF72" i="7"/>
  <c r="BJ72" i="7"/>
  <c r="C28" i="7"/>
  <c r="BJ73" i="7"/>
  <c r="C130" i="7"/>
  <c r="AF74" i="7"/>
  <c r="C37" i="7"/>
  <c r="AF76" i="7"/>
  <c r="C38" i="7"/>
  <c r="BJ81" i="7"/>
  <c r="BO81" i="7"/>
  <c r="F121" i="7"/>
  <c r="C40" i="7"/>
  <c r="F128" i="7"/>
  <c r="C41" i="7"/>
  <c r="F177" i="7"/>
  <c r="C11" i="8"/>
  <c r="AB11" i="8" s="1"/>
  <c r="C12" i="8"/>
  <c r="AB12" i="8" s="1"/>
  <c r="C14" i="8"/>
  <c r="C18" i="8"/>
  <c r="AB18" i="8"/>
  <c r="C19" i="8"/>
  <c r="AB19" i="8"/>
  <c r="C33" i="8"/>
  <c r="C34" i="8"/>
  <c r="C35" i="8"/>
  <c r="BJ62" i="8"/>
  <c r="C24" i="8" s="1"/>
  <c r="BJ63" i="8"/>
  <c r="C25" i="8" s="1"/>
  <c r="BJ64" i="8"/>
  <c r="C26" i="8" s="1"/>
  <c r="AC74" i="8" s="1"/>
  <c r="BJ65" i="8"/>
  <c r="C27" i="8"/>
  <c r="BJ71" i="8"/>
  <c r="C30" i="8"/>
  <c r="BJ72" i="8"/>
  <c r="C31" i="8"/>
  <c r="BJ73" i="8"/>
  <c r="C117" i="8"/>
  <c r="V117" i="8" s="1"/>
  <c r="BJ81" i="8"/>
  <c r="BO81" i="8"/>
  <c r="BV84" i="8"/>
  <c r="BJ93" i="8"/>
  <c r="F108" i="8"/>
  <c r="C42" i="8" s="1"/>
  <c r="F115" i="8"/>
  <c r="C43" i="8"/>
  <c r="C40" i="8"/>
  <c r="F163" i="8"/>
  <c r="AB11" i="3"/>
  <c r="C12" i="3"/>
  <c r="AB12" i="3"/>
  <c r="C13" i="3"/>
  <c r="AB13" i="3"/>
  <c r="C17" i="3"/>
  <c r="AB17" i="3"/>
  <c r="C18" i="3"/>
  <c r="AB18" i="3"/>
  <c r="C30" i="3"/>
  <c r="C33" i="3"/>
  <c r="C34" i="3"/>
  <c r="C35" i="3"/>
  <c r="BJ64" i="3"/>
  <c r="BJ65" i="3"/>
  <c r="C25" i="3" s="1"/>
  <c r="BJ67" i="3"/>
  <c r="BJ63" i="3" s="1"/>
  <c r="BJ78" i="3"/>
  <c r="BJ79" i="3" s="1"/>
  <c r="C27" i="3"/>
  <c r="BJ72" i="3"/>
  <c r="C29" i="3"/>
  <c r="BJ73" i="3"/>
  <c r="C31" i="3"/>
  <c r="BJ74" i="3"/>
  <c r="C32" i="3"/>
  <c r="BJ82" i="3"/>
  <c r="BO82" i="3"/>
  <c r="W84" i="3"/>
  <c r="S79" i="3"/>
  <c r="S78" i="3"/>
  <c r="C89" i="3"/>
  <c r="W100" i="3"/>
  <c r="C104" i="3"/>
  <c r="BJ93" i="3"/>
  <c r="W119" i="3"/>
  <c r="C42" i="3" s="1"/>
  <c r="F166" i="3"/>
  <c r="C44" i="3"/>
  <c r="C244" i="3"/>
  <c r="FA1" i="1"/>
  <c r="FA2" i="1"/>
  <c r="DY2" i="1"/>
  <c r="DS9" i="1"/>
  <c r="DY9" i="1" s="1"/>
  <c r="DS16" i="1"/>
  <c r="DY16" i="1" s="1"/>
  <c r="EG2" i="1"/>
  <c r="EH2" i="1"/>
  <c r="ED3" i="1"/>
  <c r="EE3" i="1"/>
  <c r="FA3" i="1"/>
  <c r="FA4" i="1"/>
  <c r="CQ4" i="1"/>
  <c r="ED4" i="1"/>
  <c r="EE4" i="1"/>
  <c r="FA6" i="1"/>
  <c r="CB48" i="1" s="1"/>
  <c r="FA5" i="1"/>
  <c r="R7" i="1"/>
  <c r="AH7" i="1"/>
  <c r="BZ8" i="1"/>
  <c r="CG8" i="1"/>
  <c r="CG10" i="1"/>
  <c r="CG14" i="1"/>
  <c r="CJ8" i="1"/>
  <c r="CQ8" i="1"/>
  <c r="CQ10" i="1"/>
  <c r="CQ14" i="1" s="1"/>
  <c r="C9" i="1"/>
  <c r="X9" i="1"/>
  <c r="AN9" i="1"/>
  <c r="DS10" i="1"/>
  <c r="DY10" i="1" s="1"/>
  <c r="FA11" i="1"/>
  <c r="CG12" i="1"/>
  <c r="CQ12" i="1"/>
  <c r="FA12" i="1"/>
  <c r="FA13" i="1"/>
  <c r="HM14" i="1"/>
  <c r="HT14" i="1"/>
  <c r="HM15" i="1"/>
  <c r="HT15" i="1"/>
  <c r="CQ16" i="1"/>
  <c r="X17" i="1"/>
  <c r="CQ17" i="1"/>
  <c r="DS17" i="1"/>
  <c r="DY17" i="1"/>
  <c r="FA17" i="1"/>
  <c r="FA18" i="1"/>
  <c r="CG18" i="1"/>
  <c r="CQ18" i="1"/>
  <c r="FA19" i="1"/>
  <c r="AV21" i="1"/>
  <c r="AB16" i="5" s="1"/>
  <c r="FA21" i="1"/>
  <c r="FF21" i="1"/>
  <c r="HD23" i="1"/>
  <c r="HK23" i="1"/>
  <c r="HP23" i="1"/>
  <c r="HW23" i="1"/>
  <c r="AV25" i="1"/>
  <c r="B43" i="1" s="1"/>
  <c r="CG25" i="1"/>
  <c r="HK25" i="1"/>
  <c r="HK29" i="1"/>
  <c r="HK59" i="1" s="1"/>
  <c r="HW25" i="1"/>
  <c r="HW29" i="1" s="1"/>
  <c r="HM16" i="1"/>
  <c r="CG26" i="1"/>
  <c r="AV27" i="1"/>
  <c r="B45" i="1" s="1"/>
  <c r="HK27" i="1"/>
  <c r="HW27" i="1"/>
  <c r="AV28" i="1"/>
  <c r="B46" i="1" s="1"/>
  <c r="C30" i="1"/>
  <c r="M30" i="1"/>
  <c r="AK30" i="1"/>
  <c r="CK30" i="1"/>
  <c r="CG32" i="1"/>
  <c r="EG38" i="1" s="1"/>
  <c r="FA32" i="1"/>
  <c r="CG34" i="1"/>
  <c r="BZ37" i="1"/>
  <c r="CK37" i="1"/>
  <c r="CG39" i="1"/>
  <c r="EH44" i="1"/>
  <c r="EH48" i="1" s="1"/>
  <c r="B47" i="1"/>
  <c r="BZ50" i="1"/>
  <c r="BZ51" i="1"/>
  <c r="AV23" i="1"/>
  <c r="B41" i="1" s="1"/>
  <c r="HK51" i="1"/>
  <c r="EF52" i="1"/>
  <c r="EF57" i="1" s="1"/>
  <c r="EG52" i="1"/>
  <c r="HK52" i="1"/>
  <c r="B53" i="1"/>
  <c r="EF53" i="1"/>
  <c r="B54" i="1"/>
  <c r="EF54" i="1"/>
  <c r="HK56" i="1"/>
  <c r="HO56" i="1" s="1"/>
  <c r="HK58" i="1"/>
  <c r="B60" i="1"/>
  <c r="HK60" i="1"/>
  <c r="HK77" i="1" s="1"/>
  <c r="HK62" i="1"/>
  <c r="HK63" i="1"/>
  <c r="HK67" i="1"/>
  <c r="HO67" i="1" s="1"/>
  <c r="HK69" i="1"/>
  <c r="HK74" i="1"/>
  <c r="HK75" i="1"/>
  <c r="BJ93" i="7"/>
  <c r="AF78" i="7"/>
  <c r="C39" i="7" s="1"/>
  <c r="BJ80" i="3"/>
  <c r="C28" i="3" s="1"/>
  <c r="J21" i="10"/>
  <c r="J7" i="10"/>
  <c r="J27" i="10"/>
  <c r="I23" i="10"/>
  <c r="J15" i="10"/>
  <c r="I113" i="10"/>
  <c r="I78" i="10"/>
  <c r="I130" i="10"/>
  <c r="J56" i="10"/>
  <c r="I97" i="10"/>
  <c r="I44" i="10"/>
  <c r="J91" i="10"/>
  <c r="HH41" i="1"/>
  <c r="J3" i="10"/>
  <c r="I43" i="10"/>
  <c r="J24" i="10"/>
  <c r="I128" i="10"/>
  <c r="I117" i="10"/>
  <c r="J75" i="10"/>
  <c r="J120" i="10"/>
  <c r="I74" i="10"/>
  <c r="E37" i="9"/>
  <c r="N32" i="9"/>
  <c r="I9" i="10"/>
  <c r="I106" i="10"/>
  <c r="J58" i="10"/>
  <c r="J25" i="10"/>
  <c r="X22" i="9"/>
  <c r="E14" i="9"/>
  <c r="E33" i="9"/>
  <c r="I85" i="10"/>
  <c r="J105" i="10"/>
  <c r="I49" i="10"/>
  <c r="I8" i="10"/>
  <c r="I77" i="10"/>
  <c r="I37" i="10"/>
  <c r="J4" i="10"/>
  <c r="I55" i="10"/>
  <c r="I39" i="10"/>
  <c r="J6" i="10"/>
  <c r="J87" i="10"/>
  <c r="J107" i="10"/>
  <c r="I99" i="10"/>
  <c r="J51" i="10"/>
  <c r="J10" i="10"/>
  <c r="J100" i="10"/>
  <c r="O35" i="9"/>
  <c r="O8" i="9"/>
  <c r="N46" i="9"/>
  <c r="N18" i="9"/>
  <c r="E32" i="9"/>
  <c r="E3" i="9"/>
  <c r="AG17" i="9"/>
  <c r="AF8" i="9"/>
  <c r="AG81" i="9"/>
  <c r="F28" i="9"/>
  <c r="X58" i="9"/>
  <c r="E6" i="9"/>
  <c r="I122" i="10"/>
  <c r="I109" i="10"/>
  <c r="J45" i="10"/>
  <c r="J48" i="10"/>
  <c r="J33" i="10"/>
  <c r="I26" i="10"/>
  <c r="J115" i="10"/>
  <c r="I53" i="10"/>
  <c r="I29" i="10"/>
  <c r="BJ79" i="8"/>
  <c r="C29" i="8" s="1"/>
  <c r="F20" i="9"/>
  <c r="H32" i="9"/>
  <c r="AF45" i="9"/>
  <c r="AF58" i="9"/>
  <c r="AG23" i="9"/>
  <c r="H33" i="9"/>
  <c r="E20" i="9"/>
  <c r="W104" i="9"/>
  <c r="AF104" i="9"/>
  <c r="F29" i="9"/>
  <c r="N29" i="9"/>
  <c r="AG28" i="9"/>
  <c r="W126" i="9"/>
  <c r="E24" i="9"/>
  <c r="AF44" i="9"/>
  <c r="J42" i="10"/>
  <c r="AW25" i="11"/>
  <c r="J57" i="10"/>
  <c r="AW27" i="11"/>
  <c r="AW101" i="11" s="1"/>
  <c r="J119" i="10"/>
  <c r="J102" i="10"/>
  <c r="I30" i="10"/>
  <c r="J84" i="10"/>
  <c r="J20" i="10"/>
  <c r="I40" i="10"/>
  <c r="I73" i="10"/>
  <c r="J116" i="10"/>
  <c r="J103" i="10"/>
  <c r="I125" i="10"/>
  <c r="AW26" i="11"/>
  <c r="I68" i="10"/>
  <c r="I31" i="10"/>
  <c r="I101" i="10"/>
  <c r="J65" i="10"/>
  <c r="J36" i="10"/>
  <c r="J124" i="10"/>
  <c r="I104" i="10"/>
  <c r="I76" i="10"/>
  <c r="AW28" i="11"/>
  <c r="C32" i="8"/>
  <c r="AG14" i="9"/>
  <c r="X143" i="9"/>
  <c r="X139" i="9"/>
  <c r="W35" i="9"/>
  <c r="X34" i="9"/>
  <c r="F13" i="9"/>
  <c r="E7" i="9"/>
  <c r="H7" i="9"/>
  <c r="O6" i="9"/>
  <c r="N22" i="9"/>
  <c r="W13" i="9"/>
  <c r="X13" i="9"/>
  <c r="F9" i="9"/>
  <c r="O7" i="9"/>
  <c r="W124" i="9"/>
  <c r="F42" i="9"/>
  <c r="E42" i="9"/>
  <c r="N41" i="9"/>
  <c r="AF32" i="9"/>
  <c r="W19" i="9"/>
  <c r="H18" i="9"/>
  <c r="E18" i="9"/>
  <c r="H35" i="9"/>
  <c r="E35" i="9"/>
  <c r="AG34" i="9"/>
  <c r="AG29" i="9"/>
  <c r="H23" i="9"/>
  <c r="F24" i="9"/>
  <c r="E30" i="9"/>
  <c r="N14" i="9"/>
  <c r="O43" i="9"/>
  <c r="E44" i="9"/>
  <c r="X152" i="9"/>
  <c r="F46" i="9"/>
  <c r="W85" i="9"/>
  <c r="X119" i="9"/>
  <c r="F23" i="9"/>
  <c r="BZ54" i="1"/>
  <c r="AV24" i="1" s="1"/>
  <c r="I123" i="10"/>
  <c r="I79" i="10"/>
  <c r="J28" i="10"/>
  <c r="I41" i="10"/>
  <c r="J108" i="10"/>
  <c r="I114" i="10"/>
  <c r="J32" i="10"/>
  <c r="I112" i="10"/>
  <c r="I61" i="10"/>
  <c r="J93" i="10"/>
  <c r="J46" i="10"/>
  <c r="J71" i="10"/>
  <c r="AW29" i="11"/>
  <c r="J110" i="10"/>
  <c r="J22" i="10"/>
  <c r="J80" i="10"/>
  <c r="I5" i="10"/>
  <c r="I63" i="10"/>
  <c r="J34" i="10"/>
  <c r="J67" i="10"/>
  <c r="AB18" i="4"/>
  <c r="S111" i="3"/>
  <c r="S112" i="3"/>
  <c r="AB11" i="5"/>
  <c r="AB11" i="16"/>
  <c r="AE91" i="16" s="1"/>
  <c r="B40" i="1"/>
  <c r="AB10" i="6"/>
  <c r="AB10" i="7"/>
  <c r="AB11" i="4"/>
  <c r="AB10" i="8"/>
  <c r="BJ80" i="6"/>
  <c r="BJ83" i="6"/>
  <c r="BJ84" i="6" s="1"/>
  <c r="BO80" i="7"/>
  <c r="BP83" i="7" s="1"/>
  <c r="BP84" i="7" s="1"/>
  <c r="CB83" i="7" s="1"/>
  <c r="CB85" i="7" s="1"/>
  <c r="BO80" i="6"/>
  <c r="BP83" i="6"/>
  <c r="BP84" i="6" s="1"/>
  <c r="CB83" i="6" s="1"/>
  <c r="CB85" i="6" s="1"/>
  <c r="BJ80" i="4"/>
  <c r="BJ83" i="4" s="1"/>
  <c r="BJ84" i="4"/>
  <c r="BJ80" i="7"/>
  <c r="BJ83" i="7"/>
  <c r="BJ84" i="7" s="1"/>
  <c r="BO80" i="8"/>
  <c r="BV83" i="8" s="1"/>
  <c r="BO81" i="3"/>
  <c r="BP84" i="3" s="1"/>
  <c r="BP85" i="3" s="1"/>
  <c r="CB84" i="3" s="1"/>
  <c r="CB86" i="3" s="1"/>
  <c r="BO80" i="5"/>
  <c r="BP83" i="5"/>
  <c r="BP84" i="5" s="1"/>
  <c r="CB83" i="5" s="1"/>
  <c r="CB85" i="5" s="1"/>
  <c r="BO80" i="4"/>
  <c r="BV83" i="4" s="1"/>
  <c r="BO80" i="16"/>
  <c r="BV83" i="16" s="1"/>
  <c r="BJ80" i="8"/>
  <c r="BJ83" i="8" s="1"/>
  <c r="BJ84" i="8" s="1"/>
  <c r="BJ81" i="3"/>
  <c r="BJ84" i="3"/>
  <c r="BJ85" i="3" s="1"/>
  <c r="BR16" i="16"/>
  <c r="AF55" i="6"/>
  <c r="C168" i="3"/>
  <c r="V168" i="3"/>
  <c r="X105" i="9"/>
  <c r="W142" i="9"/>
  <c r="X142" i="9"/>
  <c r="X45" i="9"/>
  <c r="W45" i="9"/>
  <c r="N33" i="9"/>
  <c r="F40" i="9"/>
  <c r="H40" i="9"/>
  <c r="X148" i="9"/>
  <c r="O12" i="9"/>
  <c r="AF7" i="9"/>
  <c r="N52" i="9"/>
  <c r="H37" i="9"/>
  <c r="X33" i="9"/>
  <c r="AG56" i="9"/>
  <c r="W56" i="9"/>
  <c r="W46" i="9"/>
  <c r="N39" i="9"/>
  <c r="X71" i="9"/>
  <c r="X29" i="9"/>
  <c r="W31" i="9"/>
  <c r="AF40" i="9"/>
  <c r="AG36" i="9"/>
  <c r="AG6" i="9"/>
  <c r="X54" i="9"/>
  <c r="W23" i="9"/>
  <c r="H47" i="9"/>
  <c r="N34" i="9"/>
  <c r="H34" i="9"/>
  <c r="H28" i="9"/>
  <c r="E28" i="9"/>
  <c r="E50" i="9"/>
  <c r="AB73" i="5"/>
  <c r="AB71" i="5"/>
  <c r="AA71" i="5"/>
  <c r="BV84" i="6"/>
  <c r="BJ80" i="16"/>
  <c r="BJ80" i="5"/>
  <c r="BJ83" i="5"/>
  <c r="BJ84" i="5" s="1"/>
  <c r="CB84" i="5"/>
  <c r="J86" i="10"/>
  <c r="I92" i="10"/>
  <c r="I62" i="10"/>
  <c r="I90" i="10"/>
  <c r="J64" i="10"/>
  <c r="J129" i="10"/>
  <c r="I98" i="10"/>
  <c r="I50" i="10"/>
  <c r="J96" i="10"/>
  <c r="J52" i="10"/>
  <c r="I126" i="10"/>
  <c r="I13" i="10"/>
  <c r="J12" i="10"/>
  <c r="I89" i="10"/>
  <c r="J83" i="10"/>
  <c r="I60" i="10"/>
  <c r="I14" i="10"/>
  <c r="J18" i="10"/>
  <c r="I132" i="10"/>
  <c r="J121" i="10"/>
  <c r="J94" i="10"/>
  <c r="I88" i="10"/>
  <c r="I82" i="10"/>
  <c r="I70" i="10"/>
  <c r="I66" i="10"/>
  <c r="J54" i="10"/>
  <c r="J16" i="10"/>
  <c r="AV20" i="1"/>
  <c r="AB9" i="5" s="1"/>
  <c r="AF47" i="9"/>
  <c r="AG41" i="9"/>
  <c r="X43" i="9"/>
  <c r="W141" i="9"/>
  <c r="S72" i="8"/>
  <c r="W118" i="9"/>
  <c r="X14" i="9"/>
  <c r="E29" i="9"/>
  <c r="AF108" i="9"/>
  <c r="S94" i="3"/>
  <c r="I118" i="10"/>
  <c r="J47" i="10"/>
  <c r="J11" i="10"/>
  <c r="C28" i="16"/>
  <c r="C31" i="4"/>
  <c r="C251" i="3"/>
  <c r="S93" i="3"/>
  <c r="AG62" i="9"/>
  <c r="W113" i="9"/>
  <c r="AG111" i="9"/>
  <c r="AF133" i="9"/>
  <c r="H21" i="9"/>
  <c r="W99" i="9"/>
  <c r="AF78" i="9"/>
  <c r="O51" i="9"/>
  <c r="O20" i="9"/>
  <c r="X151" i="9"/>
  <c r="X7" i="9"/>
  <c r="AG122" i="9"/>
  <c r="AG13" i="9"/>
  <c r="O37" i="9"/>
  <c r="X109" i="9"/>
  <c r="W91" i="9"/>
  <c r="N9" i="9"/>
  <c r="F21" i="9"/>
  <c r="X37" i="9"/>
  <c r="E17" i="9"/>
  <c r="X26" i="9"/>
  <c r="F27" i="9"/>
  <c r="AF127" i="9"/>
  <c r="AF24" i="9"/>
  <c r="X25" i="9"/>
  <c r="X129" i="9"/>
  <c r="X77" i="9"/>
  <c r="E38" i="9"/>
  <c r="N24" i="9"/>
  <c r="W92" i="9"/>
  <c r="AF63" i="9"/>
  <c r="X120" i="9"/>
  <c r="W153" i="9"/>
  <c r="AF68" i="9"/>
  <c r="AF83" i="9"/>
  <c r="AF46" i="9"/>
  <c r="AF95" i="9"/>
  <c r="O47" i="9"/>
  <c r="F44" i="9"/>
  <c r="X64" i="9"/>
  <c r="AF75" i="9"/>
  <c r="N4" i="9"/>
  <c r="H9" i="9"/>
  <c r="AF98" i="9"/>
  <c r="W48" i="9"/>
  <c r="H38" i="9"/>
  <c r="AF15" i="9"/>
  <c r="X103" i="9"/>
  <c r="W115" i="9"/>
  <c r="AF61" i="9"/>
  <c r="W116" i="9"/>
  <c r="E47" i="9"/>
  <c r="X145" i="9"/>
  <c r="E45" i="9"/>
  <c r="AF21" i="9"/>
  <c r="X82" i="9"/>
  <c r="W97" i="9"/>
  <c r="X106" i="9"/>
  <c r="O10" i="9"/>
  <c r="W146" i="9"/>
  <c r="W21" i="9"/>
  <c r="E16" i="9"/>
  <c r="AG67" i="9"/>
  <c r="O15" i="9"/>
  <c r="W75" i="9"/>
  <c r="AG4" i="9"/>
  <c r="AF52" i="9"/>
  <c r="W47" i="9"/>
  <c r="W10" i="9"/>
  <c r="AF9" i="9"/>
  <c r="N3" i="9"/>
  <c r="BJ79" i="4"/>
  <c r="C28" i="4"/>
  <c r="AI71" i="4"/>
  <c r="S71" i="4"/>
  <c r="AI71" i="5"/>
  <c r="BV83" i="6"/>
  <c r="CB84" i="6"/>
  <c r="X136" i="9"/>
  <c r="W136" i="9"/>
  <c r="AF128" i="9"/>
  <c r="AG128" i="9"/>
  <c r="W128" i="9"/>
  <c r="X128" i="9"/>
  <c r="W53" i="9"/>
  <c r="E31" i="9"/>
  <c r="H31" i="9"/>
  <c r="W30" i="9"/>
  <c r="X30" i="9"/>
  <c r="E19" i="9"/>
  <c r="F19" i="9"/>
  <c r="AG18" i="9"/>
  <c r="AF18" i="9"/>
  <c r="X16" i="9"/>
  <c r="X5" i="9"/>
  <c r="W5" i="9"/>
  <c r="BV84" i="5"/>
  <c r="F31" i="9"/>
  <c r="AF19" i="9"/>
  <c r="AG113" i="9"/>
  <c r="AL25" i="1"/>
  <c r="C16" i="3"/>
  <c r="AB16" i="3" s="1"/>
  <c r="AG66" i="9"/>
  <c r="AF66" i="9"/>
  <c r="H41" i="9"/>
  <c r="F41" i="9"/>
  <c r="H36" i="9"/>
  <c r="F36" i="9"/>
  <c r="E36" i="9"/>
  <c r="AG25" i="9"/>
  <c r="AF25" i="9"/>
  <c r="H22" i="9"/>
  <c r="F22" i="9"/>
  <c r="F14" i="9"/>
  <c r="H14" i="9"/>
  <c r="AF12" i="9"/>
  <c r="AG12" i="9"/>
  <c r="W6" i="9"/>
  <c r="X6" i="9"/>
  <c r="G3" i="9"/>
  <c r="H3" i="9"/>
  <c r="W88" i="9"/>
  <c r="AT33" i="4"/>
  <c r="AG30" i="9"/>
  <c r="O48" i="9"/>
  <c r="N19" i="9"/>
  <c r="O5" i="9"/>
  <c r="F3" i="9"/>
  <c r="E22" i="9"/>
  <c r="X108" i="9"/>
  <c r="AF102" i="9"/>
  <c r="AG102" i="9"/>
  <c r="X94" i="9"/>
  <c r="O49" i="9"/>
  <c r="N49" i="9"/>
  <c r="X44" i="9"/>
  <c r="W44" i="9"/>
  <c r="N44" i="9"/>
  <c r="O44" i="9"/>
  <c r="W38" i="9"/>
  <c r="X38" i="9"/>
  <c r="AG22" i="9"/>
  <c r="AF22" i="9"/>
  <c r="O13" i="9"/>
  <c r="N13" i="9"/>
  <c r="E11" i="9"/>
  <c r="H11" i="9"/>
  <c r="AF57" i="9"/>
  <c r="O36" i="9"/>
  <c r="BV83" i="5"/>
  <c r="AG49" i="9"/>
  <c r="X28" i="9"/>
  <c r="X18" i="9"/>
  <c r="AG96" i="9"/>
  <c r="E12" i="9"/>
  <c r="E13" i="9"/>
  <c r="H43" i="9"/>
  <c r="W17" i="9"/>
  <c r="AF31" i="9"/>
  <c r="AB73" i="4"/>
  <c r="C25" i="4"/>
  <c r="AF130" i="9"/>
  <c r="AG130" i="9"/>
  <c r="X130" i="9"/>
  <c r="W130" i="9"/>
  <c r="AF90" i="9"/>
  <c r="AG90" i="9"/>
  <c r="AF84" i="9"/>
  <c r="X55" i="9"/>
  <c r="O23" i="9"/>
  <c r="N23" i="9"/>
  <c r="H19" i="9"/>
  <c r="W9" i="9"/>
  <c r="X9" i="9"/>
  <c r="F8" i="9"/>
  <c r="H8" i="9"/>
  <c r="E8" i="9"/>
  <c r="H5" i="9"/>
  <c r="X4" i="9"/>
  <c r="W4" i="9"/>
  <c r="C24" i="3"/>
  <c r="W140" i="9"/>
  <c r="F50" i="9"/>
  <c r="H50" i="9"/>
  <c r="N25" i="9"/>
  <c r="O25" i="9"/>
  <c r="W24" i="9"/>
  <c r="X24" i="9"/>
  <c r="X8" i="9"/>
  <c r="W8" i="9"/>
  <c r="H6" i="9"/>
  <c r="F6" i="9"/>
  <c r="HM7" i="1"/>
  <c r="AI72" i="8"/>
  <c r="AF114" i="9"/>
  <c r="AG114" i="9"/>
  <c r="AF43" i="9"/>
  <c r="AG43" i="9"/>
  <c r="O40" i="9"/>
  <c r="N40" i="9"/>
  <c r="AF33" i="9"/>
  <c r="N31" i="9"/>
  <c r="O31" i="9"/>
  <c r="EF38" i="1"/>
  <c r="EF41" i="1" s="1"/>
  <c r="EG37" i="1"/>
  <c r="EL2" i="1"/>
  <c r="EJ5" i="1"/>
  <c r="EM5" i="1" s="1"/>
  <c r="AF132" i="9"/>
  <c r="AG117" i="9"/>
  <c r="AF117" i="9"/>
  <c r="AG97" i="9"/>
  <c r="AF65" i="9"/>
  <c r="AG65" i="9"/>
  <c r="O16" i="9"/>
  <c r="N16" i="9"/>
  <c r="AG10" i="9"/>
  <c r="AF10" i="9"/>
  <c r="H10" i="9"/>
  <c r="F10" i="9"/>
  <c r="E10" i="9"/>
  <c r="AF5" i="9"/>
  <c r="AG5" i="9"/>
  <c r="I127" i="10"/>
  <c r="J127" i="10"/>
  <c r="I111" i="10"/>
  <c r="J111" i="10"/>
  <c r="I95" i="10"/>
  <c r="J95" i="10"/>
  <c r="J69" i="10"/>
  <c r="I69" i="10"/>
  <c r="I17" i="10"/>
  <c r="J17" i="10"/>
  <c r="AG94" i="9"/>
  <c r="AG88" i="9"/>
  <c r="AF88" i="9"/>
  <c r="AF76" i="9"/>
  <c r="AG76" i="9"/>
  <c r="W132" i="9"/>
  <c r="AG123" i="9"/>
  <c r="AF123" i="9"/>
  <c r="X20" i="9"/>
  <c r="W20" i="9"/>
  <c r="HT7" i="1"/>
  <c r="W63" i="9"/>
  <c r="AF55" i="16"/>
  <c r="AF74" i="16"/>
  <c r="X135" i="9"/>
  <c r="AG126" i="9"/>
  <c r="AG101" i="9"/>
  <c r="AG91" i="9"/>
  <c r="X74" i="9"/>
  <c r="F30" i="9"/>
  <c r="H30" i="9"/>
  <c r="H26" i="9"/>
  <c r="F26" i="9"/>
  <c r="E25" i="9"/>
  <c r="H25" i="9"/>
  <c r="AG71" i="9"/>
  <c r="AF71" i="9"/>
  <c r="X36" i="9"/>
  <c r="W36" i="9"/>
  <c r="DS15" i="1"/>
  <c r="DY15" i="1" s="1"/>
  <c r="AT31" i="4" s="1"/>
  <c r="DS14" i="1"/>
  <c r="AT30" i="4" s="1"/>
  <c r="DY14" i="1"/>
  <c r="DS11" i="1"/>
  <c r="DY11" i="1" s="1"/>
  <c r="F160" i="3"/>
  <c r="C43" i="3" s="1"/>
  <c r="F68" i="3"/>
  <c r="C40" i="3" s="1"/>
  <c r="C26" i="3"/>
  <c r="W98" i="9"/>
  <c r="X80" i="9"/>
  <c r="AB72" i="8"/>
  <c r="EI38" i="1"/>
  <c r="AF20" i="9"/>
  <c r="AB10" i="3"/>
  <c r="AB15" i="5"/>
  <c r="AB14" i="8"/>
  <c r="C20" i="16"/>
  <c r="W144" i="9"/>
  <c r="AG129" i="9"/>
  <c r="AF129" i="9"/>
  <c r="AF120" i="9"/>
  <c r="X68" i="9"/>
  <c r="W68" i="9"/>
  <c r="AG54" i="9"/>
  <c r="F51" i="9"/>
  <c r="E51" i="9"/>
  <c r="O30" i="9"/>
  <c r="N30" i="9"/>
  <c r="N26" i="9"/>
  <c r="O26" i="9"/>
  <c r="J38" i="10"/>
  <c r="I38" i="10"/>
  <c r="J35" i="10"/>
  <c r="I35" i="10"/>
  <c r="I131" i="10"/>
  <c r="C17" i="5"/>
  <c r="AB17" i="5" s="1"/>
  <c r="ER5" i="1"/>
  <c r="CD12" i="16"/>
  <c r="F166" i="16"/>
  <c r="C38" i="16"/>
  <c r="C36" i="16"/>
  <c r="W116" i="4"/>
  <c r="C186" i="4"/>
  <c r="S80" i="4"/>
  <c r="BJ78" i="4"/>
  <c r="C27" i="4"/>
  <c r="BJ79" i="6"/>
  <c r="C25" i="6"/>
  <c r="AF76" i="6"/>
  <c r="C38" i="6"/>
  <c r="C28" i="6"/>
  <c r="BJ78" i="6"/>
  <c r="C24" i="6" s="1"/>
  <c r="C37" i="6"/>
  <c r="W130" i="7"/>
  <c r="S94" i="7"/>
  <c r="C200" i="7"/>
  <c r="BJ78" i="7"/>
  <c r="C25" i="7" s="1"/>
  <c r="BJ79" i="7"/>
  <c r="C26" i="7" s="1"/>
  <c r="C29" i="7"/>
  <c r="S81" i="8"/>
  <c r="C188" i="8"/>
  <c r="S129" i="3"/>
  <c r="C236" i="3"/>
  <c r="C41" i="3"/>
  <c r="AB14" i="3"/>
  <c r="F200" i="3"/>
  <c r="C23" i="3"/>
  <c r="BJ62" i="3"/>
  <c r="BV85" i="3"/>
  <c r="X102" i="9"/>
  <c r="W102" i="9"/>
  <c r="AG74" i="9"/>
  <c r="AF74" i="9"/>
  <c r="AF42" i="9"/>
  <c r="AG42" i="9"/>
  <c r="AG85" i="9"/>
  <c r="AF60" i="9"/>
  <c r="X49" i="9"/>
  <c r="W49" i="9"/>
  <c r="AG39" i="9"/>
  <c r="AF39" i="9"/>
  <c r="E39" i="9"/>
  <c r="F39" i="9"/>
  <c r="E34" i="9"/>
  <c r="F34" i="9"/>
  <c r="H16" i="9"/>
  <c r="F16" i="9"/>
  <c r="AG11" i="9"/>
  <c r="AF11" i="9"/>
  <c r="H49" i="9"/>
  <c r="E49" i="9"/>
  <c r="F49" i="9"/>
  <c r="AG59" i="9"/>
  <c r="W61" i="9"/>
  <c r="X73" i="9"/>
  <c r="X127" i="9"/>
  <c r="W127" i="9"/>
  <c r="AG107" i="9"/>
  <c r="AF107" i="9"/>
  <c r="W95" i="9"/>
  <c r="X95" i="9"/>
  <c r="AF80" i="9"/>
  <c r="AG80" i="9"/>
  <c r="X65" i="9"/>
  <c r="W65" i="9"/>
  <c r="H52" i="9"/>
  <c r="F52" i="9"/>
  <c r="H27" i="9"/>
  <c r="E27" i="9"/>
  <c r="AF26" i="9"/>
  <c r="AG26" i="9"/>
  <c r="AG16" i="9"/>
  <c r="AF16" i="9"/>
  <c r="X150" i="9"/>
  <c r="W150" i="9"/>
  <c r="AF116" i="9"/>
  <c r="AG116" i="9"/>
  <c r="AF100" i="9"/>
  <c r="AG100" i="9"/>
  <c r="X87" i="9"/>
  <c r="W87" i="9"/>
  <c r="W42" i="9"/>
  <c r="X42" i="9"/>
  <c r="E5" i="9"/>
  <c r="F5" i="9"/>
  <c r="W149" i="9"/>
  <c r="N42" i="9"/>
  <c r="AF3" i="9"/>
  <c r="E4" i="9"/>
  <c r="W107" i="9"/>
  <c r="X121" i="9"/>
  <c r="AF73" i="9"/>
  <c r="W93" i="9"/>
  <c r="W40" i="9"/>
  <c r="W138" i="9"/>
  <c r="X138" i="9"/>
  <c r="X137" i="9"/>
  <c r="W137" i="9"/>
  <c r="W112" i="9"/>
  <c r="X112" i="9"/>
  <c r="W27" i="9"/>
  <c r="X27" i="9"/>
  <c r="N27" i="9"/>
  <c r="O27" i="9"/>
  <c r="X125" i="9"/>
  <c r="W62" i="9"/>
  <c r="W90" i="9"/>
  <c r="AF131" i="9"/>
  <c r="W111" i="9"/>
  <c r="X57" i="9"/>
  <c r="W78" i="9"/>
  <c r="AF55" i="9"/>
  <c r="AG55" i="9"/>
  <c r="X32" i="9"/>
  <c r="W32" i="9"/>
  <c r="F15" i="9"/>
  <c r="E15" i="9"/>
  <c r="AF72" i="9"/>
  <c r="AF51" i="9"/>
  <c r="H39" i="9"/>
  <c r="AG79" i="9"/>
  <c r="O50" i="9"/>
  <c r="AF124" i="9"/>
  <c r="W122" i="9"/>
  <c r="X52" i="9"/>
  <c r="X123" i="9"/>
  <c r="W114" i="9"/>
  <c r="X83" i="9"/>
  <c r="W147" i="9"/>
  <c r="H45" i="9"/>
  <c r="AF64" i="9"/>
  <c r="AF115" i="9"/>
  <c r="W101" i="9"/>
  <c r="AF93" i="9"/>
  <c r="AG48" i="9"/>
  <c r="AG105" i="9"/>
  <c r="X81" i="9"/>
  <c r="AF119" i="9"/>
  <c r="AF112" i="9"/>
  <c r="W60" i="9"/>
  <c r="AG53" i="9"/>
  <c r="W67" i="9"/>
  <c r="X50" i="9"/>
  <c r="F17" i="9"/>
  <c r="N28" i="9"/>
  <c r="W70" i="9"/>
  <c r="W66" i="9"/>
  <c r="O45" i="9"/>
  <c r="X117" i="9"/>
  <c r="W117" i="9"/>
  <c r="AF87" i="9"/>
  <c r="W84" i="9"/>
  <c r="W86" i="9"/>
  <c r="X3" i="9"/>
  <c r="AG103" i="9"/>
  <c r="O17" i="9"/>
  <c r="AG121" i="9"/>
  <c r="AF89" i="9"/>
  <c r="W110" i="9"/>
  <c r="AF50" i="9"/>
  <c r="AF125" i="9"/>
  <c r="W39" i="9"/>
  <c r="AG77" i="9"/>
  <c r="AG70" i="9"/>
  <c r="AF70" i="9"/>
  <c r="W59" i="9"/>
  <c r="X12" i="9"/>
  <c r="W12" i="9"/>
  <c r="AG86" i="9"/>
  <c r="AF86" i="9"/>
  <c r="X76" i="9"/>
  <c r="E48" i="9"/>
  <c r="W100" i="9"/>
  <c r="H4" i="9"/>
  <c r="W11" i="9"/>
  <c r="AG82" i="9"/>
  <c r="AG118" i="9"/>
  <c r="X41" i="9"/>
  <c r="H48" i="9"/>
  <c r="AF106" i="9"/>
  <c r="X69" i="9"/>
  <c r="E52" i="9"/>
  <c r="E43" i="9"/>
  <c r="F43" i="9"/>
  <c r="AF27" i="9"/>
  <c r="AG27" i="9"/>
  <c r="AT33" i="5"/>
  <c r="BJ78" i="8"/>
  <c r="C28" i="8" s="1"/>
  <c r="BJ79" i="5"/>
  <c r="C28" i="5" s="1"/>
  <c r="AT30" i="5"/>
  <c r="AT32" i="4"/>
  <c r="S74" i="8"/>
  <c r="C41" i="8" s="1"/>
  <c r="DS18" i="1"/>
  <c r="DS7" i="1"/>
  <c r="DY7" i="1" s="1"/>
  <c r="DS8" i="1"/>
  <c r="DY8" i="1" s="1"/>
  <c r="C15" i="7"/>
  <c r="AB15" i="7" s="1"/>
  <c r="S71" i="5"/>
  <c r="C20" i="8"/>
  <c r="AB20" i="8" s="1"/>
  <c r="C14" i="6"/>
  <c r="AB14" i="6" s="1"/>
  <c r="C17" i="8"/>
  <c r="AB17" i="8" s="1"/>
  <c r="C17" i="4"/>
  <c r="AB17" i="4" s="1"/>
  <c r="S73" i="5"/>
  <c r="C40" i="5" s="1"/>
  <c r="AA72" i="8"/>
  <c r="AB71" i="4"/>
  <c r="EN5" i="1"/>
  <c r="EP5" i="1"/>
  <c r="EO5" i="1"/>
  <c r="C22" i="3"/>
  <c r="ES5" i="1"/>
  <c r="EQ5" i="1"/>
  <c r="EG57" i="1"/>
  <c r="EL5" i="1"/>
  <c r="AB15" i="4"/>
  <c r="EF37" i="1"/>
  <c r="FF20" i="1"/>
  <c r="BV84" i="7"/>
  <c r="CB84" i="4"/>
  <c r="AB10" i="5"/>
  <c r="F163" i="5" s="1"/>
  <c r="AB16" i="8"/>
  <c r="B42" i="1"/>
  <c r="AB10" i="4"/>
  <c r="F107" i="4" s="1"/>
  <c r="C41" i="4" s="1"/>
  <c r="CB84" i="7"/>
  <c r="BP83" i="4"/>
  <c r="BP84" i="4" s="1"/>
  <c r="CB83" i="4" s="1"/>
  <c r="CB85" i="4" s="1"/>
  <c r="BP83" i="8"/>
  <c r="BP84" i="8" s="1"/>
  <c r="BV83" i="7"/>
  <c r="AB15" i="3"/>
  <c r="AB14" i="7"/>
  <c r="AB13" i="6"/>
  <c r="AB16" i="4"/>
  <c r="AB10" i="16"/>
  <c r="AB15" i="8"/>
  <c r="B39" i="1"/>
  <c r="BP83" i="16"/>
  <c r="BP84" i="16"/>
  <c r="CB83" i="16" s="1"/>
  <c r="CB85" i="16" s="1"/>
  <c r="BV84" i="4"/>
  <c r="BV84" i="3"/>
  <c r="AF53" i="6"/>
  <c r="C36" i="6" s="1"/>
  <c r="CB84" i="16"/>
  <c r="CB85" i="3"/>
  <c r="HT16" i="1"/>
  <c r="HK70" i="1"/>
  <c r="HO70" i="1" s="1"/>
  <c r="HS70" i="1" s="1"/>
  <c r="HO59" i="1"/>
  <c r="HS59" i="1" s="1"/>
  <c r="HK76" i="1"/>
  <c r="C16" i="1"/>
  <c r="AB9" i="8"/>
  <c r="AF53" i="16"/>
  <c r="AF72" i="16"/>
  <c r="AP96" i="16"/>
  <c r="AP112" i="16"/>
  <c r="DY18" i="1"/>
  <c r="FM23" i="1"/>
  <c r="FG23" i="1"/>
  <c r="FG24" i="1" s="1"/>
  <c r="FS23" i="1" s="1"/>
  <c r="FS25" i="1" s="1"/>
  <c r="FS24" i="1"/>
  <c r="HO76" i="1"/>
  <c r="HS76" i="1" s="1"/>
  <c r="AV26" i="1" l="1"/>
  <c r="B44" i="1" s="1"/>
  <c r="M16" i="1"/>
  <c r="X16" i="1" s="1"/>
  <c r="B38" i="1"/>
  <c r="AB9" i="16"/>
  <c r="AB9" i="7"/>
  <c r="AB9" i="6"/>
  <c r="F107" i="5"/>
  <c r="C41" i="5" s="1"/>
  <c r="AT34" i="4"/>
  <c r="EG35" i="1"/>
  <c r="EF35" i="1"/>
  <c r="AT31" i="5"/>
  <c r="BJ83" i="16"/>
  <c r="BJ84" i="16" s="1"/>
  <c r="BV84" i="16"/>
  <c r="W116" i="5"/>
  <c r="C186" i="5"/>
  <c r="S80" i="5"/>
  <c r="N11" i="9"/>
  <c r="O11" i="9"/>
  <c r="EK5" i="1"/>
  <c r="HK73" i="1"/>
  <c r="HO73" i="1" s="1"/>
  <c r="C29" i="5"/>
  <c r="BJ78" i="5"/>
  <c r="C27" i="5" s="1"/>
  <c r="X131" i="9"/>
  <c r="W131" i="9"/>
  <c r="X89" i="9"/>
  <c r="W89" i="9"/>
  <c r="X79" i="9"/>
  <c r="W79" i="9"/>
  <c r="AF69" i="9"/>
  <c r="AG69" i="9"/>
  <c r="X51" i="9"/>
  <c r="W51" i="9"/>
  <c r="E46" i="9"/>
  <c r="H46" i="9"/>
  <c r="AG37" i="9"/>
  <c r="AF37" i="9"/>
  <c r="AT34" i="5"/>
  <c r="M17" i="1"/>
  <c r="FA20" i="1"/>
  <c r="BJ78" i="16"/>
  <c r="C24" i="16" s="1"/>
  <c r="C21" i="16"/>
  <c r="AG109" i="9"/>
  <c r="AF109" i="9"/>
  <c r="AG99" i="9"/>
  <c r="AF99" i="9"/>
  <c r="O38" i="9"/>
  <c r="N38" i="9"/>
  <c r="N21" i="9"/>
  <c r="O21" i="9"/>
  <c r="W15" i="9"/>
  <c r="X15" i="9"/>
  <c r="AB9" i="3"/>
  <c r="EH38" i="1"/>
  <c r="EF40" i="1" s="1"/>
  <c r="AT32" i="5"/>
  <c r="BJ79" i="16"/>
  <c r="C25" i="16" s="1"/>
  <c r="C23" i="16"/>
  <c r="AG35" i="9"/>
  <c r="AF35" i="9"/>
  <c r="W96" i="9"/>
  <c r="I19" i="10"/>
  <c r="AL26" i="1"/>
  <c r="BF20" i="1"/>
  <c r="BF27" i="1" s="1"/>
  <c r="AB9" i="4"/>
  <c r="F163" i="4" s="1"/>
  <c r="FM24" i="1" l="1"/>
  <c r="FA23" i="1"/>
  <c r="FA24" i="1" s="1"/>
  <c r="C18" i="1"/>
  <c r="CK40" i="1"/>
  <c r="CO40" i="1" s="1"/>
  <c r="R17" i="1"/>
  <c r="CK42" i="1" s="1"/>
  <c r="CO42" i="1" s="1"/>
  <c r="CO44" i="1" s="1"/>
  <c r="CK44" i="1" s="1"/>
  <c r="CK50" i="1"/>
  <c r="CK51" i="1" s="1"/>
  <c r="CK52" i="1" s="1"/>
  <c r="CK53" i="1" s="1"/>
  <c r="AA20" i="1"/>
  <c r="AQ9" i="3"/>
  <c r="AQ9" i="16"/>
  <c r="BF21" i="1"/>
  <c r="B48" i="1"/>
  <c r="CG40" i="1" l="1"/>
  <c r="CG33" i="1"/>
  <c r="CK33" i="1" s="1"/>
  <c r="BF22" i="1" s="1"/>
  <c r="B50" i="1" s="1"/>
  <c r="B49" i="1"/>
  <c r="AQ15" i="3"/>
  <c r="AQ10" i="16"/>
  <c r="AQ17" i="3"/>
  <c r="B55" i="1"/>
  <c r="EO2" i="1" l="1"/>
  <c r="EL461" i="1" s="1"/>
  <c r="AQ11" i="16"/>
  <c r="AQ11" i="3"/>
  <c r="CG41" i="1"/>
  <c r="CO33" i="1"/>
  <c r="EF34" i="1" s="1"/>
  <c r="EG34" i="1"/>
  <c r="EH46" i="1"/>
  <c r="EF46" i="1"/>
  <c r="EG51" i="1"/>
  <c r="BF23" i="1"/>
  <c r="EF51" i="1"/>
  <c r="EF44" i="1"/>
  <c r="EF48" i="1" s="1"/>
  <c r="EG56" i="1" l="1"/>
  <c r="EG59" i="1" s="1"/>
  <c r="EF56" i="1"/>
  <c r="EF59" i="1" s="1"/>
  <c r="B56" i="1"/>
  <c r="AQ10" i="3"/>
  <c r="AQ14" i="8"/>
  <c r="B58" i="1"/>
  <c r="AQ15" i="5"/>
  <c r="AQ15" i="4"/>
  <c r="B51" i="1"/>
  <c r="AQ12" i="16"/>
  <c r="AQ13" i="16" s="1"/>
  <c r="B57" i="1" l="1"/>
  <c r="B59" i="1"/>
  <c r="B52" i="1"/>
</calcChain>
</file>

<file path=xl/sharedStrings.xml><?xml version="1.0" encoding="utf-8"?>
<sst xmlns="http://schemas.openxmlformats.org/spreadsheetml/2006/main" count="3977" uniqueCount="860">
  <si>
    <t xml:space="preserve"> </t>
  </si>
  <si>
    <t>A11</t>
  </si>
  <si>
    <t>A12</t>
  </si>
  <si>
    <t>A13</t>
  </si>
  <si>
    <t>Door species</t>
  </si>
  <si>
    <t>Door height</t>
  </si>
  <si>
    <t>Door width</t>
  </si>
  <si>
    <t>Door weight</t>
  </si>
  <si>
    <t>lb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</si>
  <si>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</si>
  <si>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</si>
  <si>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</si>
  <si>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</si>
  <si>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</si>
  <si>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</si>
  <si>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</si>
  <si>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</si>
  <si>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</si>
  <si>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</si>
  <si>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MDF</t>
  </si>
  <si>
    <t>D16</t>
  </si>
  <si>
    <t>E16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</si>
  <si>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</si>
  <si>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</si>
  <si>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</si>
  <si>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</si>
  <si>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</si>
  <si>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</si>
  <si>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</si>
  <si>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</si>
  <si>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</si>
  <si>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</si>
  <si>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</si>
  <si>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</si>
  <si>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</si>
  <si>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</si>
  <si>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</si>
  <si>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</si>
  <si>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</si>
  <si>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</si>
  <si>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</si>
  <si>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</si>
  <si>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</si>
  <si>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</si>
  <si>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</si>
  <si>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</si>
  <si>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</si>
  <si>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</si>
  <si>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</si>
  <si>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</si>
  <si>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B14</t>
  </si>
  <si>
    <t>F16</t>
  </si>
  <si>
    <t>G16</t>
  </si>
  <si>
    <t>Cabinet height</t>
  </si>
  <si>
    <t>Oak</t>
  </si>
  <si>
    <t>Cherry</t>
  </si>
  <si>
    <t>Maple</t>
  </si>
  <si>
    <t>Ash</t>
  </si>
  <si>
    <t>Pine</t>
  </si>
  <si>
    <t>Hickory</t>
  </si>
  <si>
    <t>Alder</t>
  </si>
  <si>
    <t>Lyptus</t>
  </si>
  <si>
    <t>Walnut</t>
  </si>
  <si>
    <t>Birch</t>
  </si>
  <si>
    <t>Mahogany</t>
  </si>
  <si>
    <t>Beech</t>
  </si>
  <si>
    <t>Paint grade</t>
  </si>
  <si>
    <t>Particle board</t>
  </si>
  <si>
    <t>Glass</t>
  </si>
  <si>
    <t>Construction</t>
  </si>
  <si>
    <t>Species</t>
  </si>
  <si>
    <t>Door/sq.ft.</t>
  </si>
  <si>
    <t>oz</t>
  </si>
  <si>
    <t>VLOOKUP</t>
  </si>
  <si>
    <t>Door/sq.ft. =</t>
  </si>
  <si>
    <t>Cabinet type</t>
  </si>
  <si>
    <t>AVENTOS</t>
  </si>
  <si>
    <t>Handle weight</t>
  </si>
  <si>
    <t>Door type</t>
  </si>
  <si>
    <t>Type</t>
  </si>
  <si>
    <t>in</t>
  </si>
  <si>
    <t>Lift mechanism set</t>
  </si>
  <si>
    <t>Cover set</t>
  </si>
  <si>
    <t>Hardware set</t>
  </si>
  <si>
    <t>height</t>
  </si>
  <si>
    <t>Weight</t>
  </si>
  <si>
    <t>min</t>
  </si>
  <si>
    <t>max</t>
  </si>
  <si>
    <t>Type:</t>
  </si>
  <si>
    <t>20S4200</t>
  </si>
  <si>
    <t>20S4200A</t>
  </si>
  <si>
    <t>20S2A00.N5</t>
  </si>
  <si>
    <t>20S2B00.N5</t>
  </si>
  <si>
    <t>20S2C00.N5</t>
  </si>
  <si>
    <t>20S2D00.N5</t>
  </si>
  <si>
    <t>20S2E00.N5</t>
  </si>
  <si>
    <t>20S2F00.N5</t>
  </si>
  <si>
    <t>20S2G00.N5</t>
  </si>
  <si>
    <t>20S2H00.N5</t>
  </si>
  <si>
    <t>20S2I00.N5</t>
  </si>
  <si>
    <t>20F2200.N5</t>
  </si>
  <si>
    <t>Hardware sets</t>
  </si>
  <si>
    <t>11</t>
  </si>
  <si>
    <t>12</t>
  </si>
  <si>
    <t>21</t>
  </si>
  <si>
    <t>22</t>
  </si>
  <si>
    <t>31</t>
  </si>
  <si>
    <t>32</t>
  </si>
  <si>
    <t>41</t>
  </si>
  <si>
    <t>42</t>
  </si>
  <si>
    <t>51</t>
  </si>
  <si>
    <t>52</t>
  </si>
  <si>
    <t>61</t>
  </si>
  <si>
    <t>62</t>
  </si>
  <si>
    <t>HF - Lift mechanism sets</t>
  </si>
  <si>
    <t>HS Lift mechanism sets</t>
  </si>
  <si>
    <t>HL</t>
  </si>
  <si>
    <t>Power factor</t>
  </si>
  <si>
    <t>HK - Lift mechanism sets</t>
  </si>
  <si>
    <t>HS</t>
  </si>
  <si>
    <t>Assembly arm</t>
  </si>
  <si>
    <t>Telescopic arm</t>
  </si>
  <si>
    <t>Bamboo</t>
  </si>
  <si>
    <t>Plywood</t>
  </si>
  <si>
    <t>A14</t>
  </si>
  <si>
    <t>A15</t>
  </si>
  <si>
    <t>A16</t>
  </si>
  <si>
    <t>A17</t>
  </si>
  <si>
    <t>B15</t>
  </si>
  <si>
    <t>B16</t>
  </si>
  <si>
    <t>B17</t>
  </si>
  <si>
    <t>C16</t>
  </si>
  <si>
    <t>C17</t>
  </si>
  <si>
    <t>A18</t>
  </si>
  <si>
    <t>B18</t>
  </si>
  <si>
    <t>Lift system</t>
  </si>
  <si>
    <t>mm</t>
  </si>
  <si>
    <t>}</t>
  </si>
  <si>
    <t>Otherwise, leave spaces blank</t>
  </si>
  <si>
    <t>Cabinet width</t>
  </si>
  <si>
    <t>Vertical cabinet opening</t>
  </si>
  <si>
    <t xml:space="preserve">Top panel thickness or face frame width </t>
  </si>
  <si>
    <t>Reveal between doors</t>
  </si>
  <si>
    <t>Top reveal</t>
  </si>
  <si>
    <t>Bottom reveal</t>
  </si>
  <si>
    <t>Side reveals (each)</t>
  </si>
  <si>
    <t xml:space="preserve">Bottom overlay </t>
  </si>
  <si>
    <t>Side overlay</t>
  </si>
  <si>
    <t>Top door height</t>
  </si>
  <si>
    <t>Bottom door height</t>
  </si>
  <si>
    <t>Door handle weight</t>
  </si>
  <si>
    <t xml:space="preserve">Bottom panel thickness or face frame width </t>
  </si>
  <si>
    <t xml:space="preserve">Side panel thickness or face frame width </t>
  </si>
  <si>
    <t>Dado depth</t>
  </si>
  <si>
    <t>Door style width</t>
  </si>
  <si>
    <t>min: 17 3/8    max: 40 1/2</t>
  </si>
  <si>
    <r>
      <t xml:space="preserve">Top overlay     </t>
    </r>
    <r>
      <rPr>
        <sz val="10"/>
        <color indexed="10"/>
        <rFont val="Arial"/>
        <family val="2"/>
      </rPr>
      <t>(must be a WHOLE number)</t>
    </r>
  </si>
  <si>
    <r>
      <t>Combined</t>
    </r>
    <r>
      <rPr>
        <sz val="10"/>
        <rFont val="Arial"/>
        <family val="2"/>
      </rPr>
      <t xml:space="preserve"> door weight</t>
    </r>
  </si>
  <si>
    <r>
      <t xml:space="preserve">If using a </t>
    </r>
    <r>
      <rPr>
        <u/>
        <sz val="10"/>
        <rFont val="Arial"/>
        <family val="2"/>
      </rPr>
      <t>5-Piece, wood, bottom door</t>
    </r>
    <r>
      <rPr>
        <sz val="10"/>
        <rFont val="Arial"/>
        <family val="2"/>
      </rPr>
      <t>, then complete the following section.</t>
    </r>
  </si>
  <si>
    <t>HF</t>
  </si>
  <si>
    <t>Bottom overlay</t>
  </si>
  <si>
    <t>If "2" then mounting plate bracket set needed</t>
  </si>
  <si>
    <t>HK</t>
  </si>
  <si>
    <t>20S4F01</t>
  </si>
  <si>
    <t>Working dimensions</t>
  </si>
  <si>
    <t>Cabinet dimensions</t>
  </si>
  <si>
    <t>Hardware requirements</t>
  </si>
  <si>
    <t>Bore distance: top door hinges</t>
  </si>
  <si>
    <t>Bore distance: bottom door hinges</t>
  </si>
  <si>
    <t>20F8000.NA</t>
  </si>
  <si>
    <t>Mounting plate with bracket (set of 2 - L&amp;R)</t>
  </si>
  <si>
    <t xml:space="preserve">Determine position for lift mechanism locating pins </t>
  </si>
  <si>
    <t>Face Frame Cabinet</t>
  </si>
  <si>
    <t>Panel Cabinet</t>
  </si>
  <si>
    <t xml:space="preserve">Y = </t>
  </si>
  <si>
    <t>CLIP top hinge</t>
  </si>
  <si>
    <t>Mounting plate</t>
  </si>
  <si>
    <t>Panel construction</t>
  </si>
  <si>
    <t>Face frame construction</t>
  </si>
  <si>
    <t>Alternate face frame hinge</t>
  </si>
  <si>
    <t>COMPACT hinge</t>
  </si>
  <si>
    <t>For 32mm (1-1/4") overlay</t>
  </si>
  <si>
    <t>X</t>
  </si>
  <si>
    <t>Bottom fixing screw</t>
  </si>
  <si>
    <t>Side Overlay</t>
  </si>
  <si>
    <t>M</t>
  </si>
  <si>
    <t>Min 17</t>
  </si>
  <si>
    <t xml:space="preserve">X = </t>
  </si>
  <si>
    <t xml:space="preserve">M = </t>
  </si>
  <si>
    <t>The applications in drawings #1 &amp; #2 require</t>
  </si>
  <si>
    <t>Depending on door construction, this minimum may increase</t>
  </si>
  <si>
    <t>with bracket used to maintain the integrity</t>
  </si>
  <si>
    <t>of the door frame</t>
  </si>
  <si>
    <t>S = Door overlay minus 6.5mm</t>
  </si>
  <si>
    <t>Summary</t>
  </si>
  <si>
    <t xml:space="preserve">Top overlay </t>
  </si>
  <si>
    <t>Subject to technical modifications without notice</t>
  </si>
  <si>
    <r>
      <t>B</t>
    </r>
    <r>
      <rPr>
        <sz val="10"/>
        <rFont val="Arial"/>
        <family val="2"/>
      </rPr>
      <t xml:space="preserve">  Bore distance</t>
    </r>
  </si>
  <si>
    <r>
      <t xml:space="preserve">The application in drawing #3  </t>
    </r>
    <r>
      <rPr>
        <u/>
        <sz val="10"/>
        <rFont val="Arial"/>
        <family val="2"/>
      </rPr>
      <t>WILL</t>
    </r>
    <r>
      <rPr>
        <sz val="10"/>
        <rFont val="Arial"/>
        <family val="2"/>
      </rPr>
      <t xml:space="preserve"> require the</t>
    </r>
  </si>
  <si>
    <t>AVENTOS HF planning tool</t>
  </si>
  <si>
    <t>x</t>
  </si>
  <si>
    <t>Distance from top of bottom door to center line of bottom fixing screw in mounting plate</t>
  </si>
  <si>
    <t>Distance from edge of bottom door to center line of mounting plate</t>
  </si>
  <si>
    <t>Distance from top of face frame/panel to center line of lift mechanism locating pins</t>
  </si>
  <si>
    <r>
      <t>Y</t>
    </r>
    <r>
      <rPr>
        <sz val="10"/>
        <rFont val="Arial"/>
        <family val="2"/>
      </rPr>
      <t xml:space="preserve"> = Distance from top of face frame/panel to center line of lift mechanism locating pins</t>
    </r>
  </si>
  <si>
    <r>
      <t>NOTE:</t>
    </r>
    <r>
      <rPr>
        <sz val="10"/>
        <rFont val="Arial"/>
        <family val="2"/>
      </rPr>
      <t xml:space="preserve">  On face frame cabinets, block-out behind lift mechanism, flush with face frame</t>
    </r>
  </si>
  <si>
    <r>
      <t>X</t>
    </r>
    <r>
      <rPr>
        <sz val="10"/>
        <rFont val="Arial"/>
        <family val="2"/>
      </rPr>
      <t xml:space="preserve"> = Distance from top of bottom door to center line of bottom fixing screw in mounting plate</t>
    </r>
  </si>
  <si>
    <r>
      <t>M</t>
    </r>
    <r>
      <rPr>
        <sz val="10"/>
        <rFont val="Arial"/>
        <family val="2"/>
      </rPr>
      <t xml:space="preserve"> = Distance from edge of bottom door to center line of mounting plate</t>
    </r>
  </si>
  <si>
    <t>A</t>
  </si>
  <si>
    <t>Top fixing screw</t>
  </si>
  <si>
    <t>Stabilizer rod</t>
  </si>
  <si>
    <t>Stabilizer rod length  =</t>
  </si>
  <si>
    <t>use of the 20S4F01 mounting plate with bracket</t>
  </si>
  <si>
    <t>Mounting plate with bracket</t>
  </si>
  <si>
    <t>Drawing #4 shows the 20S4F01 mounting plate</t>
  </si>
  <si>
    <t>Stabilizer rod length</t>
  </si>
  <si>
    <t>Distance from underside of top panel to C/L of lift mechanism locating pins</t>
  </si>
  <si>
    <t>only the use of the 20S4200 mounting plate</t>
  </si>
  <si>
    <t>Arm assembly</t>
  </si>
  <si>
    <t>min: 12 1/4    max: 28 1/2</t>
  </si>
  <si>
    <t/>
  </si>
  <si>
    <r>
      <t xml:space="preserve">If using a </t>
    </r>
    <r>
      <rPr>
        <u/>
        <sz val="10"/>
        <rFont val="Arial"/>
        <family val="2"/>
      </rPr>
      <t>5-Piece, wood door</t>
    </r>
    <r>
      <rPr>
        <sz val="10"/>
        <rFont val="Arial"/>
        <family val="2"/>
      </rPr>
      <t>, then complete the following section.</t>
    </r>
  </si>
  <si>
    <r>
      <t>X</t>
    </r>
    <r>
      <rPr>
        <sz val="10"/>
        <rFont val="Arial"/>
        <family val="2"/>
      </rPr>
      <t xml:space="preserve"> = Distance from top of door to C/L of top fixing screw in mounting plate</t>
    </r>
  </si>
  <si>
    <r>
      <t>M</t>
    </r>
    <r>
      <rPr>
        <sz val="10"/>
        <rFont val="Arial"/>
        <family val="2"/>
      </rPr>
      <t xml:space="preserve"> = Distance from edge of door to C/L of mounting plate</t>
    </r>
  </si>
  <si>
    <t>AVENTOS HS planning tool</t>
  </si>
  <si>
    <t>Distance from top of door to center line of top fixing screw in mounting plate</t>
  </si>
  <si>
    <t>Distance from edge of door to center line of mounting plate</t>
  </si>
  <si>
    <t>Setback</t>
  </si>
  <si>
    <t>Door gap</t>
  </si>
  <si>
    <t>Setback for lift mechanism front locating pin</t>
  </si>
  <si>
    <t>OL - overlay</t>
  </si>
  <si>
    <t>Distance from underside of face frame to C/L of lift mechanism locating pins</t>
  </si>
  <si>
    <t>AVENTOS HK planning tool</t>
  </si>
  <si>
    <t>Arm assembly set</t>
  </si>
  <si>
    <t>AVENTOS HK-S planning tool</t>
  </si>
  <si>
    <t>20Q1061UA</t>
  </si>
  <si>
    <t>AVENTOS HL planning tool</t>
  </si>
  <si>
    <t>Telescopic arm set</t>
  </si>
  <si>
    <t>AVENTOS door weight estimator &amp; parts calculator</t>
  </si>
  <si>
    <t>CHECK AGAIN</t>
  </si>
  <si>
    <t>SERVO-DRIVE</t>
  </si>
  <si>
    <t>SERVO-DRIVE for AVENTOS</t>
  </si>
  <si>
    <t>AVT</t>
  </si>
  <si>
    <t>SD set</t>
  </si>
  <si>
    <t>Power supply set</t>
  </si>
  <si>
    <t>21FA000</t>
  </si>
  <si>
    <t>21F8000.NA</t>
  </si>
  <si>
    <t>Z10NE02UG10</t>
  </si>
  <si>
    <t>21S8000.NA</t>
  </si>
  <si>
    <t>Arm Assembly</t>
  </si>
  <si>
    <t>21L8000.NA</t>
  </si>
  <si>
    <t>21KA000</t>
  </si>
  <si>
    <t>21K8000.NA</t>
  </si>
  <si>
    <t>300-349</t>
  </si>
  <si>
    <t>350-399</t>
  </si>
  <si>
    <t>400-550</t>
  </si>
  <si>
    <t>450-580</t>
  </si>
  <si>
    <t>Lift mech.</t>
  </si>
  <si>
    <t>20F2500.N5</t>
  </si>
  <si>
    <t>20F2800.N5</t>
  </si>
  <si>
    <t xml:space="preserve"> x1</t>
  </si>
  <si>
    <t xml:space="preserve">Arm assembly set </t>
  </si>
  <si>
    <t xml:space="preserve">Stabilizer rod </t>
  </si>
  <si>
    <t>Panel</t>
  </si>
  <si>
    <t>Cabinet Height</t>
  </si>
  <si>
    <t>B</t>
  </si>
  <si>
    <t>L</t>
  </si>
  <si>
    <t>Y</t>
  </si>
  <si>
    <t>Z</t>
  </si>
  <si>
    <t>Cabinet height
(mm)</t>
  </si>
  <si>
    <t>Door protrusion</t>
  </si>
  <si>
    <t>Panel
B = Cabinet height - Door protrusion</t>
  </si>
  <si>
    <t>Face frame (1 1/2")
B = Cabinet height - Door protrusion</t>
  </si>
  <si>
    <t>Face Frame</t>
  </si>
  <si>
    <t>Panel
Z = B + Door height - Cabinet height</t>
  </si>
  <si>
    <t>Face frame
Z = B + Door height - Cabinet height</t>
  </si>
  <si>
    <t>Panel
L = Door height - B</t>
  </si>
  <si>
    <t>Face frame
L = Door height - B</t>
  </si>
  <si>
    <t>Top/bottom OL</t>
  </si>
  <si>
    <t>Top/bottom frame/panel</t>
  </si>
  <si>
    <t>HL space requirements</t>
  </si>
  <si>
    <t>Finish</t>
  </si>
  <si>
    <t>09161652</t>
  </si>
  <si>
    <t>ZN</t>
  </si>
  <si>
    <t>09161722</t>
  </si>
  <si>
    <t>09161892</t>
  </si>
  <si>
    <t>09203848</t>
  </si>
  <si>
    <t>HG/T</t>
  </si>
  <si>
    <t>NI</t>
  </si>
  <si>
    <t>09162882</t>
  </si>
  <si>
    <t>09162952</t>
  </si>
  <si>
    <t>09163012</t>
  </si>
  <si>
    <t>09163182</t>
  </si>
  <si>
    <t>09163252</t>
  </si>
  <si>
    <t>09163322</t>
  </si>
  <si>
    <t>09163492</t>
  </si>
  <si>
    <t>09163562</t>
  </si>
  <si>
    <t>09163632</t>
  </si>
  <si>
    <t>09204908</t>
  </si>
  <si>
    <t>07241746</t>
  </si>
  <si>
    <t>07484703</t>
  </si>
  <si>
    <t>EV1</t>
  </si>
  <si>
    <t>Connector set</t>
  </si>
  <si>
    <t>09162022</t>
  </si>
  <si>
    <t>20L2100.N5</t>
  </si>
  <si>
    <t>09162192</t>
  </si>
  <si>
    <t>20L2300.N5</t>
  </si>
  <si>
    <t>09162332</t>
  </si>
  <si>
    <t>20L2500.N5</t>
  </si>
  <si>
    <t>09162402</t>
  </si>
  <si>
    <t>20L2700.N5</t>
  </si>
  <si>
    <t>09162572</t>
  </si>
  <si>
    <t>20L2900.N5</t>
  </si>
  <si>
    <t>09204218</t>
  </si>
  <si>
    <t>20L8000.N1</t>
  </si>
  <si>
    <t>20L7001</t>
  </si>
  <si>
    <t>09390892</t>
  </si>
  <si>
    <t>20K2300.N5</t>
  </si>
  <si>
    <t>09390962</t>
  </si>
  <si>
    <t>20K2500.N5</t>
  </si>
  <si>
    <t>09391022</t>
  </si>
  <si>
    <t>20K2700.N5</t>
  </si>
  <si>
    <t>09391192</t>
  </si>
  <si>
    <t>20K2900.N5</t>
  </si>
  <si>
    <t>09384198</t>
  </si>
  <si>
    <t>20K8000.NA</t>
  </si>
  <si>
    <t>HGR</t>
  </si>
  <si>
    <t>09026180</t>
  </si>
  <si>
    <t>R737</t>
  </si>
  <si>
    <t>09196618</t>
  </si>
  <si>
    <t>09196858</t>
  </si>
  <si>
    <t>09196788</t>
  </si>
  <si>
    <t>09432220</t>
  </si>
  <si>
    <t>09430798</t>
  </si>
  <si>
    <t>Ident No.</t>
  </si>
  <si>
    <t>Reference No.</t>
  </si>
  <si>
    <t>BP</t>
  </si>
  <si>
    <t>Desc</t>
  </si>
  <si>
    <t>Mark-Up</t>
  </si>
  <si>
    <t>GM</t>
  </si>
  <si>
    <t>Basic Discount</t>
  </si>
  <si>
    <t>To be filled out by an Authorized Blum distributor:</t>
  </si>
  <si>
    <t>Bill to:</t>
  </si>
  <si>
    <t>Ship to:</t>
  </si>
  <si>
    <t>Distributor</t>
  </si>
  <si>
    <t>Street/PO Box</t>
  </si>
  <si>
    <t>Street</t>
  </si>
  <si>
    <t>City</t>
  </si>
  <si>
    <t>ST</t>
  </si>
  <si>
    <t>Zip</t>
  </si>
  <si>
    <t>Phone</t>
  </si>
  <si>
    <t>P O #</t>
  </si>
  <si>
    <t>Blum ship to:</t>
  </si>
  <si>
    <t>To be filled out by customer:</t>
  </si>
  <si>
    <t>Customer</t>
  </si>
  <si>
    <t>ATTN:</t>
  </si>
  <si>
    <t>Ident #</t>
  </si>
  <si>
    <t>Reference #</t>
  </si>
  <si>
    <t>Description</t>
  </si>
  <si>
    <t>Pack</t>
  </si>
  <si>
    <t>Qty</t>
  </si>
  <si>
    <t>Price</t>
  </si>
  <si>
    <t>AVENTOS — order form</t>
  </si>
  <si>
    <t>Lift mechanism</t>
  </si>
  <si>
    <t>1</t>
  </si>
  <si>
    <t>Corner appliance garage bracket</t>
  </si>
  <si>
    <t>Wood/wide alu.  hardware set</t>
  </si>
  <si>
    <t>Narrow alu. hardware set</t>
  </si>
  <si>
    <t>Wood/wide alu. hardware set</t>
  </si>
  <si>
    <t>Narrow alu. mounting plate</t>
  </si>
  <si>
    <t>Drive unit</t>
  </si>
  <si>
    <t>Min</t>
  </si>
  <si>
    <t>Order</t>
  </si>
  <si>
    <t>FF - large ol  hardware set</t>
  </si>
  <si>
    <t>Round stabilizer rod</t>
  </si>
  <si>
    <t>Oval stabilizer rod</t>
  </si>
  <si>
    <t>606N or 606P</t>
  </si>
  <si>
    <t>S</t>
  </si>
  <si>
    <t>04254964</t>
  </si>
  <si>
    <t>N/A</t>
  </si>
  <si>
    <t>Screws</t>
  </si>
  <si>
    <t>20S8000.NA</t>
  </si>
  <si>
    <t>Total</t>
  </si>
  <si>
    <t>20K4A00A</t>
  </si>
  <si>
    <t>7072A</t>
  </si>
  <si>
    <t>Screws for aluminum frames</t>
  </si>
  <si>
    <t>Top overlay     (must be a WHOLE number)</t>
  </si>
  <si>
    <r>
      <t>Combined</t>
    </r>
    <r>
      <rPr>
        <sz val="10"/>
        <rFont val="Arial"/>
        <family val="2"/>
      </rPr>
      <t xml:space="preserve"> door weight</t>
    </r>
  </si>
  <si>
    <r>
      <t xml:space="preserve">If using a </t>
    </r>
    <r>
      <rPr>
        <u/>
        <sz val="10"/>
        <rFont val="Arial"/>
        <family val="2"/>
      </rPr>
      <t>5-Piece, wood, bottom door</t>
    </r>
    <r>
      <rPr>
        <sz val="10"/>
        <rFont val="Arial"/>
        <family val="2"/>
      </rPr>
      <t>, then complete the following section.</t>
    </r>
  </si>
  <si>
    <t>20K4A00A.01</t>
  </si>
  <si>
    <r>
      <t>X</t>
    </r>
    <r>
      <rPr>
        <sz val="10"/>
        <rFont val="Arial"/>
        <family val="2"/>
      </rPr>
      <t xml:space="preserve"> = Distance from top of door to C/L of top fixing screw in mounting plate</t>
    </r>
  </si>
  <si>
    <t>175H5B00</t>
  </si>
  <si>
    <r>
      <t>X</t>
    </r>
    <r>
      <rPr>
        <sz val="10"/>
        <rFont val="Arial"/>
        <family val="2"/>
      </rPr>
      <t xml:space="preserve"> = Distance from top of bottom door to C/L of bottom fixing screw in telescopic plate</t>
    </r>
  </si>
  <si>
    <r>
      <t>NOTE:</t>
    </r>
    <r>
      <rPr>
        <sz val="10"/>
        <color indexed="10"/>
        <rFont val="Arial"/>
        <family val="2"/>
      </rPr>
      <t xml:space="preserve">  This program allows for 19mm wide aluminum door frames </t>
    </r>
    <r>
      <rPr>
        <u/>
        <sz val="10"/>
        <color indexed="10"/>
        <rFont val="Arial"/>
        <family val="2"/>
      </rPr>
      <t>ONLY</t>
    </r>
  </si>
  <si>
    <t>For frame widths of 20mm - 21mm please consult the AVENTOS HF brochure</t>
  </si>
  <si>
    <t>Face frame
B = Cabinet height - Door protrusion</t>
  </si>
  <si>
    <t>20S3500.06</t>
  </si>
  <si>
    <t>20Q1061UN</t>
  </si>
  <si>
    <t>20Q153ZN</t>
  </si>
  <si>
    <t>21S3500.01</t>
  </si>
  <si>
    <t>20L3200.06</t>
  </si>
  <si>
    <t>20L3500.06</t>
  </si>
  <si>
    <t>20L3800.06</t>
  </si>
  <si>
    <t>20L3900.06</t>
  </si>
  <si>
    <t>20Q153ZA</t>
  </si>
  <si>
    <t>21L3200.01</t>
  </si>
  <si>
    <t>21L3500.01</t>
  </si>
  <si>
    <t>21L3800.01</t>
  </si>
  <si>
    <t>21L3900.01</t>
  </si>
  <si>
    <t>20F3200.01</t>
  </si>
  <si>
    <t>20F3500.01</t>
  </si>
  <si>
    <t>20F3800.01</t>
  </si>
  <si>
    <t>20F3900.01</t>
  </si>
  <si>
    <t>20K2B00.N1</t>
  </si>
  <si>
    <t>20K2C00.N1</t>
  </si>
  <si>
    <t>20K2E00.N1</t>
  </si>
  <si>
    <t>02808088</t>
  </si>
  <si>
    <t>04767297</t>
  </si>
  <si>
    <t>01268137</t>
  </si>
  <si>
    <t>05059530</t>
  </si>
  <si>
    <t>09709704</t>
  </si>
  <si>
    <t>02255924</t>
  </si>
  <si>
    <t>06109280</t>
  </si>
  <si>
    <t>05989274</t>
  </si>
  <si>
    <t>07773321</t>
  </si>
  <si>
    <t>07380852</t>
  </si>
  <si>
    <t>06505500</t>
  </si>
  <si>
    <t>06781239</t>
  </si>
  <si>
    <t>05397438</t>
  </si>
  <si>
    <t>04031701</t>
  </si>
  <si>
    <t>06675488</t>
  </si>
  <si>
    <t>03841114</t>
  </si>
  <si>
    <t>09242142</t>
  </si>
  <si>
    <t>09242382</t>
  </si>
  <si>
    <t>09242522</t>
  </si>
  <si>
    <t>C18</t>
  </si>
  <si>
    <t>Mounting plate hardware set (qty 2)</t>
  </si>
  <si>
    <t>Distance from underside of top face frame/panel to center line of lift mech. locating pins</t>
  </si>
  <si>
    <r>
      <t xml:space="preserve">AVENTOS HL planning tool </t>
    </r>
    <r>
      <rPr>
        <sz val="20"/>
        <color indexed="52"/>
        <rFont val="Arial"/>
        <family val="2"/>
      </rPr>
      <t>app garage</t>
    </r>
  </si>
  <si>
    <t>Select Case</t>
  </si>
  <si>
    <t>Office 2003:</t>
  </si>
  <si>
    <t>Save file to your desktop/hard drive.</t>
  </si>
  <si>
    <r>
      <t>1.</t>
    </r>
    <r>
      <rPr>
        <sz val="10"/>
        <rFont val="Arial"/>
        <family val="2"/>
      </rPr>
      <t xml:space="preserve"> On the </t>
    </r>
    <r>
      <rPr>
        <b/>
        <sz val="10"/>
        <rFont val="Arial"/>
        <family val="2"/>
      </rPr>
      <t>Tools</t>
    </r>
    <r>
      <rPr>
        <sz val="10"/>
        <rFont val="Arial"/>
        <family val="2"/>
      </rPr>
      <t> menu, point to </t>
    </r>
    <r>
      <rPr>
        <b/>
        <sz val="10"/>
        <rFont val="Arial"/>
        <family val="2"/>
      </rPr>
      <t>Macro</t>
    </r>
    <r>
      <rPr>
        <sz val="10"/>
        <rFont val="Arial"/>
        <family val="2"/>
      </rPr>
      <t>, and then click </t>
    </r>
    <r>
      <rPr>
        <b/>
        <sz val="10"/>
        <rFont val="Arial"/>
        <family val="2"/>
      </rPr>
      <t>Security</t>
    </r>
    <r>
      <rPr>
        <sz val="10"/>
        <rFont val="Arial"/>
        <family val="2"/>
      </rPr>
      <t>.</t>
    </r>
  </si>
  <si>
    <r>
      <t>2.</t>
    </r>
    <r>
      <rPr>
        <sz val="10"/>
        <rFont val="Arial"/>
        <family val="2"/>
      </rPr>
      <t xml:space="preserve"> Set Security Level to </t>
    </r>
    <r>
      <rPr>
        <b/>
        <sz val="10"/>
        <rFont val="Arial"/>
        <family val="2"/>
      </rPr>
      <t>Medium</t>
    </r>
  </si>
  <si>
    <r>
      <t>3.</t>
    </r>
    <r>
      <rPr>
        <sz val="10"/>
        <rFont val="Arial"/>
        <family val="2"/>
      </rPr>
      <t xml:space="preserve"> Click the </t>
    </r>
    <r>
      <rPr>
        <b/>
        <sz val="10"/>
        <rFont val="Arial"/>
        <family val="2"/>
      </rPr>
      <t>Trusted Publishers</t>
    </r>
    <r>
      <rPr>
        <sz val="10"/>
        <rFont val="Arial"/>
        <family val="2"/>
      </rPr>
      <t> tab.</t>
    </r>
  </si>
  <si>
    <r>
      <t xml:space="preserve">4. </t>
    </r>
    <r>
      <rPr>
        <sz val="10"/>
        <rFont val="Arial"/>
        <family val="2"/>
      </rPr>
      <t>Select the check box next to </t>
    </r>
    <r>
      <rPr>
        <b/>
        <sz val="10"/>
        <rFont val="Arial"/>
        <family val="2"/>
      </rPr>
      <t>Trust access to Visual Basic Project</t>
    </r>
    <r>
      <rPr>
        <sz val="10"/>
        <rFont val="Arial"/>
        <family val="2"/>
      </rPr>
      <t>, and then click </t>
    </r>
    <r>
      <rPr>
        <b/>
        <sz val="10"/>
        <rFont val="Arial"/>
        <family val="2"/>
      </rPr>
      <t>OK</t>
    </r>
    <r>
      <rPr>
        <sz val="10"/>
        <rFont val="Arial"/>
        <family val="2"/>
      </rPr>
      <t>.</t>
    </r>
  </si>
  <si>
    <r>
      <t xml:space="preserve">5. </t>
    </r>
    <r>
      <rPr>
        <sz val="10"/>
        <rFont val="Arial"/>
        <family val="2"/>
      </rPr>
      <t>Close all Office applications and try your project again.</t>
    </r>
  </si>
  <si>
    <r>
      <t>6.</t>
    </r>
    <r>
      <rPr>
        <sz val="10"/>
        <rFont val="Arial"/>
        <family val="2"/>
      </rPr>
      <t xml:space="preserve"> Enable Macros when you reopen the file</t>
    </r>
  </si>
  <si>
    <t>Office 2007:</t>
  </si>
  <si>
    <r>
      <t>2.</t>
    </r>
    <r>
      <rPr>
        <sz val="10"/>
        <rFont val="Arial"/>
        <family val="2"/>
      </rPr>
      <t xml:space="preserve"> On the </t>
    </r>
    <r>
      <rPr>
        <b/>
        <sz val="10"/>
        <rFont val="Arial"/>
        <family val="2"/>
      </rPr>
      <t>Developer</t>
    </r>
    <r>
      <rPr>
        <sz val="10"/>
        <rFont val="Arial"/>
        <family val="2"/>
      </rPr>
      <t> tab, in the </t>
    </r>
    <r>
      <rPr>
        <b/>
        <sz val="10"/>
        <rFont val="Arial"/>
        <family val="2"/>
      </rPr>
      <t>Code</t>
    </r>
    <r>
      <rPr>
        <sz val="10"/>
        <rFont val="Arial"/>
        <family val="2"/>
      </rPr>
      <t> group, click </t>
    </r>
    <r>
      <rPr>
        <b/>
        <sz val="10"/>
        <rFont val="Arial"/>
        <family val="2"/>
      </rPr>
      <t>Macro Security</t>
    </r>
    <r>
      <rPr>
        <sz val="10"/>
        <rFont val="Arial"/>
        <family val="2"/>
      </rPr>
      <t>.</t>
    </r>
  </si>
  <si>
    <r>
      <t>TIP</t>
    </r>
    <r>
      <rPr>
        <b/>
        <sz val="10"/>
        <rFont val="Arial"/>
        <family val="2"/>
      </rPr>
      <t xml:space="preserve"> - </t>
    </r>
    <r>
      <rPr>
        <sz val="10"/>
        <rFont val="Arial"/>
        <family val="2"/>
      </rPr>
      <t>If the </t>
    </r>
    <r>
      <rPr>
        <b/>
        <sz val="10"/>
        <rFont val="Arial"/>
        <family val="2"/>
      </rPr>
      <t>Developer</t>
    </r>
    <r>
      <rPr>
        <sz val="10"/>
        <rFont val="Arial"/>
        <family val="2"/>
      </rPr>
      <t> tab is not displayed, click the </t>
    </r>
    <r>
      <rPr>
        <b/>
        <sz val="10"/>
        <rFont val="Arial"/>
        <family val="2"/>
      </rPr>
      <t>Microsoft Office Button</t>
    </r>
  </si>
  <si>
    <r>
      <t>click </t>
    </r>
    <r>
      <rPr>
        <b/>
        <sz val="10"/>
        <rFont val="Arial"/>
        <family val="2"/>
      </rPr>
      <t>Excel Options</t>
    </r>
    <r>
      <rPr>
        <sz val="10"/>
        <rFont val="Arial"/>
        <family val="2"/>
      </rPr>
      <t>, and then in the </t>
    </r>
    <r>
      <rPr>
        <b/>
        <sz val="10"/>
        <rFont val="Arial"/>
        <family val="2"/>
      </rPr>
      <t>Popular</t>
    </r>
    <r>
      <rPr>
        <sz val="10"/>
        <rFont val="Arial"/>
        <family val="2"/>
      </rPr>
      <t> category, under </t>
    </r>
    <r>
      <rPr>
        <b/>
        <sz val="10"/>
        <rFont val="Arial"/>
        <family val="2"/>
      </rPr>
      <t>Top options for working with Excel</t>
    </r>
    <r>
      <rPr>
        <sz val="10"/>
        <rFont val="Arial"/>
        <family val="2"/>
      </rPr>
      <t>,</t>
    </r>
  </si>
  <si>
    <t>click Show Developer tab in the Ribbon.</t>
  </si>
  <si>
    <r>
      <t>3.</t>
    </r>
    <r>
      <rPr>
        <sz val="10"/>
        <rFont val="Arial"/>
        <family val="2"/>
      </rPr>
      <t xml:space="preserve"> In the </t>
    </r>
    <r>
      <rPr>
        <b/>
        <sz val="10"/>
        <rFont val="Arial"/>
        <family val="2"/>
      </rPr>
      <t>Macro Settings</t>
    </r>
    <r>
      <rPr>
        <sz val="10"/>
        <rFont val="Arial"/>
        <family val="2"/>
      </rPr>
      <t> category, under </t>
    </r>
    <r>
      <rPr>
        <b/>
        <sz val="10"/>
        <rFont val="Arial"/>
        <family val="2"/>
      </rPr>
      <t>Macro Settings</t>
    </r>
    <r>
      <rPr>
        <sz val="10"/>
        <rFont val="Arial"/>
        <family val="2"/>
      </rPr>
      <t>, click the option that you want.</t>
    </r>
  </si>
  <si>
    <r>
      <t>NOTE </t>
    </r>
    <r>
      <rPr>
        <b/>
        <sz val="10"/>
        <rFont val="Arial"/>
        <family val="2"/>
      </rPr>
      <t>-</t>
    </r>
    <r>
      <rPr>
        <b/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>Any changes that you make in the </t>
    </r>
    <r>
      <rPr>
        <b/>
        <sz val="10"/>
        <rFont val="Arial"/>
        <family val="2"/>
      </rPr>
      <t>Macro Settings</t>
    </r>
    <r>
      <rPr>
        <sz val="10"/>
        <rFont val="Arial"/>
        <family val="2"/>
      </rPr>
      <t> category in Excel apply only to Excel</t>
    </r>
  </si>
  <si>
    <t>and do not affect any other Microsoft Office program.</t>
  </si>
  <si>
    <r>
      <t>4.</t>
    </r>
    <r>
      <rPr>
        <sz val="10"/>
        <rFont val="Arial"/>
        <family val="2"/>
      </rPr>
      <t xml:space="preserve"> Click the </t>
    </r>
    <r>
      <rPr>
        <b/>
        <sz val="10"/>
        <rFont val="Arial"/>
        <family val="2"/>
      </rPr>
      <t>Office Button</t>
    </r>
    <r>
      <rPr>
        <sz val="10"/>
        <rFont val="Arial"/>
        <family val="2"/>
      </rPr>
      <t> (top-left most button in the window)</t>
    </r>
  </si>
  <si>
    <r>
      <t>5.</t>
    </r>
    <r>
      <rPr>
        <sz val="10"/>
        <rFont val="Arial"/>
        <family val="2"/>
      </rPr>
      <t xml:space="preserve"> Click the </t>
    </r>
    <r>
      <rPr>
        <b/>
        <sz val="10"/>
        <rFont val="Arial"/>
        <family val="2"/>
      </rPr>
      <t>Excel Options</t>
    </r>
    <r>
      <rPr>
        <sz val="10"/>
        <rFont val="Arial"/>
        <family val="2"/>
      </rPr>
      <t> button.</t>
    </r>
  </si>
  <si>
    <r>
      <t xml:space="preserve">6. </t>
    </r>
    <r>
      <rPr>
        <sz val="10"/>
        <rFont val="Arial"/>
        <family val="2"/>
      </rPr>
      <t>Click </t>
    </r>
    <r>
      <rPr>
        <b/>
        <sz val="10"/>
        <rFont val="Arial"/>
        <family val="2"/>
      </rPr>
      <t>Trust Center</t>
    </r>
    <r>
      <rPr>
        <sz val="10"/>
        <rFont val="Arial"/>
        <family val="2"/>
      </rPr>
      <t> in the menu on the left.</t>
    </r>
  </si>
  <si>
    <r>
      <t>7.</t>
    </r>
    <r>
      <rPr>
        <sz val="10"/>
        <rFont val="Arial"/>
        <family val="2"/>
      </rPr>
      <t xml:space="preserve"> Click </t>
    </r>
    <r>
      <rPr>
        <b/>
        <sz val="10"/>
        <rFont val="Arial"/>
        <family val="2"/>
      </rPr>
      <t>Trust Center Settings</t>
    </r>
    <r>
      <rPr>
        <sz val="10"/>
        <rFont val="Arial"/>
        <family val="2"/>
      </rPr>
      <t> in the window on the right.</t>
    </r>
  </si>
  <si>
    <r>
      <t>8.</t>
    </r>
    <r>
      <rPr>
        <sz val="10"/>
        <rFont val="Arial"/>
        <family val="2"/>
      </rPr>
      <t xml:space="preserve"> In the new window that opens click </t>
    </r>
    <r>
      <rPr>
        <b/>
        <sz val="10"/>
        <rFont val="Arial"/>
        <family val="2"/>
      </rPr>
      <t>Macros</t>
    </r>
    <r>
      <rPr>
        <sz val="10"/>
        <rFont val="Arial"/>
        <family val="2"/>
      </rPr>
      <t> in the menu on the left.</t>
    </r>
  </si>
  <si>
    <r>
      <t xml:space="preserve">9. </t>
    </r>
    <r>
      <rPr>
        <sz val="10"/>
        <rFont val="Arial"/>
        <family val="2"/>
      </rPr>
      <t>Check the box next to </t>
    </r>
    <r>
      <rPr>
        <b/>
        <sz val="10"/>
        <rFont val="Arial"/>
        <family val="2"/>
      </rPr>
      <t>Trust Access to the VBA project object model</t>
    </r>
    <r>
      <rPr>
        <sz val="10"/>
        <rFont val="Arial"/>
        <family val="2"/>
      </rPr>
      <t>.</t>
    </r>
  </si>
  <si>
    <r>
      <t>10.</t>
    </r>
    <r>
      <rPr>
        <sz val="10"/>
        <rFont val="Arial"/>
        <family val="2"/>
      </rPr>
      <t xml:space="preserve"> Click </t>
    </r>
    <r>
      <rPr>
        <b/>
        <sz val="10"/>
        <rFont val="Arial"/>
        <family val="2"/>
      </rPr>
      <t>OK.</t>
    </r>
  </si>
  <si>
    <r>
      <t>11.</t>
    </r>
    <r>
      <rPr>
        <sz val="10"/>
        <rFont val="Arial"/>
        <family val="2"/>
      </rPr>
      <t xml:space="preserve"> Click </t>
    </r>
    <r>
      <rPr>
        <b/>
        <sz val="10"/>
        <rFont val="Arial"/>
        <family val="2"/>
      </rPr>
      <t>OK.</t>
    </r>
  </si>
  <si>
    <r>
      <t>12.</t>
    </r>
    <r>
      <rPr>
        <sz val="10"/>
        <rFont val="Times New Roman"/>
        <family val="1"/>
      </rPr>
      <t xml:space="preserve">  </t>
    </r>
    <r>
      <rPr>
        <sz val="10"/>
        <rFont val="Arial"/>
        <family val="2"/>
      </rPr>
      <t>Close all Office applications and try your project again.</t>
    </r>
  </si>
  <si>
    <t>Office 2010:</t>
  </si>
  <si>
    <r>
      <t>2.</t>
    </r>
    <r>
      <rPr>
        <sz val="10"/>
        <rFont val="Arial"/>
        <family val="2"/>
      </rPr>
      <t xml:space="preserve"> Click File</t>
    </r>
  </si>
  <si>
    <r>
      <t>3.</t>
    </r>
    <r>
      <rPr>
        <sz val="10"/>
        <rFont val="Arial"/>
        <family val="2"/>
      </rPr>
      <t>Click Options</t>
    </r>
  </si>
  <si>
    <r>
      <t>4.</t>
    </r>
    <r>
      <rPr>
        <sz val="10"/>
        <rFont val="Arial"/>
        <family val="2"/>
      </rPr>
      <t xml:space="preserve"> Click Trust Center</t>
    </r>
  </si>
  <si>
    <r>
      <t>5.</t>
    </r>
    <r>
      <rPr>
        <sz val="10"/>
        <rFont val="Arial"/>
        <family val="2"/>
      </rPr>
      <t xml:space="preserve"> Click Trust Center Settings</t>
    </r>
  </si>
  <si>
    <r>
      <t xml:space="preserve">6. </t>
    </r>
    <r>
      <rPr>
        <sz val="10"/>
        <rFont val="Arial"/>
        <family val="2"/>
      </rPr>
      <t>Select </t>
    </r>
    <r>
      <rPr>
        <b/>
        <sz val="10"/>
        <rFont val="Arial"/>
        <family val="2"/>
      </rPr>
      <t>"Disable all with Notification"</t>
    </r>
  </si>
  <si>
    <t>D</t>
  </si>
  <si>
    <t>B - Door type</t>
  </si>
  <si>
    <t>B - Door species</t>
  </si>
  <si>
    <t>B - Door height</t>
  </si>
  <si>
    <t>B - AVENTOS</t>
  </si>
  <si>
    <t>B - Cabinet height</t>
  </si>
  <si>
    <t>B - Cabinet type</t>
  </si>
  <si>
    <t>B - Door width</t>
  </si>
  <si>
    <t>B - Cabinet width</t>
  </si>
  <si>
    <t>B - Door weight</t>
  </si>
  <si>
    <t>B - Handle weight</t>
  </si>
  <si>
    <t>B - Construction</t>
  </si>
  <si>
    <t>B - Species</t>
  </si>
  <si>
    <t>B - VLOOKUP</t>
  </si>
  <si>
    <t>B - Door/sq.ft.</t>
  </si>
  <si>
    <t>B - Door/sq.ft. =</t>
  </si>
  <si>
    <t>B - SERVO-DRIVE</t>
  </si>
  <si>
    <t>B - Select Case</t>
  </si>
  <si>
    <t>T - Door type</t>
  </si>
  <si>
    <t>T - Door species</t>
  </si>
  <si>
    <t>T - Door height</t>
  </si>
  <si>
    <t>T - AVENTOS</t>
  </si>
  <si>
    <t>T - Cabinet height</t>
  </si>
  <si>
    <t>T - Door weight</t>
  </si>
  <si>
    <t>T - Handle weight</t>
  </si>
  <si>
    <t>T - Cabinet type</t>
  </si>
  <si>
    <t>T - Door width</t>
  </si>
  <si>
    <t>T - Cabinet width</t>
  </si>
  <si>
    <t>T - Construction</t>
  </si>
  <si>
    <t>T - Species</t>
  </si>
  <si>
    <t>T - VLOOKUP</t>
  </si>
  <si>
    <t>T - Door/sq.ft.</t>
  </si>
  <si>
    <t>T - Door/sq.ft. =</t>
  </si>
  <si>
    <t>T - SERVO-DRIVE</t>
  </si>
  <si>
    <t>T - Select Case</t>
  </si>
  <si>
    <t>Measurement</t>
  </si>
  <si>
    <t>TIP-ON</t>
  </si>
  <si>
    <t>Door material</t>
  </si>
  <si>
    <t>Door style</t>
  </si>
  <si>
    <t>Bottom door</t>
  </si>
  <si>
    <t>Top door</t>
  </si>
  <si>
    <t>HK-S</t>
  </si>
  <si>
    <t>07272726</t>
  </si>
  <si>
    <t>04498388</t>
  </si>
  <si>
    <t>01976952</t>
  </si>
  <si>
    <t>CLIP horizontal steel mounting plate - screw-on</t>
  </si>
  <si>
    <t>08229485</t>
  </si>
  <si>
    <t>GR</t>
  </si>
  <si>
    <t>TIP-ON for doors</t>
  </si>
  <si>
    <t>without TIP-ON</t>
  </si>
  <si>
    <t>with TIP-ON</t>
  </si>
  <si>
    <t>20K2300TNA</t>
  </si>
  <si>
    <t>20K2B00TNA</t>
  </si>
  <si>
    <t>20K2C00TNA</t>
  </si>
  <si>
    <t>20K2E00TNA</t>
  </si>
  <si>
    <t>20K2500TNA</t>
  </si>
  <si>
    <t>20K2700TNA</t>
  </si>
  <si>
    <t>20K2900TNA</t>
  </si>
  <si>
    <t>09392012</t>
  </si>
  <si>
    <t>09392182</t>
  </si>
  <si>
    <t>09392252</t>
  </si>
  <si>
    <t>09392322</t>
  </si>
  <si>
    <t>78Z5530TA8</t>
  </si>
  <si>
    <t>78Z550ATA6</t>
  </si>
  <si>
    <t>26311213</t>
  </si>
  <si>
    <t>26311303</t>
  </si>
  <si>
    <t>175H3100</t>
  </si>
  <si>
    <t>175H3F00</t>
  </si>
  <si>
    <t>175H3F00 L</t>
  </si>
  <si>
    <t>175H3F00 R</t>
  </si>
  <si>
    <t>Drawing #4 shows the 175H3F00 mounting plate</t>
  </si>
  <si>
    <t>use of the 175H3F00 mounting plate with bracket</t>
  </si>
  <si>
    <t>only the use of the 175H3100 mounting plate</t>
  </si>
  <si>
    <t>26306993</t>
  </si>
  <si>
    <t>Adapter plate for large OL doors</t>
  </si>
  <si>
    <r>
      <t xml:space="preserve">STEP 1:  </t>
    </r>
    <r>
      <rPr>
        <sz val="18"/>
        <color indexed="9"/>
        <rFont val="Arial"/>
        <family val="2"/>
      </rPr>
      <t>Installing the lift mechanism</t>
    </r>
  </si>
  <si>
    <r>
      <t>STEP 2:</t>
    </r>
    <r>
      <rPr>
        <sz val="18"/>
        <color indexed="9"/>
        <rFont val="Arial"/>
        <family val="2"/>
      </rPr>
      <t xml:space="preserve">  Cutting the stabilizer rod to length</t>
    </r>
  </si>
  <si>
    <r>
      <t xml:space="preserve">STEP 3:  </t>
    </r>
    <r>
      <rPr>
        <sz val="18"/>
        <color indexed="9"/>
        <rFont val="Arial"/>
        <family val="2"/>
      </rPr>
      <t>Installing the mounting plates</t>
    </r>
  </si>
  <si>
    <r>
      <t xml:space="preserve">STEP 3:  </t>
    </r>
    <r>
      <rPr>
        <sz val="18"/>
        <color indexed="9"/>
        <rFont val="Arial"/>
        <family val="2"/>
      </rPr>
      <t>Mounting plate installation for narrow alum frame</t>
    </r>
  </si>
  <si>
    <r>
      <t>STEP 3:</t>
    </r>
    <r>
      <rPr>
        <sz val="18"/>
        <color indexed="9"/>
        <rFont val="Arial"/>
        <family val="2"/>
      </rPr>
      <t xml:space="preserve">  Adapter bracket for cabinets w/ 5-piece doors</t>
    </r>
  </si>
  <si>
    <r>
      <t xml:space="preserve">STEP 2:  </t>
    </r>
    <r>
      <rPr>
        <sz val="18"/>
        <color indexed="9"/>
        <rFont val="Arial"/>
        <family val="2"/>
      </rPr>
      <t>Installing the mounting plates - wood</t>
    </r>
  </si>
  <si>
    <r>
      <t xml:space="preserve">STEP 2:  </t>
    </r>
    <r>
      <rPr>
        <sz val="18"/>
        <color indexed="9"/>
        <rFont val="Arial"/>
        <family val="2"/>
      </rPr>
      <t>Installing the mounting plates - alum. frame</t>
    </r>
  </si>
  <si>
    <r>
      <t>STEP 4:</t>
    </r>
    <r>
      <rPr>
        <sz val="18"/>
        <color indexed="9"/>
        <rFont val="Arial"/>
        <family val="2"/>
      </rPr>
      <t xml:space="preserve">  Adapter bracket for cabinets w/ 5-piece doors</t>
    </r>
  </si>
  <si>
    <r>
      <t xml:space="preserve">STEP 2:  </t>
    </r>
    <r>
      <rPr>
        <sz val="18"/>
        <color indexed="9"/>
        <rFont val="Arial"/>
        <family val="2"/>
      </rPr>
      <t>Installing the mounting plates</t>
    </r>
  </si>
  <si>
    <r>
      <rPr>
        <b/>
        <sz val="18"/>
        <color indexed="9"/>
        <rFont val="Arial"/>
        <family val="2"/>
      </rPr>
      <t xml:space="preserve">STEP 3: </t>
    </r>
    <r>
      <rPr>
        <sz val="18"/>
        <color indexed="9"/>
        <rFont val="Arial"/>
        <family val="2"/>
      </rPr>
      <t xml:space="preserve"> Adapter bracket for cabinets w/ 5-piece doors</t>
    </r>
  </si>
  <si>
    <r>
      <rPr>
        <b/>
        <sz val="18"/>
        <color indexed="9"/>
        <rFont val="Arial"/>
        <family val="2"/>
      </rPr>
      <t>STEP 1:</t>
    </r>
    <r>
      <rPr>
        <sz val="18"/>
        <color indexed="9"/>
        <rFont val="Arial"/>
        <family val="2"/>
      </rPr>
      <t xml:space="preserve">  Installing the lift mechanism</t>
    </r>
  </si>
  <si>
    <r>
      <rPr>
        <b/>
        <sz val="18"/>
        <color indexed="9"/>
        <rFont val="Arial"/>
        <family val="2"/>
      </rPr>
      <t xml:space="preserve">STEP 2: </t>
    </r>
    <r>
      <rPr>
        <sz val="18"/>
        <color indexed="9"/>
        <rFont val="Arial"/>
        <family val="2"/>
      </rPr>
      <t xml:space="preserve"> Installing the top door hardware</t>
    </r>
  </si>
  <si>
    <r>
      <rPr>
        <b/>
        <sz val="18"/>
        <color indexed="9"/>
        <rFont val="Arial"/>
        <family val="2"/>
      </rPr>
      <t>STEP 3:</t>
    </r>
    <r>
      <rPr>
        <sz val="18"/>
        <color indexed="9"/>
        <rFont val="Arial"/>
        <family val="2"/>
      </rPr>
      <t xml:space="preserve">  Installing the bottom door hardware</t>
    </r>
  </si>
  <si>
    <r>
      <rPr>
        <b/>
        <sz val="18"/>
        <color indexed="9"/>
        <rFont val="Arial"/>
        <family val="2"/>
      </rPr>
      <t>STEP 4:</t>
    </r>
    <r>
      <rPr>
        <sz val="18"/>
        <color indexed="9"/>
        <rFont val="Arial"/>
        <family val="2"/>
      </rPr>
      <t xml:space="preserve">  Installing the mounting plates</t>
    </r>
  </si>
  <si>
    <r>
      <t>STEP 4:</t>
    </r>
    <r>
      <rPr>
        <sz val="18"/>
        <color indexed="9"/>
        <rFont val="Arial"/>
        <family val="2"/>
      </rPr>
      <t xml:space="preserve"> Mounting plate installation for narrow alum frame</t>
    </r>
  </si>
  <si>
    <r>
      <rPr>
        <b/>
        <sz val="18"/>
        <color indexed="9"/>
        <rFont val="Arial"/>
        <family val="2"/>
      </rPr>
      <t>STEP 5:</t>
    </r>
    <r>
      <rPr>
        <sz val="18"/>
        <color indexed="9"/>
        <rFont val="Arial"/>
        <family val="2"/>
      </rPr>
      <t xml:space="preserve">  Adapter bracket for cabinets w/ 5-piece doors</t>
    </r>
  </si>
  <si>
    <t xml:space="preserve"> x2</t>
  </si>
  <si>
    <t>26246136</t>
  </si>
  <si>
    <t>26243541</t>
  </si>
  <si>
    <t>26206420</t>
  </si>
  <si>
    <t>26192960</t>
  </si>
  <si>
    <t>26248933</t>
  </si>
  <si>
    <t>Opening Height</t>
  </si>
  <si>
    <t>Top frame/panel</t>
  </si>
  <si>
    <t>Bottom frame/panel</t>
  </si>
  <si>
    <t>AVENTOS HL opening height</t>
  </si>
  <si>
    <t>07542129</t>
  </si>
  <si>
    <t>20K4A00A02</t>
  </si>
  <si>
    <t>AVENTOS HK-XS planning tool</t>
  </si>
  <si>
    <t>Front fixing</t>
  </si>
  <si>
    <t>Cabinet fixing</t>
  </si>
  <si>
    <t>Hinge</t>
  </si>
  <si>
    <t>Mounting Plate</t>
  </si>
  <si>
    <t>COM/CLIP</t>
  </si>
  <si>
    <t>Top OL</t>
  </si>
  <si>
    <t>CLIP top</t>
  </si>
  <si>
    <t>Attachment</t>
  </si>
  <si>
    <t>Bore distance</t>
  </si>
  <si>
    <t>173H7100</t>
  </si>
  <si>
    <t>173H7130</t>
  </si>
  <si>
    <t>0EXPANDO</t>
  </si>
  <si>
    <t>3EXPANDO</t>
  </si>
  <si>
    <t>177H3100E</t>
  </si>
  <si>
    <t>177H3130E</t>
  </si>
  <si>
    <t>Mounting attach</t>
  </si>
  <si>
    <t>FaceFrame</t>
  </si>
  <si>
    <t>175H6000</t>
  </si>
  <si>
    <t>175H6030</t>
  </si>
  <si>
    <t>175H6040</t>
  </si>
  <si>
    <t>175H6060</t>
  </si>
  <si>
    <t>Opening angle</t>
  </si>
  <si>
    <t>10Press105</t>
  </si>
  <si>
    <t>10Screw105</t>
  </si>
  <si>
    <t>13Press105</t>
  </si>
  <si>
    <t>13Screw105</t>
  </si>
  <si>
    <t>16Press105</t>
  </si>
  <si>
    <t>16Screw105</t>
  </si>
  <si>
    <t>19Press105</t>
  </si>
  <si>
    <t>19Screw105</t>
  </si>
  <si>
    <t>32Press107</t>
  </si>
  <si>
    <t>32Screw107</t>
  </si>
  <si>
    <t>25Press110</t>
  </si>
  <si>
    <t>25Screw110</t>
  </si>
  <si>
    <t>32Press110</t>
  </si>
  <si>
    <t>32Screw110</t>
  </si>
  <si>
    <t>33Press110</t>
  </si>
  <si>
    <t>33Screw110</t>
  </si>
  <si>
    <t>35Press110</t>
  </si>
  <si>
    <t>35Screw110</t>
  </si>
  <si>
    <t>38Press110</t>
  </si>
  <si>
    <t>38Screw110</t>
  </si>
  <si>
    <t>40Press110</t>
  </si>
  <si>
    <t>HK-XS - Lift mechanism arm</t>
  </si>
  <si>
    <t>HK-XS - Lift mechanism arms</t>
  </si>
  <si>
    <t>20K1301T</t>
  </si>
  <si>
    <t>20K51E1</t>
  </si>
  <si>
    <t>71B358E</t>
  </si>
  <si>
    <t>20K1101</t>
  </si>
  <si>
    <t>20K1301</t>
  </si>
  <si>
    <t>20K1501</t>
  </si>
  <si>
    <t>20K1101T</t>
  </si>
  <si>
    <t>20K1501T</t>
  </si>
  <si>
    <t>20K4101</t>
  </si>
  <si>
    <t>20K4101A</t>
  </si>
  <si>
    <t>20K4501</t>
  </si>
  <si>
    <t>20K5101</t>
  </si>
  <si>
    <t>20K5501</t>
  </si>
  <si>
    <t>71B3550</t>
  </si>
  <si>
    <t>71B3580</t>
  </si>
  <si>
    <t>71B3590</t>
  </si>
  <si>
    <t>TIP-ON lift mechanism</t>
  </si>
  <si>
    <t>Door mounting plate</t>
  </si>
  <si>
    <t>Cabinet mounting plate</t>
  </si>
  <si>
    <t>CLIP top BLUMOTION 110° hinge</t>
  </si>
  <si>
    <t>0 mm mounting plate</t>
  </si>
  <si>
    <t>3 mm mounting plate</t>
  </si>
  <si>
    <t>6 mm mounting plate</t>
  </si>
  <si>
    <t>4.5 mm mounting plate</t>
  </si>
  <si>
    <t>39C355B.16</t>
  </si>
  <si>
    <t>39C355B.20</t>
  </si>
  <si>
    <t>39C355B.21</t>
  </si>
  <si>
    <t>39C355B.22</t>
  </si>
  <si>
    <t>39C355B.24</t>
  </si>
  <si>
    <t>39C355B.25</t>
  </si>
  <si>
    <t>39C358B.16</t>
  </si>
  <si>
    <t>39C358B.20</t>
  </si>
  <si>
    <t>39C358B.21</t>
  </si>
  <si>
    <t>39C358B.22</t>
  </si>
  <si>
    <t>39C358B.24</t>
  </si>
  <si>
    <t>39C358B.25</t>
  </si>
  <si>
    <t>38C355B.20</t>
  </si>
  <si>
    <t>38C358B.20</t>
  </si>
  <si>
    <t>38N358B.05</t>
  </si>
  <si>
    <t>38N355B.06</t>
  </si>
  <si>
    <t>38N355B.08</t>
  </si>
  <si>
    <t>38N355B.10</t>
  </si>
  <si>
    <t>38N355B.12</t>
  </si>
  <si>
    <t>38N358B.06</t>
  </si>
  <si>
    <t>38N358B.08</t>
  </si>
  <si>
    <t>38N358B.10</t>
  </si>
  <si>
    <t>38N358B.12</t>
  </si>
  <si>
    <t>COMPACT BLUMOTION full overlay hinge</t>
  </si>
  <si>
    <t>COMPACT BLUMOTION partial overlay hinge</t>
  </si>
  <si>
    <t>40Screw110</t>
  </si>
  <si>
    <t>8Press105</t>
  </si>
  <si>
    <t>COMPACT HINGES</t>
  </si>
  <si>
    <t>05630258</t>
  </si>
  <si>
    <t>02225471</t>
  </si>
  <si>
    <t>07916587</t>
  </si>
  <si>
    <t>04174594</t>
  </si>
  <si>
    <t>07045770</t>
  </si>
  <si>
    <t>09647840</t>
  </si>
  <si>
    <t>04730544</t>
  </si>
  <si>
    <t>01526104</t>
  </si>
  <si>
    <t>01262363</t>
  </si>
  <si>
    <t>07729563</t>
  </si>
  <si>
    <t>08884623</t>
  </si>
  <si>
    <t>08884933</t>
  </si>
  <si>
    <t>08885233</t>
  </si>
  <si>
    <t>08885303</t>
  </si>
  <si>
    <t>02364043</t>
  </si>
  <si>
    <t>02364103</t>
  </si>
  <si>
    <t>03120329</t>
  </si>
  <si>
    <t>04207705</t>
  </si>
  <si>
    <t>02541513</t>
  </si>
  <si>
    <t>02541863</t>
  </si>
  <si>
    <t>02541943</t>
  </si>
  <si>
    <t>02542403</t>
  </si>
  <si>
    <t>26295696</t>
  </si>
  <si>
    <t>26294456</t>
  </si>
  <si>
    <t>26294536</t>
  </si>
  <si>
    <t>26295336</t>
  </si>
  <si>
    <t>26295856</t>
  </si>
  <si>
    <t>26297556</t>
  </si>
  <si>
    <t>26295516</t>
  </si>
  <si>
    <t>26294616</t>
  </si>
  <si>
    <t>26294706</t>
  </si>
  <si>
    <t>26294886</t>
  </si>
  <si>
    <t>26295776</t>
  </si>
  <si>
    <t>26294966</t>
  </si>
  <si>
    <t>26299926</t>
  </si>
  <si>
    <t>26300286</t>
  </si>
  <si>
    <t>26297476</t>
  </si>
  <si>
    <t>26297216</t>
  </si>
  <si>
    <t>26294116</t>
  </si>
  <si>
    <t>26296316</t>
  </si>
  <si>
    <t>26294296</t>
  </si>
  <si>
    <t>26296156</t>
  </si>
  <si>
    <t>26292086</t>
  </si>
  <si>
    <t>26295476</t>
  </si>
  <si>
    <t>26294376</t>
  </si>
  <si>
    <t>Setback for lift mechanism mounting plate</t>
  </si>
  <si>
    <t>Distance from top of door to top fixing screw in door mounting plate</t>
  </si>
  <si>
    <t>Distance from underside of top face frame/panel to top screw in cabinet mounting plate</t>
  </si>
  <si>
    <t>Panel application</t>
  </si>
  <si>
    <t>Face frame application</t>
  </si>
  <si>
    <t>Y - distance to top screw hole for cabinet mounting plate</t>
  </si>
  <si>
    <r>
      <t xml:space="preserve">STEP 2:  </t>
    </r>
    <r>
      <rPr>
        <sz val="18"/>
        <color indexed="9"/>
        <rFont val="Arial"/>
        <family val="2"/>
      </rPr>
      <t>Installing the door mounting plates</t>
    </r>
  </si>
  <si>
    <t>Z =</t>
  </si>
  <si>
    <t>Top of door</t>
  </si>
  <si>
    <t>20K41E1</t>
  </si>
  <si>
    <t>20K1101   KRAFTSP V5  NI</t>
  </si>
  <si>
    <t>20K1301   KRAFTSP V5  NI</t>
  </si>
  <si>
    <t>20K1501   KRAFTSP V5  NI</t>
  </si>
  <si>
    <t>20K1101   KRAFTSP 40 NI</t>
  </si>
  <si>
    <t>20K1301   KRAFTSP 40 NI</t>
  </si>
  <si>
    <t>20K1501   KRAFTSP 40 NI</t>
  </si>
  <si>
    <t>20K4101   FRO-B  V20  NI</t>
  </si>
  <si>
    <t>20K41E1   FRO-B  V20  NI</t>
  </si>
  <si>
    <t>20K4101A  FRO-B  V20  NI</t>
  </si>
  <si>
    <t>20K4501  FRO-B  V20  NI</t>
  </si>
  <si>
    <t>20K4101   FRO-B V200  NI</t>
  </si>
  <si>
    <t>20K4131   FRO-B V200  NI</t>
  </si>
  <si>
    <t>20K41E1   FRO-B V200  NI</t>
  </si>
  <si>
    <t>20K4101A  FRO-B V200 NI</t>
  </si>
  <si>
    <t>20K5101   KOR-B  V20  NI</t>
  </si>
  <si>
    <t>20K51E1   KOR-B  V20  N</t>
  </si>
  <si>
    <t>20K5501   KOR-B  V20  NI</t>
  </si>
  <si>
    <t>20K5101   KOR-B V200 NI</t>
  </si>
  <si>
    <t>20K5131   KOR-B V200  NI</t>
  </si>
  <si>
    <t>20K51E1   KOR-B V200  NI</t>
  </si>
  <si>
    <t>20K1101T  KRAFTSP V5  NI</t>
  </si>
  <si>
    <t>20K1301T  KRAFTSP V5  NI</t>
  </si>
  <si>
    <t>20K1501T  KRAFTSP V5  NI</t>
  </si>
  <si>
    <t>08572348</t>
  </si>
  <si>
    <t>09330897</t>
  </si>
  <si>
    <t>01615152</t>
  </si>
  <si>
    <t>08910604</t>
  </si>
  <si>
    <t>01409446</t>
  </si>
  <si>
    <t>05697170</t>
  </si>
  <si>
    <t>01629299</t>
  </si>
  <si>
    <t>05239420</t>
  </si>
  <si>
    <t>05296642</t>
  </si>
  <si>
    <t>05679109</t>
  </si>
  <si>
    <t>01452554</t>
  </si>
  <si>
    <t>05679236</t>
  </si>
  <si>
    <t>07010441</t>
  </si>
  <si>
    <t>70T3550.TL</t>
  </si>
  <si>
    <t>70T3580.TL</t>
  </si>
  <si>
    <t>70T3590.TL</t>
  </si>
  <si>
    <t>09001883</t>
  </si>
  <si>
    <t>09047803</t>
  </si>
  <si>
    <t>09001953</t>
  </si>
  <si>
    <t>CLIP top 110° hinge, free swing</t>
  </si>
  <si>
    <t>TIP-ON hinges</t>
  </si>
  <si>
    <t>INSERTA</t>
  </si>
  <si>
    <t>Door mounting plate for 5-piece doors</t>
  </si>
  <si>
    <r>
      <rPr>
        <b/>
        <sz val="18"/>
        <color indexed="9"/>
        <rFont val="Arial"/>
        <family val="2"/>
      </rPr>
      <t xml:space="preserve">STEP 2: </t>
    </r>
    <r>
      <rPr>
        <sz val="18"/>
        <color indexed="9"/>
        <rFont val="Arial"/>
        <family val="2"/>
      </rPr>
      <t xml:space="preserve"> Installing the door mounting plates</t>
    </r>
  </si>
  <si>
    <t>Press-in</t>
  </si>
  <si>
    <t>Screw-on</t>
  </si>
  <si>
    <t>The dimension from the cabinet side to the center of the mounting plate must equal 15.5 mm</t>
  </si>
  <si>
    <t>only the use of the 20K4101 mounting plate</t>
  </si>
  <si>
    <t>use of the 20K4501 mounting plate with bracket</t>
  </si>
  <si>
    <t>Drawing #4 shows the 20K4501 mounting plate</t>
  </si>
  <si>
    <t>M =</t>
  </si>
  <si>
    <t>956.1004</t>
  </si>
  <si>
    <t>07696336</t>
  </si>
  <si>
    <t>956A1004</t>
  </si>
  <si>
    <t>06484096</t>
  </si>
  <si>
    <t>Brackets</t>
  </si>
  <si>
    <t>20F6001</t>
  </si>
  <si>
    <t>20L6001</t>
  </si>
  <si>
    <t>20K6001</t>
  </si>
  <si>
    <t>20K6A01</t>
  </si>
  <si>
    <r>
      <rPr>
        <b/>
        <sz val="18"/>
        <color indexed="9"/>
        <rFont val="Arial"/>
        <family val="2"/>
      </rPr>
      <t>STEP 6:</t>
    </r>
    <r>
      <rPr>
        <sz val="18"/>
        <color indexed="9"/>
        <rFont val="Arial"/>
        <family val="2"/>
      </rPr>
      <t xml:space="preserve">  Mounting brackets for face frame</t>
    </r>
  </si>
  <si>
    <t>Attach bracket to face frame with two #7 x 3/4" (7074N) wood screws. Attach lift mechanism to bracket with six M4 x 30 mm machine screws (included).</t>
  </si>
  <si>
    <t>AVENTOS HF</t>
  </si>
  <si>
    <r>
      <rPr>
        <sz val="8"/>
        <color indexed="10"/>
        <rFont val="Arial"/>
        <family val="2"/>
      </rPr>
      <t xml:space="preserve">Note: </t>
    </r>
    <r>
      <rPr>
        <sz val="8"/>
        <rFont val="Arial"/>
        <family val="2"/>
      </rPr>
      <t>Machine screw mounting locations marked in orange</t>
    </r>
  </si>
  <si>
    <r>
      <rPr>
        <sz val="8"/>
        <color indexed="10"/>
        <rFont val="Arial"/>
        <family val="2"/>
      </rPr>
      <t>Note:</t>
    </r>
    <r>
      <rPr>
        <sz val="8"/>
        <rFont val="Arial"/>
        <family val="2"/>
      </rPr>
      <t xml:space="preserve"> Locating pin location marked in orange</t>
    </r>
  </si>
  <si>
    <t>AVENTOS HL</t>
  </si>
  <si>
    <t>AVENTOS HK</t>
  </si>
  <si>
    <t>AVENTOS HK-S</t>
  </si>
  <si>
    <t>Zinc</t>
  </si>
  <si>
    <t>HF mounting bracket set</t>
  </si>
  <si>
    <t>HL mounting bracket set</t>
  </si>
  <si>
    <t>HK mounting bracket set</t>
  </si>
  <si>
    <t>HK-S mounting bracket set</t>
  </si>
  <si>
    <t>26329931</t>
  </si>
  <si>
    <t>26330011</t>
  </si>
  <si>
    <t>26330191</t>
  </si>
  <si>
    <r>
      <rPr>
        <b/>
        <sz val="18"/>
        <color indexed="9"/>
        <rFont val="Arial"/>
        <family val="2"/>
      </rPr>
      <t>STEP 4:</t>
    </r>
    <r>
      <rPr>
        <sz val="18"/>
        <color indexed="9"/>
        <rFont val="Arial"/>
        <family val="2"/>
      </rPr>
      <t xml:space="preserve">  Mounting brackets for face frame</t>
    </r>
  </si>
  <si>
    <r>
      <t xml:space="preserve">STEP 4:  </t>
    </r>
    <r>
      <rPr>
        <sz val="18"/>
        <color indexed="9"/>
        <rFont val="Arial"/>
        <family val="2"/>
      </rPr>
      <t>Installing the mounting plates</t>
    </r>
  </si>
  <si>
    <r>
      <t>STEP 5:</t>
    </r>
    <r>
      <rPr>
        <sz val="18"/>
        <color indexed="9"/>
        <rFont val="Arial"/>
        <family val="2"/>
      </rPr>
      <t xml:space="preserve">  Adapter bracket for cabinets w/ 5-piece doors</t>
    </r>
  </si>
  <si>
    <r>
      <t>The locating pin position</t>
    </r>
    <r>
      <rPr>
        <b/>
        <sz val="10"/>
        <rFont val="Arial"/>
        <family val="2"/>
      </rPr>
      <t xml:space="preserve"> (Y)</t>
    </r>
    <r>
      <rPr>
        <sz val="10"/>
        <rFont val="Arial"/>
        <family val="2"/>
      </rPr>
      <t xml:space="preserve"> still needs to be calculated to determine proper bracket mounting location. Please see AVENTOS brochure.</t>
    </r>
  </si>
  <si>
    <r>
      <t>Due to mounting bracket position, the door mounting plate will need to be moved</t>
    </r>
    <r>
      <rPr>
        <b/>
        <sz val="10"/>
        <rFont val="Arial"/>
        <family val="2"/>
      </rPr>
      <t xml:space="preserve"> 1.5</t>
    </r>
    <r>
      <rPr>
        <sz val="10"/>
        <rFont val="Arial"/>
        <family val="2"/>
      </rPr>
      <t xml:space="preserve"> lower on the door to maintain proper  mounting position. Locating pin position is set at</t>
    </r>
    <r>
      <rPr>
        <b/>
        <sz val="10"/>
        <rFont val="Arial"/>
        <family val="2"/>
      </rPr>
      <t xml:space="preserve"> 37</t>
    </r>
    <r>
      <rPr>
        <sz val="10"/>
        <rFont val="Arial"/>
        <family val="2"/>
      </rPr>
      <t xml:space="preserve"> setback allowing for up to </t>
    </r>
    <r>
      <rPr>
        <b/>
        <sz val="10"/>
        <rFont val="Arial"/>
        <family val="2"/>
      </rPr>
      <t>28</t>
    </r>
    <r>
      <rPr>
        <sz val="10"/>
        <rFont val="Arial"/>
        <family val="2"/>
      </rPr>
      <t xml:space="preserve"> top overlay. </t>
    </r>
  </si>
  <si>
    <r>
      <t>Due to mounting bracket position, the door mounting plate will need to be moved</t>
    </r>
    <r>
      <rPr>
        <b/>
        <sz val="10"/>
        <rFont val="Arial"/>
        <family val="2"/>
      </rPr>
      <t xml:space="preserve"> 1.5</t>
    </r>
    <r>
      <rPr>
        <sz val="10"/>
        <rFont val="Arial"/>
        <family val="2"/>
      </rPr>
      <t xml:space="preserve"> lower on the door to maintain proper mounting position. Locating pin position is set at </t>
    </r>
    <r>
      <rPr>
        <b/>
        <sz val="10"/>
        <rFont val="Arial"/>
        <family val="2"/>
      </rPr>
      <t>37</t>
    </r>
    <r>
      <rPr>
        <sz val="10"/>
        <rFont val="Arial"/>
        <family val="2"/>
      </rPr>
      <t xml:space="preserve"> setback allowing for up to</t>
    </r>
    <r>
      <rPr>
        <b/>
        <sz val="10"/>
        <rFont val="Arial"/>
        <family val="2"/>
      </rPr>
      <t xml:space="preserve"> 20 </t>
    </r>
    <r>
      <rPr>
        <sz val="10"/>
        <rFont val="Arial"/>
        <family val="2"/>
      </rPr>
      <t xml:space="preserve">top overlay. </t>
    </r>
  </si>
  <si>
    <r>
      <t xml:space="preserve">Due to mounting bracket position, the door mounting plate will need to be moved </t>
    </r>
    <r>
      <rPr>
        <b/>
        <sz val="10"/>
        <rFont val="Arial"/>
        <family val="2"/>
      </rPr>
      <t xml:space="preserve">2 </t>
    </r>
    <r>
      <rPr>
        <sz val="10"/>
        <rFont val="Arial"/>
        <family val="2"/>
      </rPr>
      <t>lower on the door to maintain proper  mounting position.</t>
    </r>
  </si>
  <si>
    <r>
      <t xml:space="preserve">Due to mounting bracket position, the door mounting plate will need to be moved </t>
    </r>
    <r>
      <rPr>
        <b/>
        <sz val="10"/>
        <rFont val="Arial"/>
        <family val="2"/>
      </rPr>
      <t>2</t>
    </r>
    <r>
      <rPr>
        <sz val="10"/>
        <rFont val="Arial"/>
        <family val="2"/>
      </rPr>
      <t xml:space="preserve"> lower on the door to maintain proper  mounting position.</t>
    </r>
  </si>
  <si>
    <t>Picture 4</t>
  </si>
  <si>
    <t>Aluminumframe</t>
  </si>
  <si>
    <t>Flatpanel</t>
  </si>
  <si>
    <t>Raisedpanel</t>
  </si>
  <si>
    <t>Slabdoor</t>
  </si>
  <si>
    <t>Aluminum</t>
  </si>
  <si>
    <t>Paintgrade</t>
  </si>
  <si>
    <t>Particleboard</t>
  </si>
  <si>
    <t>Woodframe</t>
  </si>
  <si>
    <t>ChangeSpecies</t>
  </si>
  <si>
    <t>ChangeDoor</t>
  </si>
  <si>
    <t>ClearEstimator</t>
  </si>
  <si>
    <t>PrintHome</t>
  </si>
  <si>
    <t>StartInstallation</t>
  </si>
  <si>
    <t>ChangeWeight</t>
  </si>
  <si>
    <t>PartsClick</t>
  </si>
  <si>
    <t>MeasureClick</t>
  </si>
  <si>
    <t>DoorClick</t>
  </si>
  <si>
    <t>StartEstimatorButton</t>
  </si>
  <si>
    <t>DA</t>
  </si>
  <si>
    <t>DC</t>
  </si>
  <si>
    <t>DB</t>
  </si>
  <si>
    <t>AD</t>
  </si>
  <si>
    <t>CD</t>
  </si>
  <si>
    <t>BD</t>
  </si>
  <si>
    <t>CG</t>
  </si>
  <si>
    <t>AG</t>
  </si>
  <si>
    <t>GB</t>
  </si>
  <si>
    <t>GC</t>
  </si>
  <si>
    <t>GA</t>
  </si>
  <si>
    <t>EA</t>
  </si>
  <si>
    <t>EC</t>
  </si>
  <si>
    <t>EB</t>
  </si>
  <si>
    <t>AE</t>
  </si>
  <si>
    <t>CE</t>
  </si>
  <si>
    <t>FA</t>
  </si>
  <si>
    <t>FC</t>
  </si>
  <si>
    <t>FB</t>
  </si>
  <si>
    <t>DF</t>
  </si>
  <si>
    <t>CF</t>
  </si>
  <si>
    <t>BF</t>
  </si>
  <si>
    <t>BG</t>
  </si>
  <si>
    <t>BE</t>
  </si>
  <si>
    <t>PricingButton</t>
  </si>
  <si>
    <t>HK-XS</t>
  </si>
  <si>
    <t>Z10NE03UG10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</si>
</sst>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"/>
    <numFmt numFmtId="165" formatCode="0.000"/>
    <numFmt numFmtId="166" formatCode="#,##0.000"/>
    <numFmt numFmtId="167" formatCode="#,##0.0"/>
    <numFmt numFmtId="168" formatCode="#,##0.0000"/>
    <numFmt numFmtId="169" formatCode="#\ ??/16"/>
    <numFmt numFmtId="170" formatCode="00000000"/>
    <numFmt numFmtId="171" formatCode="&quot;$&quot;#,##0.00"/>
    <numFmt numFmtId="172" formatCode="\(###\)\ ###\-####"/>
  </numFmts>
  <fonts count="75" x14ac:knownFonts="1">
    <font>
      <sz val="10"/>
      <name val="Arial"/>
    </font>
    <font>
      <sz val="10"/>
      <name val="Arial"/>
      <family val="2"/>
    </font>
    <font>
      <sz val="18"/>
      <color indexed="9"/>
      <name val="Arial"/>
      <family val="2"/>
    </font>
    <font>
      <b/>
      <u/>
      <sz val="14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6"/>
      <name val="Arial"/>
      <family val="2"/>
    </font>
    <font>
      <sz val="10"/>
      <color indexed="9"/>
      <name val="Arial"/>
      <family val="2"/>
    </font>
    <font>
      <sz val="7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9"/>
      <color indexed="9"/>
      <name val="Arial"/>
      <family val="2"/>
    </font>
    <font>
      <b/>
      <sz val="9"/>
      <color indexed="9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sz val="16"/>
      <name val="Arial"/>
      <family val="2"/>
    </font>
    <font>
      <sz val="10"/>
      <color indexed="14"/>
      <name val="Arial"/>
      <family val="2"/>
    </font>
    <font>
      <sz val="10"/>
      <color indexed="10"/>
      <name val="Arial"/>
      <family val="2"/>
    </font>
    <font>
      <sz val="9.5"/>
      <color indexed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20"/>
      <color indexed="9"/>
      <name val="Arial"/>
      <family val="2"/>
    </font>
    <font>
      <sz val="12"/>
      <name val="Arial"/>
      <family val="2"/>
    </font>
    <font>
      <b/>
      <sz val="18"/>
      <color indexed="9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0"/>
      <color indexed="12"/>
      <name val="Arial"/>
      <family val="2"/>
    </font>
    <font>
      <b/>
      <sz val="14"/>
      <color indexed="10"/>
      <name val="Arial"/>
      <family val="2"/>
    </font>
    <font>
      <b/>
      <sz val="14"/>
      <name val="Arial"/>
      <family val="2"/>
    </font>
    <font>
      <b/>
      <sz val="12"/>
      <color indexed="12"/>
      <name val="Arial"/>
      <family val="2"/>
    </font>
    <font>
      <b/>
      <sz val="24"/>
      <name val="Arial"/>
      <family val="2"/>
    </font>
    <font>
      <b/>
      <sz val="16"/>
      <name val="Arial"/>
      <family val="2"/>
    </font>
    <font>
      <b/>
      <sz val="10"/>
      <color indexed="14"/>
      <name val="Arial"/>
      <family val="2"/>
    </font>
    <font>
      <sz val="10"/>
      <color indexed="22"/>
      <name val="Arial"/>
      <family val="2"/>
    </font>
    <font>
      <sz val="9"/>
      <name val="Arial"/>
      <family val="2"/>
    </font>
    <font>
      <b/>
      <sz val="11"/>
      <color indexed="9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6"/>
      <name val="Arial"/>
      <family val="2"/>
    </font>
    <font>
      <b/>
      <sz val="16"/>
      <color indexed="9"/>
      <name val="Arial"/>
      <family val="2"/>
    </font>
    <font>
      <b/>
      <sz val="8"/>
      <color indexed="9"/>
      <name val="Arial"/>
      <family val="2"/>
    </font>
    <font>
      <sz val="9.5"/>
      <name val="Arial"/>
      <family val="2"/>
    </font>
    <font>
      <u/>
      <sz val="10"/>
      <color indexed="10"/>
      <name val="Arial"/>
      <family val="2"/>
    </font>
    <font>
      <b/>
      <sz val="18"/>
      <name val="Arial"/>
      <family val="2"/>
    </font>
    <font>
      <sz val="20"/>
      <color indexed="52"/>
      <name val="Arial"/>
      <family val="2"/>
    </font>
    <font>
      <b/>
      <u/>
      <sz val="12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sz val="8"/>
      <color indexed="10"/>
      <name val="Arial"/>
      <family val="2"/>
    </font>
    <font>
      <sz val="10"/>
      <color rgb="FFEAEAEA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8"/>
      <color rgb="FFEAEAEA"/>
      <name val="Arial"/>
      <family val="2"/>
    </font>
    <font>
      <b/>
      <sz val="10"/>
      <color rgb="FFEAEAEA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9"/>
      <color rgb="FFEAEAEA"/>
      <name val="Arial"/>
      <family val="2"/>
    </font>
    <font>
      <sz val="8"/>
      <color rgb="FFFF0000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gray0625">
        <bgColor indexed="9"/>
      </patternFill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6700"/>
        <bgColor indexed="64"/>
      </patternFill>
    </fill>
    <fill>
      <patternFill patternType="solid">
        <fgColor rgb="FFCBD8E6"/>
        <bgColor indexed="64"/>
      </patternFill>
    </fill>
    <fill>
      <patternFill patternType="solid">
        <fgColor rgb="FFFBF3DF"/>
        <bgColor indexed="64"/>
      </patternFill>
    </fill>
  </fills>
  <borders count="8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9"/>
      </top>
      <bottom/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 style="mediumDashDot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DashDot">
        <color indexed="64"/>
      </bottom>
      <diagonal/>
    </border>
    <border>
      <left/>
      <right style="mediumDashDot">
        <color indexed="64"/>
      </right>
      <top/>
      <bottom style="mediumDashDot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9"/>
      </left>
      <right style="thin">
        <color indexed="59"/>
      </right>
      <top style="medium">
        <color indexed="9"/>
      </top>
      <bottom style="medium">
        <color indexed="9"/>
      </bottom>
      <diagonal/>
    </border>
    <border>
      <left style="thin">
        <color indexed="59"/>
      </left>
      <right style="thin">
        <color indexed="59"/>
      </right>
      <top style="medium">
        <color indexed="9"/>
      </top>
      <bottom style="medium">
        <color indexed="9"/>
      </bottom>
      <diagonal/>
    </border>
    <border>
      <left style="thin">
        <color indexed="5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indexed="9"/>
      </bottom>
      <diagonal/>
    </border>
  </borders>
  <cellStyleXfs count="2">
    <xf numFmtId="0" fontId="0" fillId="0" borderId="0"/>
    <xf numFmtId="0" fontId="57" fillId="0" borderId="0"/>
  </cellStyleXfs>
  <cellXfs count="1232">
    <xf numFmtId="0" fontId="0" fillId="0" borderId="0" xfId="0"/>
    <xf numFmtId="0" fontId="3" fillId="2" borderId="0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/>
    </xf>
    <xf numFmtId="0" fontId="0" fillId="3" borderId="0" xfId="0" applyFill="1"/>
    <xf numFmtId="0" fontId="4" fillId="3" borderId="0" xfId="0" applyFont="1" applyFill="1"/>
    <xf numFmtId="0" fontId="4" fillId="3" borderId="0" xfId="0" applyFont="1" applyFill="1" applyProtection="1">
      <protection locked="0"/>
    </xf>
    <xf numFmtId="0" fontId="0" fillId="3" borderId="0" xfId="0" applyFill="1" applyBorder="1" applyAlignment="1" applyProtection="1">
      <alignment vertical="center"/>
      <protection hidden="1"/>
    </xf>
    <xf numFmtId="12" fontId="1" fillId="0" borderId="0" xfId="0" applyNumberFormat="1" applyFont="1" applyFill="1" applyBorder="1" applyAlignment="1" applyProtection="1">
      <alignment horizontal="left"/>
      <protection locked="0"/>
    </xf>
    <xf numFmtId="0" fontId="1" fillId="0" borderId="0" xfId="0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0" fontId="0" fillId="3" borderId="0" xfId="0" applyFill="1" applyBorder="1"/>
    <xf numFmtId="0" fontId="6" fillId="3" borderId="0" xfId="0" applyFont="1" applyFill="1" applyBorder="1" applyAlignment="1" applyProtection="1">
      <alignment vertical="center"/>
      <protection hidden="1"/>
    </xf>
    <xf numFmtId="164" fontId="6" fillId="3" borderId="0" xfId="0" applyNumberFormat="1" applyFont="1" applyFill="1" applyBorder="1" applyAlignment="1" applyProtection="1">
      <alignment vertical="center"/>
      <protection hidden="1"/>
    </xf>
    <xf numFmtId="0" fontId="11" fillId="3" borderId="0" xfId="0" applyFont="1" applyFill="1" applyBorder="1" applyAlignment="1" applyProtection="1">
      <alignment vertical="center"/>
      <protection hidden="1"/>
    </xf>
    <xf numFmtId="0" fontId="11" fillId="3" borderId="0" xfId="0" applyFont="1" applyFill="1" applyBorder="1"/>
    <xf numFmtId="0" fontId="7" fillId="3" borderId="0" xfId="0" applyFont="1" applyFill="1" applyBorder="1" applyAlignment="1" applyProtection="1">
      <alignment vertical="center"/>
      <protection hidden="1"/>
    </xf>
    <xf numFmtId="0" fontId="0" fillId="0" borderId="0" xfId="0" applyFill="1"/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Border="1" applyAlignment="1">
      <alignment horizontal="left"/>
    </xf>
    <xf numFmtId="0" fontId="0" fillId="4" borderId="0" xfId="0" applyFill="1" applyBorder="1" applyAlignment="1" applyProtection="1">
      <alignment horizontal="left" vertical="center"/>
      <protection locked="0" hidden="1"/>
    </xf>
    <xf numFmtId="0" fontId="0" fillId="0" borderId="0" xfId="0" applyFill="1" applyBorder="1" applyAlignment="1" applyProtection="1">
      <alignment horizontal="left" vertical="center"/>
      <protection locked="0" hidden="1"/>
    </xf>
    <xf numFmtId="0" fontId="1" fillId="0" borderId="0" xfId="0" applyFont="1" applyFill="1" applyBorder="1" applyAlignment="1" applyProtection="1">
      <alignment horizontal="left"/>
      <protection locked="0"/>
    </xf>
    <xf numFmtId="13" fontId="1" fillId="0" borderId="0" xfId="0" applyNumberFormat="1" applyFont="1" applyFill="1" applyBorder="1" applyAlignment="1" applyProtection="1">
      <alignment horizontal="left"/>
      <protection locked="0"/>
    </xf>
    <xf numFmtId="2" fontId="1" fillId="0" borderId="0" xfId="0" applyNumberFormat="1" applyFont="1" applyFill="1" applyBorder="1" applyAlignment="1" applyProtection="1">
      <alignment horizontal="left"/>
      <protection locked="0"/>
    </xf>
    <xf numFmtId="0" fontId="7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11" fillId="0" borderId="0" xfId="0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>
      <alignment horizontal="left"/>
    </xf>
    <xf numFmtId="1" fontId="11" fillId="0" borderId="0" xfId="0" applyNumberFormat="1" applyFont="1" applyFill="1" applyBorder="1" applyAlignment="1">
      <alignment horizontal="left"/>
    </xf>
    <xf numFmtId="49" fontId="11" fillId="0" borderId="0" xfId="0" applyNumberFormat="1" applyFont="1" applyFill="1" applyBorder="1" applyAlignment="1" applyProtection="1">
      <alignment horizontal="left"/>
      <protection locked="0"/>
    </xf>
    <xf numFmtId="2" fontId="11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1" fillId="0" borderId="0" xfId="0" applyNumberFormat="1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15" fillId="0" borderId="1" xfId="0" applyFont="1" applyFill="1" applyBorder="1" applyAlignment="1">
      <alignment horizontal="left" vertical="center"/>
    </xf>
    <xf numFmtId="0" fontId="16" fillId="0" borderId="0" xfId="0" applyFont="1" applyAlignment="1">
      <alignment horizontal="left"/>
    </xf>
    <xf numFmtId="0" fontId="16" fillId="0" borderId="0" xfId="0" applyFont="1" applyFill="1" applyBorder="1" applyAlignment="1">
      <alignment horizontal="left"/>
    </xf>
    <xf numFmtId="0" fontId="16" fillId="0" borderId="0" xfId="0" applyFont="1" applyFill="1" applyAlignment="1">
      <alignment horizontal="left"/>
    </xf>
    <xf numFmtId="0" fontId="17" fillId="0" borderId="0" xfId="0" applyFont="1" applyFill="1" applyBorder="1" applyAlignment="1" applyProtection="1">
      <alignment horizontal="left" vertical="center"/>
      <protection hidden="1"/>
    </xf>
    <xf numFmtId="49" fontId="16" fillId="0" borderId="0" xfId="0" applyNumberFormat="1" applyFont="1" applyAlignment="1">
      <alignment horizontal="left"/>
    </xf>
    <xf numFmtId="0" fontId="18" fillId="0" borderId="0" xfId="0" applyFont="1" applyFill="1" applyBorder="1" applyAlignment="1"/>
    <xf numFmtId="0" fontId="0" fillId="4" borderId="2" xfId="0" applyFill="1" applyBorder="1" applyAlignment="1" applyProtection="1">
      <alignment vertical="center"/>
      <protection hidden="1"/>
    </xf>
    <xf numFmtId="1" fontId="14" fillId="4" borderId="2" xfId="0" applyNumberFormat="1" applyFont="1" applyFill="1" applyBorder="1" applyAlignment="1" applyProtection="1">
      <alignment vertical="center"/>
      <protection hidden="1"/>
    </xf>
    <xf numFmtId="0" fontId="14" fillId="4" borderId="2" xfId="0" applyFont="1" applyFill="1" applyBorder="1" applyAlignment="1" applyProtection="1">
      <alignment vertical="center"/>
      <protection hidden="1"/>
    </xf>
    <xf numFmtId="2" fontId="16" fillId="0" borderId="2" xfId="0" applyNumberFormat="1" applyFont="1" applyFill="1" applyBorder="1" applyAlignment="1" applyProtection="1">
      <alignment horizontal="right" vertical="center"/>
      <protection hidden="1"/>
    </xf>
    <xf numFmtId="1" fontId="14" fillId="4" borderId="2" xfId="0" applyNumberFormat="1" applyFont="1" applyFill="1" applyBorder="1" applyAlignment="1" applyProtection="1">
      <alignment horizontal="right" vertical="center"/>
      <protection hidden="1"/>
    </xf>
    <xf numFmtId="0" fontId="0" fillId="4" borderId="2" xfId="0" applyFill="1" applyBorder="1" applyAlignment="1" applyProtection="1">
      <alignment horizontal="right" vertical="center"/>
      <protection hidden="1"/>
    </xf>
    <xf numFmtId="0" fontId="16" fillId="0" borderId="0" xfId="0" applyFont="1" applyAlignment="1">
      <alignment horizontal="right"/>
    </xf>
    <xf numFmtId="49" fontId="0" fillId="4" borderId="2" xfId="0" applyNumberFormat="1" applyFill="1" applyBorder="1" applyAlignment="1" applyProtection="1">
      <alignment vertical="center"/>
      <protection hidden="1"/>
    </xf>
    <xf numFmtId="164" fontId="0" fillId="4" borderId="2" xfId="0" applyNumberFormat="1" applyFill="1" applyBorder="1" applyAlignment="1" applyProtection="1">
      <alignment vertical="center"/>
      <protection hidden="1"/>
    </xf>
    <xf numFmtId="0" fontId="16" fillId="0" borderId="2" xfId="0" applyFont="1" applyFill="1" applyBorder="1" applyAlignment="1">
      <alignment horizontal="left"/>
    </xf>
    <xf numFmtId="0" fontId="16" fillId="0" borderId="2" xfId="0" applyFont="1" applyBorder="1" applyAlignment="1">
      <alignment horizontal="left"/>
    </xf>
    <xf numFmtId="0" fontId="19" fillId="5" borderId="2" xfId="0" applyFont="1" applyFill="1" applyBorder="1" applyAlignment="1">
      <alignment horizontal="left"/>
    </xf>
    <xf numFmtId="0" fontId="18" fillId="5" borderId="2" xfId="0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4" borderId="4" xfId="0" applyFill="1" applyBorder="1" applyAlignment="1" applyProtection="1">
      <alignment horizontal="left" vertical="center"/>
      <protection locked="0" hidden="1"/>
    </xf>
    <xf numFmtId="0" fontId="16" fillId="3" borderId="0" xfId="0" applyFont="1" applyFill="1" applyBorder="1" applyAlignment="1" applyProtection="1">
      <alignment vertical="center"/>
      <protection hidden="1"/>
    </xf>
    <xf numFmtId="0" fontId="24" fillId="3" borderId="0" xfId="0" applyFont="1" applyFill="1" applyBorder="1" applyAlignment="1" applyProtection="1">
      <alignment vertical="center"/>
      <protection hidden="1"/>
    </xf>
    <xf numFmtId="0" fontId="23" fillId="3" borderId="0" xfId="0" applyFont="1" applyFill="1" applyBorder="1" applyAlignment="1" applyProtection="1">
      <alignment vertical="center"/>
      <protection hidden="1"/>
    </xf>
    <xf numFmtId="0" fontId="16" fillId="3" borderId="0" xfId="0" applyFont="1" applyFill="1" applyAlignment="1" applyProtection="1">
      <alignment vertical="center"/>
      <protection hidden="1"/>
    </xf>
    <xf numFmtId="0" fontId="14" fillId="4" borderId="9" xfId="0" applyFont="1" applyFill="1" applyBorder="1" applyAlignment="1" applyProtection="1">
      <alignment vertical="center"/>
      <protection hidden="1"/>
    </xf>
    <xf numFmtId="0" fontId="14" fillId="4" borderId="10" xfId="0" applyFont="1" applyFill="1" applyBorder="1" applyAlignment="1" applyProtection="1">
      <alignment vertical="center"/>
      <protection hidden="1"/>
    </xf>
    <xf numFmtId="0" fontId="27" fillId="3" borderId="0" xfId="0" applyFont="1" applyFill="1" applyBorder="1" applyAlignment="1" applyProtection="1">
      <alignment vertical="center"/>
      <protection hidden="1"/>
    </xf>
    <xf numFmtId="0" fontId="14" fillId="3" borderId="0" xfId="0" applyFont="1" applyFill="1" applyBorder="1" applyAlignment="1" applyProtection="1">
      <alignment horizontal="center" vertical="center"/>
      <protection hidden="1"/>
    </xf>
    <xf numFmtId="0" fontId="14" fillId="3" borderId="0" xfId="0" applyFont="1" applyFill="1" applyBorder="1" applyAlignment="1" applyProtection="1">
      <alignment vertical="center"/>
      <protection hidden="1"/>
    </xf>
    <xf numFmtId="0" fontId="14" fillId="3" borderId="0" xfId="0" applyFont="1" applyFill="1" applyBorder="1" applyAlignment="1" applyProtection="1">
      <alignment horizontal="left" vertical="center"/>
      <protection hidden="1"/>
    </xf>
    <xf numFmtId="0" fontId="28" fillId="3" borderId="0" xfId="0" applyFont="1" applyFill="1" applyBorder="1" applyAlignment="1" applyProtection="1">
      <alignment horizontal="left" vertical="center"/>
      <protection hidden="1"/>
    </xf>
    <xf numFmtId="0" fontId="25" fillId="3" borderId="0" xfId="0" applyFont="1" applyFill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1" fontId="14" fillId="3" borderId="0" xfId="0" applyNumberFormat="1" applyFont="1" applyFill="1" applyBorder="1" applyAlignment="1" applyProtection="1">
      <alignment horizontal="center" vertical="center"/>
      <protection hidden="1"/>
    </xf>
    <xf numFmtId="0" fontId="27" fillId="3" borderId="0" xfId="0" applyFont="1" applyFill="1" applyBorder="1" applyAlignment="1" applyProtection="1">
      <alignment horizontal="left" vertical="center"/>
      <protection hidden="1"/>
    </xf>
    <xf numFmtId="0" fontId="26" fillId="3" borderId="0" xfId="0" applyFont="1" applyFill="1" applyBorder="1" applyAlignment="1" applyProtection="1">
      <alignment vertical="top" wrapText="1"/>
      <protection hidden="1"/>
    </xf>
    <xf numFmtId="0" fontId="5" fillId="3" borderId="0" xfId="0" applyFont="1" applyFill="1" applyBorder="1" applyAlignment="1" applyProtection="1">
      <alignment vertical="center"/>
      <protection locked="0"/>
    </xf>
    <xf numFmtId="164" fontId="12" fillId="3" borderId="0" xfId="0" applyNumberFormat="1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vertical="center"/>
      <protection hidden="1"/>
    </xf>
    <xf numFmtId="0" fontId="11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Fill="1"/>
    <xf numFmtId="0" fontId="11" fillId="0" borderId="0" xfId="0" applyFont="1" applyFill="1" applyBorder="1"/>
    <xf numFmtId="0" fontId="6" fillId="0" borderId="0" xfId="0" applyFont="1" applyFill="1" applyBorder="1" applyAlignment="1" applyProtection="1">
      <alignment vertical="center"/>
      <protection locked="0" hidden="1"/>
    </xf>
    <xf numFmtId="0" fontId="11" fillId="0" borderId="0" xfId="0" applyFont="1" applyFill="1" applyBorder="1" applyProtection="1">
      <protection hidden="1"/>
    </xf>
    <xf numFmtId="0" fontId="16" fillId="3" borderId="0" xfId="0" applyFont="1" applyFill="1" applyBorder="1" applyAlignment="1" applyProtection="1">
      <alignment horizontal="left" vertical="center"/>
      <protection hidden="1"/>
    </xf>
    <xf numFmtId="0" fontId="16" fillId="4" borderId="0" xfId="0" applyFont="1" applyFill="1" applyBorder="1" applyAlignment="1" applyProtection="1">
      <alignment horizontal="center" vertical="center"/>
      <protection hidden="1"/>
    </xf>
    <xf numFmtId="0" fontId="16" fillId="4" borderId="0" xfId="0" applyFont="1" applyFill="1" applyAlignment="1" applyProtection="1">
      <alignment vertical="center"/>
      <protection hidden="1"/>
    </xf>
    <xf numFmtId="0" fontId="16" fillId="3" borderId="11" xfId="0" applyFont="1" applyFill="1" applyBorder="1" applyAlignment="1" applyProtection="1">
      <alignment vertical="center"/>
      <protection hidden="1"/>
    </xf>
    <xf numFmtId="0" fontId="16" fillId="3" borderId="0" xfId="0" applyFont="1" applyFill="1" applyBorder="1" applyAlignment="1" applyProtection="1">
      <alignment horizontal="center" vertical="center"/>
      <protection hidden="1"/>
    </xf>
    <xf numFmtId="0" fontId="30" fillId="3" borderId="0" xfId="0" applyFont="1" applyFill="1" applyBorder="1" applyAlignment="1" applyProtection="1">
      <alignment vertical="center"/>
      <protection hidden="1"/>
    </xf>
    <xf numFmtId="0" fontId="16" fillId="4" borderId="0" xfId="0" applyFont="1" applyFill="1" applyBorder="1" applyAlignment="1" applyProtection="1">
      <alignment vertical="center"/>
      <protection hidden="1"/>
    </xf>
    <xf numFmtId="0" fontId="16" fillId="3" borderId="12" xfId="0" applyFont="1" applyFill="1" applyBorder="1" applyAlignment="1" applyProtection="1">
      <alignment vertical="center"/>
      <protection hidden="1"/>
    </xf>
    <xf numFmtId="0" fontId="21" fillId="3" borderId="0" xfId="0" applyFont="1" applyFill="1" applyBorder="1" applyAlignment="1" applyProtection="1">
      <alignment horizontal="left" vertical="center"/>
      <protection hidden="1"/>
    </xf>
    <xf numFmtId="0" fontId="16" fillId="3" borderId="13" xfId="0" applyFont="1" applyFill="1" applyBorder="1" applyAlignment="1" applyProtection="1">
      <alignment vertical="center"/>
      <protection hidden="1"/>
    </xf>
    <xf numFmtId="0" fontId="16" fillId="3" borderId="14" xfId="0" applyFont="1" applyFill="1" applyBorder="1" applyAlignment="1" applyProtection="1">
      <alignment vertical="center"/>
      <protection hidden="1"/>
    </xf>
    <xf numFmtId="0" fontId="16" fillId="3" borderId="15" xfId="0" applyFont="1" applyFill="1" applyBorder="1" applyAlignment="1" applyProtection="1">
      <alignment vertical="center"/>
      <protection hidden="1"/>
    </xf>
    <xf numFmtId="0" fontId="16" fillId="3" borderId="16" xfId="0" applyFont="1" applyFill="1" applyBorder="1" applyAlignment="1" applyProtection="1">
      <alignment vertical="center"/>
      <protection hidden="1"/>
    </xf>
    <xf numFmtId="0" fontId="16" fillId="2" borderId="0" xfId="0" applyFont="1" applyFill="1" applyBorder="1" applyAlignment="1" applyProtection="1">
      <alignment vertical="center"/>
      <protection hidden="1"/>
    </xf>
    <xf numFmtId="0" fontId="31" fillId="2" borderId="0" xfId="0" applyFont="1" applyFill="1" applyBorder="1" applyAlignment="1" applyProtection="1">
      <alignment vertical="center"/>
      <protection hidden="1"/>
    </xf>
    <xf numFmtId="0" fontId="32" fillId="3" borderId="0" xfId="0" applyFont="1" applyFill="1" applyBorder="1" applyAlignment="1" applyProtection="1">
      <alignment horizontal="left" vertical="center"/>
      <protection hidden="1"/>
    </xf>
    <xf numFmtId="0" fontId="28" fillId="2" borderId="0" xfId="0" applyFont="1" applyFill="1" applyBorder="1" applyAlignment="1" applyProtection="1">
      <alignment horizontal="center" vertical="center"/>
      <protection hidden="1"/>
    </xf>
    <xf numFmtId="0" fontId="32" fillId="4" borderId="0" xfId="0" applyFont="1" applyFill="1" applyBorder="1" applyAlignment="1" applyProtection="1">
      <alignment vertical="center"/>
      <protection hidden="1"/>
    </xf>
    <xf numFmtId="0" fontId="32" fillId="3" borderId="0" xfId="0" applyFont="1" applyFill="1" applyBorder="1" applyAlignment="1" applyProtection="1">
      <alignment horizontal="center" vertical="center"/>
      <protection hidden="1"/>
    </xf>
    <xf numFmtId="0" fontId="16" fillId="3" borderId="17" xfId="0" applyFont="1" applyFill="1" applyBorder="1" applyAlignment="1" applyProtection="1">
      <alignment vertical="center"/>
      <protection hidden="1"/>
    </xf>
    <xf numFmtId="0" fontId="16" fillId="3" borderId="18" xfId="0" applyFont="1" applyFill="1" applyBorder="1" applyAlignment="1" applyProtection="1">
      <alignment vertical="center"/>
      <protection hidden="1"/>
    </xf>
    <xf numFmtId="0" fontId="14" fillId="4" borderId="0" xfId="0" applyFont="1" applyFill="1" applyBorder="1" applyAlignment="1" applyProtection="1">
      <alignment horizontal="center" vertical="center"/>
      <protection hidden="1"/>
    </xf>
    <xf numFmtId="0" fontId="14" fillId="4" borderId="0" xfId="0" applyFont="1" applyFill="1" applyBorder="1" applyAlignment="1" applyProtection="1">
      <alignment vertical="center"/>
      <protection hidden="1"/>
    </xf>
    <xf numFmtId="0" fontId="14" fillId="4" borderId="0" xfId="0" applyFont="1" applyFill="1" applyBorder="1" applyAlignment="1" applyProtection="1">
      <alignment horizontal="left" vertical="center"/>
      <protection hidden="1"/>
    </xf>
    <xf numFmtId="0" fontId="21" fillId="4" borderId="0" xfId="0" applyFont="1" applyFill="1" applyBorder="1" applyAlignment="1" applyProtection="1">
      <alignment horizontal="left" vertical="center"/>
      <protection hidden="1"/>
    </xf>
    <xf numFmtId="1" fontId="14" fillId="4" borderId="0" xfId="0" applyNumberFormat="1" applyFont="1" applyFill="1" applyBorder="1" applyAlignment="1" applyProtection="1">
      <alignment horizontal="center" vertical="center"/>
      <protection hidden="1"/>
    </xf>
    <xf numFmtId="0" fontId="15" fillId="3" borderId="0" xfId="0" applyFont="1" applyFill="1" applyBorder="1" applyAlignment="1" applyProtection="1">
      <alignment vertical="center"/>
      <protection hidden="1"/>
    </xf>
    <xf numFmtId="0" fontId="17" fillId="2" borderId="0" xfId="0" applyFont="1" applyFill="1" applyBorder="1" applyAlignment="1" applyProtection="1">
      <alignment vertical="center"/>
      <protection hidden="1"/>
    </xf>
    <xf numFmtId="0" fontId="34" fillId="3" borderId="0" xfId="0" applyFont="1" applyFill="1" applyBorder="1" applyAlignment="1" applyProtection="1">
      <alignment horizontal="left" vertical="center"/>
      <protection hidden="1"/>
    </xf>
    <xf numFmtId="0" fontId="34" fillId="3" borderId="13" xfId="0" applyFont="1" applyFill="1" applyBorder="1" applyAlignment="1" applyProtection="1">
      <alignment horizontal="left" vertical="center"/>
      <protection hidden="1"/>
    </xf>
    <xf numFmtId="0" fontId="17" fillId="3" borderId="0" xfId="0" applyFont="1" applyFill="1" applyBorder="1" applyAlignment="1" applyProtection="1">
      <alignment horizontal="left" vertical="center"/>
      <protection hidden="1"/>
    </xf>
    <xf numFmtId="0" fontId="12" fillId="3" borderId="0" xfId="0" applyFont="1" applyFill="1" applyBorder="1" applyAlignment="1" applyProtection="1">
      <alignment horizontal="left" vertical="center"/>
      <protection hidden="1"/>
    </xf>
    <xf numFmtId="0" fontId="37" fillId="3" borderId="0" xfId="0" applyFont="1" applyFill="1" applyBorder="1" applyAlignment="1" applyProtection="1">
      <alignment horizontal="left" vertical="center"/>
      <protection hidden="1"/>
    </xf>
    <xf numFmtId="0" fontId="32" fillId="3" borderId="0" xfId="0" applyFont="1" applyFill="1" applyBorder="1" applyAlignment="1" applyProtection="1">
      <alignment vertical="center"/>
      <protection hidden="1"/>
    </xf>
    <xf numFmtId="0" fontId="17" fillId="4" borderId="0" xfId="0" applyFont="1" applyFill="1" applyBorder="1" applyAlignment="1" applyProtection="1">
      <alignment horizontal="left" vertical="center"/>
      <protection hidden="1"/>
    </xf>
    <xf numFmtId="0" fontId="16" fillId="4" borderId="0" xfId="0" applyFont="1" applyFill="1" applyBorder="1" applyAlignment="1" applyProtection="1">
      <alignment horizontal="left" vertical="center"/>
      <protection hidden="1"/>
    </xf>
    <xf numFmtId="0" fontId="37" fillId="4" borderId="0" xfId="0" applyFont="1" applyFill="1" applyBorder="1" applyAlignment="1" applyProtection="1">
      <alignment horizontal="left" vertical="center"/>
      <protection hidden="1"/>
    </xf>
    <xf numFmtId="0" fontId="32" fillId="4" borderId="0" xfId="0" applyFont="1" applyFill="1" applyBorder="1" applyAlignment="1" applyProtection="1">
      <alignment horizontal="left" vertical="center"/>
      <protection hidden="1"/>
    </xf>
    <xf numFmtId="0" fontId="32" fillId="4" borderId="0" xfId="0" applyFont="1" applyFill="1" applyBorder="1" applyAlignment="1" applyProtection="1">
      <alignment horizontal="center" vertical="center"/>
      <protection hidden="1"/>
    </xf>
    <xf numFmtId="0" fontId="12" fillId="3" borderId="0" xfId="0" applyFont="1" applyFill="1" applyBorder="1" applyAlignment="1" applyProtection="1">
      <alignment vertical="center"/>
      <protection hidden="1"/>
    </xf>
    <xf numFmtId="0" fontId="33" fillId="3" borderId="0" xfId="0" applyFont="1" applyFill="1" applyBorder="1" applyAlignment="1" applyProtection="1">
      <alignment horizontal="left" vertical="center"/>
      <protection hidden="1"/>
    </xf>
    <xf numFmtId="0" fontId="12" fillId="4" borderId="0" xfId="0" applyFont="1" applyFill="1" applyBorder="1" applyAlignment="1" applyProtection="1">
      <alignment vertical="center"/>
      <protection hidden="1"/>
    </xf>
    <xf numFmtId="0" fontId="18" fillId="4" borderId="0" xfId="0" applyFont="1" applyFill="1" applyBorder="1" applyAlignment="1" applyProtection="1">
      <alignment vertical="center"/>
      <protection hidden="1"/>
    </xf>
    <xf numFmtId="0" fontId="17" fillId="4" borderId="0" xfId="0" applyFont="1" applyFill="1" applyBorder="1" applyAlignment="1" applyProtection="1">
      <alignment vertical="center"/>
      <protection hidden="1"/>
    </xf>
    <xf numFmtId="0" fontId="17" fillId="3" borderId="0" xfId="0" applyFont="1" applyFill="1" applyBorder="1" applyAlignment="1" applyProtection="1">
      <alignment vertical="center"/>
      <protection hidden="1"/>
    </xf>
    <xf numFmtId="0" fontId="16" fillId="6" borderId="0" xfId="0" applyFont="1" applyFill="1" applyBorder="1" applyAlignment="1" applyProtection="1">
      <alignment vertical="center"/>
      <protection hidden="1"/>
    </xf>
    <xf numFmtId="0" fontId="16" fillId="6" borderId="19" xfId="0" applyFont="1" applyFill="1" applyBorder="1" applyAlignment="1" applyProtection="1">
      <alignment vertical="center"/>
      <protection hidden="1"/>
    </xf>
    <xf numFmtId="0" fontId="17" fillId="6" borderId="20" xfId="0" applyFont="1" applyFill="1" applyBorder="1" applyAlignment="1" applyProtection="1">
      <alignment vertical="center"/>
      <protection hidden="1"/>
    </xf>
    <xf numFmtId="0" fontId="17" fillId="4" borderId="20" xfId="0" applyFont="1" applyFill="1" applyBorder="1" applyAlignment="1" applyProtection="1">
      <alignment vertical="center"/>
      <protection hidden="1"/>
    </xf>
    <xf numFmtId="0" fontId="12" fillId="3" borderId="0" xfId="0" applyFont="1" applyFill="1" applyBorder="1" applyAlignment="1" applyProtection="1">
      <alignment horizontal="center" vertical="center"/>
      <protection hidden="1"/>
    </xf>
    <xf numFmtId="0" fontId="17" fillId="6" borderId="0" xfId="0" applyFont="1" applyFill="1" applyBorder="1" applyAlignment="1" applyProtection="1">
      <alignment vertical="center"/>
      <protection hidden="1"/>
    </xf>
    <xf numFmtId="0" fontId="17" fillId="6" borderId="19" xfId="0" applyFont="1" applyFill="1" applyBorder="1" applyAlignment="1" applyProtection="1">
      <alignment vertical="center"/>
      <protection hidden="1"/>
    </xf>
    <xf numFmtId="0" fontId="17" fillId="4" borderId="21" xfId="0" applyFont="1" applyFill="1" applyBorder="1" applyAlignment="1" applyProtection="1">
      <alignment vertical="center"/>
      <protection hidden="1"/>
    </xf>
    <xf numFmtId="1" fontId="36" fillId="3" borderId="0" xfId="0" applyNumberFormat="1" applyFont="1" applyFill="1" applyBorder="1" applyAlignment="1" applyProtection="1">
      <alignment horizontal="center" vertical="center"/>
      <protection hidden="1"/>
    </xf>
    <xf numFmtId="0" fontId="16" fillId="6" borderId="20" xfId="0" applyFont="1" applyFill="1" applyBorder="1" applyAlignment="1" applyProtection="1">
      <alignment vertical="center"/>
      <protection hidden="1"/>
    </xf>
    <xf numFmtId="0" fontId="16" fillId="4" borderId="20" xfId="0" applyFont="1" applyFill="1" applyBorder="1" applyAlignment="1" applyProtection="1">
      <alignment vertical="center"/>
      <protection hidden="1"/>
    </xf>
    <xf numFmtId="0" fontId="16" fillId="6" borderId="22" xfId="0" applyFont="1" applyFill="1" applyBorder="1" applyAlignment="1" applyProtection="1">
      <alignment vertical="center"/>
      <protection hidden="1"/>
    </xf>
    <xf numFmtId="0" fontId="16" fillId="6" borderId="23" xfId="0" applyFont="1" applyFill="1" applyBorder="1" applyAlignment="1" applyProtection="1">
      <alignment vertical="center"/>
      <protection hidden="1"/>
    </xf>
    <xf numFmtId="0" fontId="16" fillId="6" borderId="24" xfId="0" applyFont="1" applyFill="1" applyBorder="1" applyAlignment="1" applyProtection="1">
      <alignment vertical="center"/>
      <protection hidden="1"/>
    </xf>
    <xf numFmtId="0" fontId="16" fillId="6" borderId="25" xfId="0" applyFont="1" applyFill="1" applyBorder="1" applyAlignment="1" applyProtection="1">
      <alignment vertical="center"/>
      <protection hidden="1"/>
    </xf>
    <xf numFmtId="0" fontId="16" fillId="4" borderId="26" xfId="0" applyFont="1" applyFill="1" applyBorder="1" applyAlignment="1" applyProtection="1">
      <alignment vertical="center"/>
      <protection hidden="1"/>
    </xf>
    <xf numFmtId="0" fontId="16" fillId="4" borderId="27" xfId="0" applyFont="1" applyFill="1" applyBorder="1" applyAlignment="1" applyProtection="1">
      <alignment vertical="center"/>
      <protection hidden="1"/>
    </xf>
    <xf numFmtId="0" fontId="21" fillId="3" borderId="0" xfId="0" applyFont="1" applyFill="1" applyBorder="1" applyAlignment="1" applyProtection="1">
      <alignment vertical="center" wrapText="1"/>
      <protection hidden="1"/>
    </xf>
    <xf numFmtId="0" fontId="39" fillId="3" borderId="0" xfId="0" applyFont="1" applyFill="1" applyBorder="1" applyAlignment="1" applyProtection="1">
      <alignment vertical="center"/>
      <protection hidden="1"/>
    </xf>
    <xf numFmtId="0" fontId="40" fillId="3" borderId="0" xfId="0" applyFont="1" applyFill="1" applyBorder="1" applyAlignment="1" applyProtection="1">
      <alignment vertical="center"/>
      <protection hidden="1"/>
    </xf>
    <xf numFmtId="0" fontId="21" fillId="4" borderId="0" xfId="0" applyFont="1" applyFill="1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14" fillId="3" borderId="0" xfId="0" applyFont="1" applyFill="1" applyBorder="1" applyAlignment="1" applyProtection="1">
      <alignment vertical="center" wrapText="1"/>
      <protection hidden="1"/>
    </xf>
    <xf numFmtId="1" fontId="16" fillId="0" borderId="2" xfId="0" applyNumberFormat="1" applyFont="1" applyFill="1" applyBorder="1" applyAlignment="1">
      <alignment horizontal="left"/>
    </xf>
    <xf numFmtId="1" fontId="16" fillId="0" borderId="2" xfId="0" applyNumberFormat="1" applyFont="1" applyBorder="1" applyAlignment="1">
      <alignment horizontal="left"/>
    </xf>
    <xf numFmtId="0" fontId="30" fillId="3" borderId="0" xfId="0" applyFont="1" applyFill="1" applyBorder="1" applyAlignment="1" applyProtection="1">
      <alignment horizontal="left" vertical="center"/>
      <protection hidden="1"/>
    </xf>
    <xf numFmtId="0" fontId="16" fillId="4" borderId="9" xfId="0" applyFont="1" applyFill="1" applyBorder="1" applyAlignment="1" applyProtection="1">
      <alignment vertical="center"/>
      <protection hidden="1"/>
    </xf>
    <xf numFmtId="0" fontId="16" fillId="0" borderId="0" xfId="0" applyFont="1" applyFill="1" applyBorder="1" applyAlignment="1" applyProtection="1">
      <alignment vertical="center"/>
      <protection hidden="1"/>
    </xf>
    <xf numFmtId="0" fontId="16" fillId="0" borderId="0" xfId="0" applyFont="1" applyFill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vertical="center"/>
      <protection hidden="1"/>
    </xf>
    <xf numFmtId="0" fontId="25" fillId="3" borderId="0" xfId="0" applyFont="1" applyFill="1" applyBorder="1" applyAlignment="1" applyProtection="1">
      <alignment vertical="center"/>
      <protection hidden="1"/>
    </xf>
    <xf numFmtId="3" fontId="18" fillId="3" borderId="0" xfId="0" applyNumberFormat="1" applyFont="1" applyFill="1" applyBorder="1" applyAlignment="1" applyProtection="1">
      <alignment vertical="center"/>
      <protection hidden="1"/>
    </xf>
    <xf numFmtId="0" fontId="25" fillId="3" borderId="0" xfId="0" applyFont="1" applyFill="1" applyBorder="1" applyAlignment="1" applyProtection="1">
      <alignment horizontal="center" vertical="center"/>
      <protection hidden="1"/>
    </xf>
    <xf numFmtId="1" fontId="18" fillId="3" borderId="0" xfId="0" applyNumberFormat="1" applyFont="1" applyFill="1" applyBorder="1" applyAlignment="1" applyProtection="1">
      <alignment vertical="center"/>
      <protection hidden="1"/>
    </xf>
    <xf numFmtId="0" fontId="21" fillId="3" borderId="0" xfId="0" applyFont="1" applyFill="1" applyBorder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vertical="center"/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0" fontId="17" fillId="3" borderId="11" xfId="0" applyFont="1" applyFill="1" applyBorder="1" applyAlignment="1" applyProtection="1">
      <alignment horizontal="left" vertical="center"/>
      <protection hidden="1"/>
    </xf>
    <xf numFmtId="0" fontId="16" fillId="3" borderId="11" xfId="0" applyFont="1" applyFill="1" applyBorder="1" applyAlignment="1" applyProtection="1">
      <alignment horizontal="left" vertical="center"/>
      <protection hidden="1"/>
    </xf>
    <xf numFmtId="0" fontId="32" fillId="3" borderId="11" xfId="0" applyFont="1" applyFill="1" applyBorder="1" applyAlignment="1" applyProtection="1">
      <alignment horizontal="left" vertical="center"/>
      <protection hidden="1"/>
    </xf>
    <xf numFmtId="0" fontId="32" fillId="3" borderId="11" xfId="0" applyFont="1" applyFill="1" applyBorder="1" applyAlignment="1" applyProtection="1">
      <alignment horizontal="center" vertical="center"/>
      <protection hidden="1"/>
    </xf>
    <xf numFmtId="0" fontId="32" fillId="3" borderId="18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center" vertical="center"/>
      <protection hidden="1"/>
    </xf>
    <xf numFmtId="0" fontId="17" fillId="0" borderId="0" xfId="0" applyFont="1" applyFill="1" applyAlignment="1" applyProtection="1">
      <alignment vertical="center"/>
      <protection hidden="1"/>
    </xf>
    <xf numFmtId="0" fontId="17" fillId="7" borderId="28" xfId="0" applyFont="1" applyFill="1" applyBorder="1" applyAlignment="1" applyProtection="1">
      <alignment vertical="center"/>
      <protection hidden="1"/>
    </xf>
    <xf numFmtId="0" fontId="17" fillId="7" borderId="29" xfId="0" applyFont="1" applyFill="1" applyBorder="1" applyAlignment="1" applyProtection="1">
      <alignment vertical="center"/>
      <protection hidden="1"/>
    </xf>
    <xf numFmtId="0" fontId="17" fillId="7" borderId="30" xfId="0" applyFont="1" applyFill="1" applyBorder="1" applyAlignment="1" applyProtection="1">
      <alignment vertical="center"/>
      <protection hidden="1"/>
    </xf>
    <xf numFmtId="0" fontId="17" fillId="7" borderId="31" xfId="0" applyFont="1" applyFill="1" applyBorder="1" applyAlignment="1" applyProtection="1">
      <alignment vertical="center"/>
      <protection hidden="1"/>
    </xf>
    <xf numFmtId="0" fontId="17" fillId="7" borderId="0" xfId="0" applyFont="1" applyFill="1" applyBorder="1" applyAlignment="1" applyProtection="1">
      <alignment vertical="center"/>
      <protection hidden="1"/>
    </xf>
    <xf numFmtId="0" fontId="17" fillId="7" borderId="20" xfId="0" applyFont="1" applyFill="1" applyBorder="1" applyAlignment="1" applyProtection="1">
      <alignment vertical="center"/>
      <protection hidden="1"/>
    </xf>
    <xf numFmtId="0" fontId="16" fillId="4" borderId="21" xfId="0" applyFont="1" applyFill="1" applyBorder="1" applyAlignment="1" applyProtection="1">
      <alignment vertical="center"/>
      <protection hidden="1"/>
    </xf>
    <xf numFmtId="0" fontId="16" fillId="7" borderId="31" xfId="0" applyFont="1" applyFill="1" applyBorder="1" applyAlignment="1" applyProtection="1">
      <alignment vertical="center"/>
      <protection hidden="1"/>
    </xf>
    <xf numFmtId="0" fontId="16" fillId="7" borderId="0" xfId="0" applyFont="1" applyFill="1" applyBorder="1" applyAlignment="1" applyProtection="1">
      <alignment vertical="center"/>
      <protection hidden="1"/>
    </xf>
    <xf numFmtId="0" fontId="16" fillId="7" borderId="20" xfId="0" applyFont="1" applyFill="1" applyBorder="1" applyAlignment="1" applyProtection="1">
      <alignment vertical="center"/>
      <protection hidden="1"/>
    </xf>
    <xf numFmtId="0" fontId="17" fillId="7" borderId="32" xfId="0" applyFont="1" applyFill="1" applyBorder="1" applyAlignment="1" applyProtection="1">
      <alignment vertical="center"/>
      <protection hidden="1"/>
    </xf>
    <xf numFmtId="0" fontId="17" fillId="7" borderId="24" xfId="0" applyFont="1" applyFill="1" applyBorder="1" applyAlignment="1" applyProtection="1">
      <alignment vertical="center"/>
      <protection hidden="1"/>
    </xf>
    <xf numFmtId="0" fontId="17" fillId="7" borderId="25" xfId="0" applyFont="1" applyFill="1" applyBorder="1" applyAlignment="1" applyProtection="1">
      <alignment vertical="center"/>
      <protection hidden="1"/>
    </xf>
    <xf numFmtId="0" fontId="16" fillId="4" borderId="25" xfId="0" applyFont="1" applyFill="1" applyBorder="1" applyAlignment="1" applyProtection="1">
      <alignment vertical="center"/>
      <protection hidden="1"/>
    </xf>
    <xf numFmtId="0" fontId="39" fillId="4" borderId="0" xfId="0" applyFont="1" applyFill="1" applyBorder="1" applyAlignment="1" applyProtection="1">
      <alignment vertical="center"/>
      <protection hidden="1"/>
    </xf>
    <xf numFmtId="0" fontId="40" fillId="4" borderId="0" xfId="0" applyFont="1" applyFill="1" applyBorder="1" applyAlignment="1" applyProtection="1">
      <alignment vertical="center"/>
      <protection hidden="1"/>
    </xf>
    <xf numFmtId="0" fontId="32" fillId="3" borderId="11" xfId="0" applyFont="1" applyFill="1" applyBorder="1" applyAlignment="1" applyProtection="1">
      <alignment vertical="center"/>
      <protection hidden="1"/>
    </xf>
    <xf numFmtId="0" fontId="16" fillId="0" borderId="0" xfId="0" applyFont="1" applyAlignment="1" applyProtection="1">
      <alignment vertical="center"/>
      <protection hidden="1"/>
    </xf>
    <xf numFmtId="167" fontId="13" fillId="3" borderId="9" xfId="0" applyNumberFormat="1" applyFont="1" applyFill="1" applyBorder="1" applyAlignment="1" applyProtection="1">
      <alignment horizontal="right" vertical="center"/>
      <protection hidden="1"/>
    </xf>
    <xf numFmtId="0" fontId="14" fillId="3" borderId="9" xfId="0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Border="1" applyAlignment="1" applyProtection="1">
      <alignment vertical="center"/>
      <protection hidden="1"/>
    </xf>
    <xf numFmtId="0" fontId="42" fillId="4" borderId="0" xfId="0" applyFont="1" applyFill="1" applyBorder="1" applyAlignment="1" applyProtection="1">
      <alignment horizontal="left" vertical="center"/>
      <protection hidden="1"/>
    </xf>
    <xf numFmtId="0" fontId="44" fillId="4" borderId="0" xfId="0" applyFont="1" applyFill="1" applyBorder="1" applyAlignment="1" applyProtection="1">
      <alignment horizontal="left" vertical="center"/>
      <protection hidden="1"/>
    </xf>
    <xf numFmtId="0" fontId="45" fillId="3" borderId="0" xfId="0" applyFont="1" applyFill="1" applyAlignment="1" applyProtection="1">
      <alignment horizontal="right" vertical="center"/>
      <protection hidden="1"/>
    </xf>
    <xf numFmtId="0" fontId="12" fillId="3" borderId="0" xfId="0" applyFont="1" applyFill="1" applyBorder="1" applyAlignment="1" applyProtection="1">
      <alignment vertical="center" wrapText="1"/>
      <protection hidden="1"/>
    </xf>
    <xf numFmtId="164" fontId="36" fillId="0" borderId="0" xfId="0" applyNumberFormat="1" applyFont="1" applyFill="1" applyBorder="1" applyAlignment="1" applyProtection="1">
      <alignment vertical="center"/>
      <protection hidden="1"/>
    </xf>
    <xf numFmtId="0" fontId="14" fillId="3" borderId="0" xfId="0" applyFont="1" applyFill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vertical="center" wrapText="1"/>
      <protection hidden="1"/>
    </xf>
    <xf numFmtId="0" fontId="14" fillId="0" borderId="0" xfId="0" applyFont="1" applyFill="1" applyBorder="1" applyAlignment="1" applyProtection="1">
      <alignment vertical="center" wrapText="1"/>
      <protection hidden="1"/>
    </xf>
    <xf numFmtId="0" fontId="36" fillId="0" borderId="0" xfId="0" applyFont="1" applyFill="1" applyBorder="1" applyAlignment="1" applyProtection="1">
      <alignment vertical="center"/>
      <protection hidden="1"/>
    </xf>
    <xf numFmtId="3" fontId="36" fillId="0" borderId="0" xfId="0" applyNumberFormat="1" applyFont="1" applyFill="1" applyBorder="1" applyAlignment="1" applyProtection="1">
      <alignment vertical="center"/>
      <protection hidden="1"/>
    </xf>
    <xf numFmtId="1" fontId="36" fillId="3" borderId="0" xfId="0" applyNumberFormat="1" applyFont="1" applyFill="1" applyBorder="1" applyAlignment="1" applyProtection="1">
      <alignment vertical="center"/>
      <protection hidden="1"/>
    </xf>
    <xf numFmtId="0" fontId="32" fillId="3" borderId="0" xfId="0" applyFont="1" applyFill="1" applyBorder="1" applyAlignment="1" applyProtection="1">
      <alignment vertical="center" wrapText="1"/>
      <protection hidden="1"/>
    </xf>
    <xf numFmtId="0" fontId="30" fillId="4" borderId="0" xfId="0" applyFont="1" applyFill="1" applyBorder="1" applyAlignment="1" applyProtection="1">
      <alignment horizontal="left" vertical="center"/>
      <protection hidden="1"/>
    </xf>
    <xf numFmtId="167" fontId="36" fillId="0" borderId="0" xfId="0" applyNumberFormat="1" applyFont="1" applyFill="1" applyBorder="1" applyAlignment="1" applyProtection="1">
      <alignment vertical="center"/>
      <protection hidden="1"/>
    </xf>
    <xf numFmtId="0" fontId="30" fillId="0" borderId="0" xfId="0" applyFont="1" applyFill="1" applyBorder="1" applyAlignment="1" applyProtection="1">
      <alignment horizontal="left" vertical="center"/>
      <protection hidden="1"/>
    </xf>
    <xf numFmtId="0" fontId="34" fillId="3" borderId="0" xfId="0" applyFont="1" applyFill="1" applyBorder="1" applyAlignment="1" applyProtection="1">
      <alignment vertical="center"/>
      <protection hidden="1"/>
    </xf>
    <xf numFmtId="0" fontId="46" fillId="3" borderId="0" xfId="0" applyFont="1" applyFill="1" applyBorder="1" applyAlignment="1" applyProtection="1">
      <alignment vertical="center"/>
      <protection hidden="1"/>
    </xf>
    <xf numFmtId="0" fontId="43" fillId="3" borderId="0" xfId="0" applyFont="1" applyFill="1" applyBorder="1" applyAlignment="1" applyProtection="1">
      <alignment vertical="center"/>
      <protection hidden="1"/>
    </xf>
    <xf numFmtId="0" fontId="17" fillId="0" borderId="0" xfId="0" applyFont="1" applyFill="1" applyBorder="1" applyAlignment="1" applyProtection="1">
      <alignment vertical="center" wrapText="1"/>
      <protection hidden="1"/>
    </xf>
    <xf numFmtId="0" fontId="30" fillId="3" borderId="0" xfId="0" applyFont="1" applyFill="1" applyBorder="1" applyAlignment="1" applyProtection="1">
      <alignment horizontal="center" vertical="center"/>
      <protection hidden="1"/>
    </xf>
    <xf numFmtId="0" fontId="30" fillId="3" borderId="0" xfId="0" applyFont="1" applyFill="1" applyBorder="1" applyAlignment="1" applyProtection="1">
      <alignment vertical="center" wrapText="1"/>
      <protection hidden="1"/>
    </xf>
    <xf numFmtId="0" fontId="43" fillId="0" borderId="0" xfId="0" applyFont="1" applyFill="1" applyBorder="1" applyAlignment="1" applyProtection="1">
      <alignment vertical="center"/>
      <protection hidden="1"/>
    </xf>
    <xf numFmtId="0" fontId="17" fillId="3" borderId="0" xfId="0" applyFont="1" applyFill="1" applyAlignment="1" applyProtection="1">
      <alignment vertical="center"/>
      <protection hidden="1"/>
    </xf>
    <xf numFmtId="164" fontId="13" fillId="3" borderId="0" xfId="0" applyNumberFormat="1" applyFont="1" applyFill="1" applyBorder="1" applyAlignment="1" applyProtection="1">
      <alignment horizontal="right" vertical="center"/>
      <protection hidden="1"/>
    </xf>
    <xf numFmtId="167" fontId="13" fillId="3" borderId="0" xfId="0" applyNumberFormat="1" applyFont="1" applyFill="1" applyBorder="1" applyAlignment="1" applyProtection="1">
      <alignment horizontal="right" vertical="center"/>
      <protection hidden="1"/>
    </xf>
    <xf numFmtId="0" fontId="17" fillId="3" borderId="13" xfId="0" applyFont="1" applyFill="1" applyBorder="1" applyAlignment="1" applyProtection="1">
      <alignment vertical="center"/>
      <protection hidden="1"/>
    </xf>
    <xf numFmtId="0" fontId="21" fillId="3" borderId="15" xfId="0" applyFont="1" applyFill="1" applyBorder="1" applyAlignment="1" applyProtection="1">
      <alignment vertical="center" wrapText="1"/>
      <protection hidden="1"/>
    </xf>
    <xf numFmtId="0" fontId="17" fillId="3" borderId="15" xfId="0" applyFont="1" applyFill="1" applyBorder="1" applyAlignment="1" applyProtection="1">
      <alignment vertical="center"/>
      <protection hidden="1"/>
    </xf>
    <xf numFmtId="0" fontId="32" fillId="3" borderId="15" xfId="0" applyFont="1" applyFill="1" applyBorder="1" applyAlignment="1" applyProtection="1">
      <alignment vertical="center"/>
      <protection hidden="1"/>
    </xf>
    <xf numFmtId="0" fontId="15" fillId="3" borderId="12" xfId="0" applyFont="1" applyFill="1" applyBorder="1" applyAlignment="1" applyProtection="1">
      <alignment vertical="center"/>
      <protection hidden="1"/>
    </xf>
    <xf numFmtId="0" fontId="21" fillId="3" borderId="15" xfId="0" applyFont="1" applyFill="1" applyBorder="1" applyAlignment="1" applyProtection="1">
      <alignment vertical="center"/>
      <protection hidden="1"/>
    </xf>
    <xf numFmtId="0" fontId="21" fillId="3" borderId="16" xfId="0" applyFont="1" applyFill="1" applyBorder="1" applyAlignment="1" applyProtection="1">
      <alignment vertical="center"/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16" fillId="0" borderId="0" xfId="0" applyFont="1" applyFill="1" applyBorder="1" applyAlignment="1" applyProtection="1">
      <alignment vertical="center"/>
      <protection locked="0" hidden="1"/>
    </xf>
    <xf numFmtId="0" fontId="41" fillId="3" borderId="0" xfId="0" applyFont="1" applyFill="1" applyBorder="1" applyAlignment="1" applyProtection="1">
      <alignment vertical="center"/>
      <protection hidden="1"/>
    </xf>
    <xf numFmtId="0" fontId="16" fillId="0" borderId="0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0" xfId="0" applyFont="1" applyBorder="1" applyAlignment="1"/>
    <xf numFmtId="0" fontId="47" fillId="0" borderId="4" xfId="0" applyFont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16" fillId="0" borderId="4" xfId="0" applyFont="1" applyBorder="1" applyAlignment="1"/>
    <xf numFmtId="0" fontId="0" fillId="0" borderId="0" xfId="0" applyFont="1" applyFill="1" applyBorder="1" applyAlignment="1">
      <alignment horizontal="left"/>
    </xf>
    <xf numFmtId="14" fontId="16" fillId="0" borderId="0" xfId="0" applyNumberFormat="1" applyFont="1" applyFill="1" applyAlignment="1" applyProtection="1">
      <alignment vertical="center"/>
      <protection hidden="1"/>
    </xf>
    <xf numFmtId="14" fontId="16" fillId="3" borderId="0" xfId="0" applyNumberFormat="1" applyFont="1" applyFill="1" applyBorder="1" applyAlignment="1" applyProtection="1">
      <alignment vertical="center"/>
      <protection hidden="1"/>
    </xf>
    <xf numFmtId="0" fontId="59" fillId="3" borderId="0" xfId="0" applyFont="1" applyFill="1" applyBorder="1" applyAlignment="1" applyProtection="1">
      <alignment vertical="center"/>
      <protection hidden="1"/>
    </xf>
    <xf numFmtId="0" fontId="59" fillId="3" borderId="0" xfId="0" applyFont="1" applyFill="1"/>
    <xf numFmtId="0" fontId="0" fillId="0" borderId="1" xfId="0" applyFill="1" applyBorder="1" applyAlignment="1">
      <alignment horizontal="left"/>
    </xf>
    <xf numFmtId="0" fontId="0" fillId="0" borderId="33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3" xfId="0" applyBorder="1" applyAlignment="1">
      <alignment horizontal="left"/>
    </xf>
    <xf numFmtId="0" fontId="16" fillId="0" borderId="31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6" fillId="0" borderId="31" xfId="0" applyFont="1" applyBorder="1" applyAlignment="1">
      <alignment horizontal="right"/>
    </xf>
    <xf numFmtId="0" fontId="16" fillId="0" borderId="32" xfId="0" applyFont="1" applyBorder="1" applyAlignment="1">
      <alignment horizontal="right"/>
    </xf>
    <xf numFmtId="0" fontId="16" fillId="0" borderId="24" xfId="0" applyFont="1" applyBorder="1" applyAlignment="1">
      <alignment horizontal="left"/>
    </xf>
    <xf numFmtId="0" fontId="60" fillId="0" borderId="0" xfId="0" applyFon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164" fontId="0" fillId="0" borderId="0" xfId="0" applyNumberFormat="1" applyBorder="1" applyAlignment="1">
      <alignment horizontal="center"/>
    </xf>
    <xf numFmtId="0" fontId="14" fillId="0" borderId="0" xfId="0" applyFont="1" applyAlignment="1">
      <alignment horizontal="center"/>
    </xf>
    <xf numFmtId="164" fontId="16" fillId="0" borderId="0" xfId="0" applyNumberFormat="1" applyFont="1" applyAlignment="1">
      <alignment horizontal="center"/>
    </xf>
    <xf numFmtId="0" fontId="16" fillId="0" borderId="0" xfId="0" applyFont="1"/>
    <xf numFmtId="0" fontId="61" fillId="0" borderId="0" xfId="0" applyFont="1" applyBorder="1" applyAlignment="1">
      <alignment horizontal="center"/>
    </xf>
    <xf numFmtId="2" fontId="16" fillId="0" borderId="0" xfId="0" applyNumberFormat="1" applyFont="1" applyBorder="1" applyAlignment="1">
      <alignment horizontal="center"/>
    </xf>
    <xf numFmtId="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62" fillId="0" borderId="0" xfId="0" applyFont="1" applyBorder="1" applyAlignment="1">
      <alignment horizontal="center"/>
    </xf>
    <xf numFmtId="164" fontId="16" fillId="0" borderId="0" xfId="0" applyNumberFormat="1" applyFont="1" applyBorder="1" applyAlignment="1">
      <alignment horizontal="center"/>
    </xf>
    <xf numFmtId="0" fontId="16" fillId="0" borderId="0" xfId="0" applyFont="1" applyBorder="1"/>
    <xf numFmtId="0" fontId="61" fillId="0" borderId="0" xfId="0" applyFont="1" applyAlignment="1">
      <alignment horizontal="center"/>
    </xf>
    <xf numFmtId="0" fontId="16" fillId="0" borderId="0" xfId="0" applyFont="1" applyAlignment="1">
      <alignment horizontal="left" wrapText="1"/>
    </xf>
    <xf numFmtId="0" fontId="59" fillId="11" borderId="0" xfId="0" applyFont="1" applyFill="1" applyBorder="1" applyAlignment="1" applyProtection="1">
      <alignment vertical="center"/>
      <protection locked="0" hidden="1"/>
    </xf>
    <xf numFmtId="0" fontId="59" fillId="3" borderId="0" xfId="0" applyFont="1" applyFill="1" applyProtection="1">
      <protection locked="0"/>
    </xf>
    <xf numFmtId="0" fontId="59" fillId="3" borderId="0" xfId="0" applyFont="1" applyFill="1" applyBorder="1" applyAlignment="1" applyProtection="1">
      <alignment vertical="center"/>
      <protection locked="0" hidden="1"/>
    </xf>
    <xf numFmtId="0" fontId="0" fillId="0" borderId="4" xfId="0" applyBorder="1" applyAlignment="1" applyProtection="1">
      <alignment horizontal="left"/>
      <protection locked="0"/>
    </xf>
    <xf numFmtId="0" fontId="0" fillId="0" borderId="7" xfId="0" applyFill="1" applyBorder="1" applyAlignment="1" applyProtection="1">
      <alignment horizontal="left"/>
      <protection locked="0"/>
    </xf>
    <xf numFmtId="0" fontId="0" fillId="0" borderId="34" xfId="0" applyFill="1" applyBorder="1" applyAlignment="1" applyProtection="1">
      <alignment horizontal="left"/>
      <protection locked="0"/>
    </xf>
    <xf numFmtId="0" fontId="0" fillId="0" borderId="0" xfId="0" applyFill="1" applyBorder="1"/>
    <xf numFmtId="0" fontId="17" fillId="8" borderId="0" xfId="0" applyFont="1" applyFill="1" applyBorder="1" applyAlignment="1" applyProtection="1">
      <alignment vertical="center"/>
      <protection hidden="1"/>
    </xf>
    <xf numFmtId="49" fontId="17" fillId="0" borderId="0" xfId="0" applyNumberFormat="1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protection hidden="1"/>
    </xf>
    <xf numFmtId="0" fontId="17" fillId="0" borderId="0" xfId="0" applyFont="1" applyFill="1" applyAlignment="1" applyProtection="1">
      <alignment horizontal="center"/>
      <protection hidden="1"/>
    </xf>
    <xf numFmtId="0" fontId="16" fillId="4" borderId="0" xfId="0" applyFont="1" applyFill="1" applyBorder="1" applyAlignment="1" applyProtection="1">
      <alignment horizontal="center" vertical="center"/>
      <protection locked="0"/>
    </xf>
    <xf numFmtId="49" fontId="0" fillId="0" borderId="0" xfId="0" applyNumberFormat="1"/>
    <xf numFmtId="0" fontId="0" fillId="12" borderId="0" xfId="0" applyFill="1"/>
    <xf numFmtId="0" fontId="59" fillId="11" borderId="0" xfId="0" applyFont="1" applyFill="1" applyBorder="1" applyAlignment="1" applyProtection="1">
      <alignment vertical="center"/>
      <protection hidden="1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4" fontId="64" fillId="3" borderId="0" xfId="0" applyNumberFormat="1" applyFont="1" applyFill="1" applyBorder="1" applyAlignment="1" applyProtection="1">
      <alignment vertical="center"/>
      <protection hidden="1"/>
    </xf>
    <xf numFmtId="0" fontId="59" fillId="3" borderId="0" xfId="0" applyFont="1" applyFill="1" applyBorder="1" applyProtection="1">
      <protection hidden="1"/>
    </xf>
    <xf numFmtId="0" fontId="59" fillId="3" borderId="0" xfId="0" applyFont="1" applyFill="1" applyBorder="1"/>
    <xf numFmtId="0" fontId="64" fillId="3" borderId="0" xfId="0" applyFont="1" applyFill="1" applyBorder="1" applyAlignment="1" applyProtection="1">
      <alignment vertical="center"/>
      <protection locked="0" hidden="1"/>
    </xf>
    <xf numFmtId="164" fontId="64" fillId="3" borderId="0" xfId="0" applyNumberFormat="1" applyFont="1" applyFill="1" applyBorder="1" applyAlignment="1" applyProtection="1">
      <alignment vertical="center"/>
      <protection locked="0" hidden="1"/>
    </xf>
    <xf numFmtId="0" fontId="64" fillId="3" borderId="0" xfId="0" applyFont="1" applyFill="1" applyBorder="1" applyAlignment="1" applyProtection="1">
      <alignment vertical="center"/>
      <protection locked="0"/>
    </xf>
    <xf numFmtId="0" fontId="64" fillId="3" borderId="0" xfId="0" applyNumberFormat="1" applyFont="1" applyFill="1" applyBorder="1" applyAlignment="1" applyProtection="1">
      <alignment vertical="center"/>
      <protection hidden="1"/>
    </xf>
    <xf numFmtId="0" fontId="1" fillId="0" borderId="0" xfId="0" applyFont="1" applyAlignment="1">
      <alignment horizontal="left"/>
    </xf>
    <xf numFmtId="164" fontId="16" fillId="0" borderId="0" xfId="0" applyNumberFormat="1" applyFont="1" applyAlignment="1">
      <alignment horizontal="left"/>
    </xf>
    <xf numFmtId="2" fontId="16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1" fillId="0" borderId="0" xfId="0" applyFont="1"/>
    <xf numFmtId="0" fontId="1" fillId="3" borderId="0" xfId="0" applyFont="1" applyFill="1" applyBorder="1" applyAlignment="1" applyProtection="1">
      <alignment vertical="center"/>
      <protection hidden="1"/>
    </xf>
    <xf numFmtId="0" fontId="1" fillId="3" borderId="0" xfId="0" applyFont="1" applyFill="1" applyAlignment="1" applyProtection="1">
      <alignment vertical="center"/>
      <protection hidden="1"/>
    </xf>
    <xf numFmtId="0" fontId="6" fillId="4" borderId="9" xfId="0" applyFont="1" applyFill="1" applyBorder="1" applyAlignment="1" applyProtection="1">
      <alignment vertical="center"/>
      <protection hidden="1"/>
    </xf>
    <xf numFmtId="0" fontId="6" fillId="4" borderId="10" xfId="0" applyFont="1" applyFill="1" applyBorder="1" applyAlignment="1" applyProtection="1">
      <alignment vertical="center"/>
      <protection hidden="1"/>
    </xf>
    <xf numFmtId="0" fontId="50" fillId="3" borderId="0" xfId="0" applyFont="1" applyFill="1" applyBorder="1" applyAlignment="1" applyProtection="1">
      <alignment vertical="top" wrapText="1"/>
      <protection hidden="1"/>
    </xf>
    <xf numFmtId="0" fontId="6" fillId="3" borderId="0" xfId="0" applyFont="1" applyFill="1" applyBorder="1" applyAlignment="1" applyProtection="1">
      <alignment horizontal="center" vertical="center"/>
      <protection hidden="1"/>
    </xf>
    <xf numFmtId="0" fontId="6" fillId="3" borderId="0" xfId="0" applyFont="1" applyFill="1" applyBorder="1" applyAlignment="1" applyProtection="1">
      <alignment horizontal="left" vertical="center"/>
      <protection hidden="1"/>
    </xf>
    <xf numFmtId="0" fontId="1" fillId="3" borderId="0" xfId="0" applyFont="1" applyFill="1" applyAlignment="1" applyProtection="1">
      <alignment horizontal="center" vertical="center"/>
      <protection hidden="1"/>
    </xf>
    <xf numFmtId="1" fontId="6" fillId="3" borderId="0" xfId="0" applyNumberFormat="1" applyFont="1" applyFill="1" applyBorder="1" applyAlignment="1" applyProtection="1">
      <alignment horizontal="center" vertical="center"/>
      <protection hidden="1"/>
    </xf>
    <xf numFmtId="0" fontId="7" fillId="2" borderId="0" xfId="0" applyFont="1" applyFill="1" applyBorder="1" applyAlignment="1" applyProtection="1">
      <alignment vertical="center"/>
      <protection hidden="1"/>
    </xf>
    <xf numFmtId="0" fontId="1" fillId="0" borderId="0" xfId="0" applyFont="1" applyFill="1" applyAlignment="1" applyProtection="1">
      <alignment vertical="center"/>
      <protection hidden="1"/>
    </xf>
    <xf numFmtId="0" fontId="1" fillId="4" borderId="0" xfId="0" applyFont="1" applyFill="1" applyBorder="1" applyAlignment="1" applyProtection="1">
      <alignment vertical="center"/>
      <protection hidden="1"/>
    </xf>
    <xf numFmtId="0" fontId="1" fillId="4" borderId="0" xfId="0" applyFont="1" applyFill="1" applyAlignment="1" applyProtection="1">
      <alignment vertical="center"/>
      <protection hidden="1"/>
    </xf>
    <xf numFmtId="0" fontId="1" fillId="0" borderId="0" xfId="0" applyFont="1" applyFill="1" applyBorder="1" applyAlignment="1" applyProtection="1">
      <alignment vertical="center"/>
      <protection hidden="1"/>
    </xf>
    <xf numFmtId="0" fontId="1" fillId="3" borderId="17" xfId="0" applyFont="1" applyFill="1" applyBorder="1" applyAlignment="1" applyProtection="1">
      <alignment vertical="center"/>
      <protection hidden="1"/>
    </xf>
    <xf numFmtId="0" fontId="1" fillId="3" borderId="11" xfId="0" applyFont="1" applyFill="1" applyBorder="1" applyAlignment="1" applyProtection="1">
      <alignment vertical="center"/>
      <protection hidden="1"/>
    </xf>
    <xf numFmtId="0" fontId="1" fillId="3" borderId="18" xfId="0" applyFont="1" applyFill="1" applyBorder="1" applyAlignment="1" applyProtection="1">
      <alignment vertical="center"/>
      <protection hidden="1"/>
    </xf>
    <xf numFmtId="0" fontId="7" fillId="4" borderId="0" xfId="0" applyFont="1" applyFill="1" applyBorder="1" applyAlignment="1" applyProtection="1">
      <alignment vertical="center"/>
      <protection hidden="1"/>
    </xf>
    <xf numFmtId="0" fontId="7" fillId="0" borderId="0" xfId="0" applyFont="1" applyFill="1" applyAlignment="1" applyProtection="1">
      <alignment vertical="center"/>
      <protection hidden="1"/>
    </xf>
    <xf numFmtId="0" fontId="1" fillId="6" borderId="0" xfId="0" applyFont="1" applyFill="1" applyBorder="1" applyAlignment="1" applyProtection="1">
      <alignment vertical="center"/>
      <protection hidden="1"/>
    </xf>
    <xf numFmtId="0" fontId="1" fillId="6" borderId="19" xfId="0" applyFont="1" applyFill="1" applyBorder="1" applyAlignment="1" applyProtection="1">
      <alignment vertical="center"/>
      <protection hidden="1"/>
    </xf>
    <xf numFmtId="0" fontId="7" fillId="6" borderId="20" xfId="0" applyFont="1" applyFill="1" applyBorder="1" applyAlignment="1" applyProtection="1">
      <alignment vertical="center"/>
      <protection hidden="1"/>
    </xf>
    <xf numFmtId="0" fontId="7" fillId="4" borderId="21" xfId="0" applyFont="1" applyFill="1" applyBorder="1" applyAlignment="1" applyProtection="1">
      <alignment vertical="center"/>
      <protection hidden="1"/>
    </xf>
    <xf numFmtId="0" fontId="1" fillId="6" borderId="20" xfId="0" applyFont="1" applyFill="1" applyBorder="1" applyAlignment="1" applyProtection="1">
      <alignment vertical="center"/>
      <protection hidden="1"/>
    </xf>
    <xf numFmtId="0" fontId="7" fillId="6" borderId="0" xfId="0" applyFont="1" applyFill="1" applyBorder="1" applyAlignment="1" applyProtection="1">
      <alignment vertical="center"/>
      <protection hidden="1"/>
    </xf>
    <xf numFmtId="0" fontId="7" fillId="6" borderId="19" xfId="0" applyFont="1" applyFill="1" applyBorder="1" applyAlignment="1" applyProtection="1">
      <alignment vertical="center"/>
      <protection hidden="1"/>
    </xf>
    <xf numFmtId="0" fontId="7" fillId="7" borderId="28" xfId="0" applyFont="1" applyFill="1" applyBorder="1" applyAlignment="1" applyProtection="1">
      <alignment vertical="center"/>
      <protection hidden="1"/>
    </xf>
    <xf numFmtId="0" fontId="7" fillId="7" borderId="29" xfId="0" applyFont="1" applyFill="1" applyBorder="1" applyAlignment="1" applyProtection="1">
      <alignment vertical="center"/>
      <protection hidden="1"/>
    </xf>
    <xf numFmtId="0" fontId="7" fillId="7" borderId="30" xfId="0" applyFont="1" applyFill="1" applyBorder="1" applyAlignment="1" applyProtection="1">
      <alignment vertical="center"/>
      <protection hidden="1"/>
    </xf>
    <xf numFmtId="0" fontId="7" fillId="7" borderId="31" xfId="0" applyFont="1" applyFill="1" applyBorder="1" applyAlignment="1" applyProtection="1">
      <alignment vertical="center"/>
      <protection hidden="1"/>
    </xf>
    <xf numFmtId="0" fontId="7" fillId="7" borderId="0" xfId="0" applyFont="1" applyFill="1" applyBorder="1" applyAlignment="1" applyProtection="1">
      <alignment vertical="center"/>
      <protection hidden="1"/>
    </xf>
    <xf numFmtId="0" fontId="7" fillId="7" borderId="20" xfId="0" applyFont="1" applyFill="1" applyBorder="1" applyAlignment="1" applyProtection="1">
      <alignment vertical="center"/>
      <protection hidden="1"/>
    </xf>
    <xf numFmtId="0" fontId="1" fillId="4" borderId="21" xfId="0" applyFont="1" applyFill="1" applyBorder="1" applyAlignment="1" applyProtection="1">
      <alignment vertical="center"/>
      <protection hidden="1"/>
    </xf>
    <xf numFmtId="0" fontId="1" fillId="7" borderId="31" xfId="0" applyFont="1" applyFill="1" applyBorder="1" applyAlignment="1" applyProtection="1">
      <alignment vertical="center"/>
      <protection hidden="1"/>
    </xf>
    <xf numFmtId="0" fontId="1" fillId="7" borderId="0" xfId="0" applyFont="1" applyFill="1" applyBorder="1" applyAlignment="1" applyProtection="1">
      <alignment vertical="center"/>
      <protection hidden="1"/>
    </xf>
    <xf numFmtId="0" fontId="1" fillId="7" borderId="20" xfId="0" applyFont="1" applyFill="1" applyBorder="1" applyAlignment="1" applyProtection="1">
      <alignment vertical="center"/>
      <protection hidden="1"/>
    </xf>
    <xf numFmtId="0" fontId="7" fillId="7" borderId="32" xfId="0" applyFont="1" applyFill="1" applyBorder="1" applyAlignment="1" applyProtection="1">
      <alignment vertical="center"/>
      <protection hidden="1"/>
    </xf>
    <xf numFmtId="0" fontId="7" fillId="7" borderId="24" xfId="0" applyFont="1" applyFill="1" applyBorder="1" applyAlignment="1" applyProtection="1">
      <alignment vertical="center"/>
      <protection hidden="1"/>
    </xf>
    <xf numFmtId="0" fontId="7" fillId="7" borderId="25" xfId="0" applyFont="1" applyFill="1" applyBorder="1" applyAlignment="1" applyProtection="1">
      <alignment vertical="center"/>
      <protection hidden="1"/>
    </xf>
    <xf numFmtId="0" fontId="1" fillId="4" borderId="9" xfId="0" applyFont="1" applyFill="1" applyBorder="1" applyAlignment="1" applyProtection="1">
      <alignment vertical="center"/>
      <protection hidden="1"/>
    </xf>
    <xf numFmtId="0" fontId="7" fillId="4" borderId="25" xfId="0" applyFont="1" applyFill="1" applyBorder="1" applyAlignment="1" applyProtection="1">
      <alignment vertical="center"/>
      <protection hidden="1"/>
    </xf>
    <xf numFmtId="0" fontId="21" fillId="0" borderId="0" xfId="0" applyFont="1" applyFill="1" applyBorder="1" applyAlignment="1" applyProtection="1">
      <alignment horizontal="left" vertical="center" wrapText="1"/>
      <protection hidden="1"/>
    </xf>
    <xf numFmtId="0" fontId="21" fillId="0" borderId="0" xfId="0" applyFont="1" applyFill="1" applyBorder="1" applyAlignment="1" applyProtection="1">
      <alignment vertical="center" wrapText="1"/>
      <protection hidden="1"/>
    </xf>
    <xf numFmtId="1" fontId="13" fillId="3" borderId="0" xfId="0" applyNumberFormat="1" applyFont="1" applyFill="1" applyBorder="1" applyAlignment="1" applyProtection="1">
      <alignment horizontal="right" vertical="center"/>
      <protection hidden="1"/>
    </xf>
    <xf numFmtId="0" fontId="21" fillId="3" borderId="0" xfId="0" applyFont="1" applyFill="1" applyBorder="1" applyAlignment="1" applyProtection="1">
      <alignment vertical="center"/>
      <protection hidden="1"/>
    </xf>
    <xf numFmtId="0" fontId="1" fillId="4" borderId="0" xfId="0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" fillId="4" borderId="0" xfId="0" applyFont="1" applyFill="1" applyBorder="1" applyAlignment="1" applyProtection="1">
      <alignment horizontal="left" vertical="center"/>
      <protection hidden="1"/>
    </xf>
    <xf numFmtId="0" fontId="34" fillId="4" borderId="0" xfId="0" applyFont="1" applyFill="1" applyBorder="1" applyAlignment="1" applyProtection="1">
      <alignment vertical="center"/>
      <protection hidden="1"/>
    </xf>
    <xf numFmtId="0" fontId="34" fillId="4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1" fillId="6" borderId="24" xfId="0" applyFont="1" applyFill="1" applyBorder="1" applyAlignment="1" applyProtection="1">
      <alignment vertical="center"/>
      <protection hidden="1"/>
    </xf>
    <xf numFmtId="0" fontId="1" fillId="6" borderId="25" xfId="0" applyFont="1" applyFill="1" applyBorder="1" applyAlignment="1" applyProtection="1">
      <alignment vertical="center"/>
      <protection hidden="1"/>
    </xf>
    <xf numFmtId="0" fontId="1" fillId="4" borderId="26" xfId="0" applyFont="1" applyFill="1" applyBorder="1" applyAlignment="1" applyProtection="1">
      <alignment vertical="center"/>
      <protection hidden="1"/>
    </xf>
    <xf numFmtId="0" fontId="1" fillId="4" borderId="27" xfId="0" applyFont="1" applyFill="1" applyBorder="1" applyAlignment="1" applyProtection="1">
      <alignment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7" fillId="4" borderId="20" xfId="0" applyFont="1" applyFill="1" applyBorder="1" applyAlignment="1" applyProtection="1">
      <alignment vertical="center"/>
      <protection hidden="1"/>
    </xf>
    <xf numFmtId="0" fontId="52" fillId="0" borderId="0" xfId="0" applyFont="1" applyFill="1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1" fillId="4" borderId="20" xfId="0" applyFont="1" applyFill="1" applyBorder="1" applyAlignment="1" applyProtection="1">
      <alignment vertical="center"/>
      <protection hidden="1"/>
    </xf>
    <xf numFmtId="0" fontId="1" fillId="6" borderId="22" xfId="0" applyFont="1" applyFill="1" applyBorder="1" applyAlignment="1" applyProtection="1">
      <alignment vertical="center"/>
      <protection hidden="1"/>
    </xf>
    <xf numFmtId="0" fontId="1" fillId="6" borderId="23" xfId="0" applyFont="1" applyFill="1" applyBorder="1" applyAlignment="1" applyProtection="1">
      <alignment vertical="center"/>
      <protection hidden="1"/>
    </xf>
    <xf numFmtId="0" fontId="3" fillId="4" borderId="0" xfId="0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1" fillId="3" borderId="0" xfId="0" applyFont="1" applyFill="1" applyBorder="1" applyAlignment="1" applyProtection="1">
      <alignment horizontal="left" vertical="center"/>
      <protection hidden="1"/>
    </xf>
    <xf numFmtId="0" fontId="0" fillId="0" borderId="2" xfId="0" applyBorder="1" applyAlignment="1" applyProtection="1">
      <alignment horizontal="left"/>
      <protection locked="0"/>
    </xf>
    <xf numFmtId="0" fontId="16" fillId="0" borderId="7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2" fontId="0" fillId="13" borderId="0" xfId="0" applyNumberFormat="1" applyFill="1" applyBorder="1" applyAlignment="1">
      <alignment horizontal="center"/>
    </xf>
    <xf numFmtId="2" fontId="16" fillId="13" borderId="0" xfId="0" applyNumberFormat="1" applyFont="1" applyFill="1" applyAlignment="1">
      <alignment horizontal="center"/>
    </xf>
    <xf numFmtId="2" fontId="0" fillId="13" borderId="0" xfId="0" applyNumberFormat="1" applyFill="1" applyAlignment="1">
      <alignment horizontal="center"/>
    </xf>
    <xf numFmtId="0" fontId="16" fillId="0" borderId="3" xfId="0" applyFont="1" applyBorder="1" applyAlignment="1">
      <alignment horizontal="left"/>
    </xf>
    <xf numFmtId="0" fontId="16" fillId="0" borderId="4" xfId="0" applyFont="1" applyBorder="1" applyAlignment="1">
      <alignment horizontal="left"/>
    </xf>
    <xf numFmtId="0" fontId="16" fillId="0" borderId="5" xfId="0" applyFont="1" applyBorder="1" applyAlignment="1">
      <alignment horizontal="left"/>
    </xf>
    <xf numFmtId="0" fontId="16" fillId="0" borderId="35" xfId="0" applyFont="1" applyBorder="1" applyAlignment="1">
      <alignment horizontal="left"/>
    </xf>
    <xf numFmtId="49" fontId="16" fillId="14" borderId="2" xfId="0" applyNumberFormat="1" applyFont="1" applyFill="1" applyBorder="1" applyAlignment="1">
      <alignment horizontal="left"/>
    </xf>
    <xf numFmtId="49" fontId="16" fillId="15" borderId="2" xfId="0" applyNumberFormat="1" applyFont="1" applyFill="1" applyBorder="1" applyAlignment="1" applyProtection="1">
      <alignment horizontal="left" vertical="center"/>
      <protection hidden="1"/>
    </xf>
    <xf numFmtId="49" fontId="16" fillId="16" borderId="2" xfId="0" applyNumberFormat="1" applyFont="1" applyFill="1" applyBorder="1" applyAlignment="1" applyProtection="1">
      <alignment horizontal="left" vertical="center"/>
      <protection hidden="1"/>
    </xf>
    <xf numFmtId="49" fontId="16" fillId="13" borderId="2" xfId="0" applyNumberFormat="1" applyFont="1" applyFill="1" applyBorder="1" applyAlignment="1">
      <alignment horizontal="left"/>
    </xf>
    <xf numFmtId="49" fontId="16" fillId="17" borderId="2" xfId="0" applyNumberFormat="1" applyFont="1" applyFill="1" applyBorder="1" applyAlignment="1">
      <alignment horizontal="left"/>
    </xf>
    <xf numFmtId="49" fontId="16" fillId="18" borderId="2" xfId="0" applyNumberFormat="1" applyFont="1" applyFill="1" applyBorder="1" applyAlignment="1">
      <alignment horizontal="left"/>
    </xf>
    <xf numFmtId="0" fontId="16" fillId="0" borderId="36" xfId="0" applyFont="1" applyFill="1" applyBorder="1" applyAlignment="1">
      <alignment horizontal="left"/>
    </xf>
    <xf numFmtId="0" fontId="16" fillId="0" borderId="36" xfId="0" applyFont="1" applyFill="1" applyBorder="1" applyAlignment="1" applyProtection="1">
      <alignment horizontal="left" vertical="center"/>
      <protection hidden="1"/>
    </xf>
    <xf numFmtId="0" fontId="1" fillId="0" borderId="36" xfId="0" applyFont="1" applyBorder="1" applyAlignment="1">
      <alignment horizontal="left"/>
    </xf>
    <xf numFmtId="0" fontId="16" fillId="0" borderId="36" xfId="0" applyFont="1" applyBorder="1" applyAlignment="1">
      <alignment horizontal="left"/>
    </xf>
    <xf numFmtId="0" fontId="16" fillId="0" borderId="6" xfId="0" applyFont="1" applyFill="1" applyBorder="1" applyAlignment="1" applyProtection="1">
      <alignment horizontal="left" vertical="center"/>
      <protection hidden="1"/>
    </xf>
    <xf numFmtId="0" fontId="65" fillId="19" borderId="37" xfId="0" applyFont="1" applyFill="1" applyBorder="1" applyAlignment="1">
      <alignment horizontal="left"/>
    </xf>
    <xf numFmtId="2" fontId="0" fillId="12" borderId="0" xfId="0" applyNumberFormat="1" applyFill="1" applyAlignment="1">
      <alignment horizontal="center"/>
    </xf>
    <xf numFmtId="0" fontId="1" fillId="0" borderId="0" xfId="0" applyFont="1" applyBorder="1" applyAlignment="1">
      <alignment horizontal="center" wrapText="1"/>
    </xf>
    <xf numFmtId="2" fontId="0" fillId="12" borderId="0" xfId="0" applyNumberFormat="1" applyFill="1" applyBorder="1" applyAlignment="1">
      <alignment horizontal="center"/>
    </xf>
    <xf numFmtId="0" fontId="66" fillId="19" borderId="38" xfId="0" applyFont="1" applyFill="1" applyBorder="1" applyAlignment="1">
      <alignment horizontal="left"/>
    </xf>
    <xf numFmtId="0" fontId="1" fillId="0" borderId="2" xfId="0" applyFont="1" applyBorder="1" applyAlignment="1">
      <alignment horizontal="left"/>
    </xf>
    <xf numFmtId="0" fontId="66" fillId="19" borderId="0" xfId="0" applyFont="1" applyFill="1"/>
    <xf numFmtId="0" fontId="66" fillId="19" borderId="85" xfId="0" applyFont="1" applyFill="1" applyBorder="1"/>
    <xf numFmtId="0" fontId="59" fillId="3" borderId="0" xfId="0" applyFont="1" applyFill="1" applyBorder="1" applyAlignment="1" applyProtection="1">
      <alignment vertical="center" wrapText="1"/>
      <protection locked="0"/>
    </xf>
    <xf numFmtId="0" fontId="64" fillId="11" borderId="0" xfId="0" applyFont="1" applyFill="1" applyBorder="1" applyAlignment="1" applyProtection="1">
      <alignment vertical="center"/>
      <protection hidden="1"/>
    </xf>
    <xf numFmtId="49" fontId="9" fillId="5" borderId="34" xfId="0" applyNumberFormat="1" applyFont="1" applyFill="1" applyBorder="1" applyAlignment="1"/>
    <xf numFmtId="0" fontId="54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1" fillId="0" borderId="29" xfId="0" applyFont="1" applyBorder="1" applyAlignment="1">
      <alignment horizontal="left"/>
    </xf>
    <xf numFmtId="0" fontId="21" fillId="0" borderId="0" xfId="0" applyFont="1" applyBorder="1" applyAlignment="1">
      <alignment horizontal="left" indent="1"/>
    </xf>
    <xf numFmtId="0" fontId="1" fillId="0" borderId="0" xfId="0" applyFont="1" applyBorder="1" applyAlignment="1">
      <alignment horizontal="left" indent="1"/>
    </xf>
    <xf numFmtId="0" fontId="55" fillId="0" borderId="0" xfId="0" applyFont="1" applyBorder="1" applyAlignment="1">
      <alignment horizontal="left"/>
    </xf>
    <xf numFmtId="0" fontId="55" fillId="0" borderId="0" xfId="0" applyFont="1" applyBorder="1" applyAlignment="1">
      <alignment horizontal="left" indent="1"/>
    </xf>
    <xf numFmtId="0" fontId="55" fillId="0" borderId="29" xfId="0" applyFont="1" applyBorder="1" applyAlignment="1">
      <alignment horizontal="left"/>
    </xf>
    <xf numFmtId="0" fontId="1" fillId="4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Border="1" applyAlignment="1" applyProtection="1">
      <alignment horizontal="left"/>
      <protection locked="0" hidden="1"/>
    </xf>
    <xf numFmtId="0" fontId="0" fillId="0" borderId="0" xfId="0" applyBorder="1" applyAlignment="1" applyProtection="1">
      <alignment horizontal="left"/>
      <protection locked="0" hidden="1"/>
    </xf>
    <xf numFmtId="0" fontId="67" fillId="0" borderId="0" xfId="0" applyFont="1" applyFill="1" applyBorder="1" applyAlignment="1" applyProtection="1">
      <alignment horizontal="left" vertical="center"/>
      <protection hidden="1"/>
    </xf>
    <xf numFmtId="0" fontId="68" fillId="0" borderId="0" xfId="0" applyFont="1" applyFill="1" applyBorder="1" applyAlignment="1" applyProtection="1">
      <alignment horizontal="right" vertical="center"/>
      <protection locked="0" hidden="1"/>
    </xf>
    <xf numFmtId="0" fontId="67" fillId="0" borderId="0" xfId="0" applyFont="1" applyFill="1" applyBorder="1" applyAlignment="1" applyProtection="1">
      <alignment horizontal="center" vertical="center"/>
      <protection locked="0"/>
    </xf>
    <xf numFmtId="0" fontId="15" fillId="0" borderId="0" xfId="0" applyNumberFormat="1" applyFont="1" applyFill="1" applyBorder="1" applyAlignment="1" applyProtection="1">
      <alignment horizontal="center" vertical="center"/>
      <protection locked="0" hidden="1"/>
    </xf>
    <xf numFmtId="0" fontId="65" fillId="0" borderId="0" xfId="0" applyFont="1" applyFill="1" applyBorder="1" applyAlignment="1">
      <alignment horizontal="center"/>
    </xf>
    <xf numFmtId="0" fontId="1" fillId="0" borderId="0" xfId="0" applyFont="1" applyBorder="1"/>
    <xf numFmtId="170" fontId="1" fillId="0" borderId="0" xfId="0" applyNumberFormat="1" applyFont="1" applyFill="1" applyBorder="1" applyAlignment="1">
      <alignment horizontal="left"/>
    </xf>
    <xf numFmtId="3" fontId="6" fillId="0" borderId="0" xfId="1" applyNumberFormat="1" applyFont="1" applyBorder="1" applyAlignment="1">
      <alignment vertical="center"/>
    </xf>
    <xf numFmtId="0" fontId="1" fillId="0" borderId="0" xfId="1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/>
    </xf>
    <xf numFmtId="49" fontId="1" fillId="0" borderId="0" xfId="0" applyNumberFormat="1" applyFont="1" applyFill="1" applyBorder="1" applyAlignment="1" applyProtection="1">
      <alignment horizontal="left"/>
      <protection hidden="1"/>
    </xf>
    <xf numFmtId="0" fontId="1" fillId="0" borderId="0" xfId="0" applyFont="1" applyFill="1" applyBorder="1" applyAlignment="1" applyProtection="1">
      <protection hidden="1"/>
    </xf>
    <xf numFmtId="0" fontId="6" fillId="0" borderId="0" xfId="0" applyFont="1" applyBorder="1" applyAlignment="1">
      <alignment horizontal="center"/>
    </xf>
    <xf numFmtId="0" fontId="6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 applyProtection="1">
      <alignment horizontal="left"/>
      <protection hidden="1"/>
    </xf>
    <xf numFmtId="0" fontId="6" fillId="0" borderId="0" xfId="0" applyFont="1" applyFill="1" applyBorder="1" applyAlignment="1" applyProtection="1">
      <protection hidden="1"/>
    </xf>
    <xf numFmtId="0" fontId="6" fillId="0" borderId="0" xfId="0" applyFont="1" applyFill="1" applyBorder="1" applyAlignment="1" applyProtection="1">
      <alignment horizontal="left"/>
      <protection hidden="1"/>
    </xf>
    <xf numFmtId="171" fontId="1" fillId="0" borderId="0" xfId="0" applyNumberFormat="1" applyFont="1" applyFill="1" applyBorder="1" applyAlignment="1">
      <alignment horizontal="center"/>
    </xf>
    <xf numFmtId="49" fontId="6" fillId="0" borderId="0" xfId="0" applyNumberFormat="1" applyFont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49" fontId="1" fillId="0" borderId="0" xfId="0" applyNumberFormat="1" applyFont="1" applyFill="1" applyBorder="1" applyAlignment="1" applyProtection="1">
      <alignment horizontal="left"/>
    </xf>
    <xf numFmtId="171" fontId="6" fillId="0" borderId="0" xfId="0" applyNumberFormat="1" applyFont="1" applyFill="1" applyBorder="1" applyAlignment="1">
      <alignment horizontal="left" vertical="center"/>
    </xf>
    <xf numFmtId="10" fontId="6" fillId="0" borderId="0" xfId="0" applyNumberFormat="1" applyFont="1" applyBorder="1" applyAlignment="1">
      <alignment horizontal="center"/>
    </xf>
    <xf numFmtId="171" fontId="1" fillId="0" borderId="0" xfId="0" applyNumberFormat="1" applyFont="1" applyBorder="1"/>
    <xf numFmtId="171" fontId="1" fillId="0" borderId="0" xfId="0" applyNumberFormat="1" applyFont="1" applyBorder="1" applyAlignment="1">
      <alignment horizontal="center"/>
    </xf>
    <xf numFmtId="49" fontId="1" fillId="0" borderId="0" xfId="0" applyNumberFormat="1" applyFont="1" applyFill="1" applyBorder="1" applyAlignment="1">
      <alignment horizontal="left" vertical="center"/>
    </xf>
    <xf numFmtId="171" fontId="1" fillId="0" borderId="0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 applyProtection="1">
      <alignment horizontal="left"/>
      <protection hidden="1"/>
    </xf>
    <xf numFmtId="171" fontId="6" fillId="0" borderId="0" xfId="0" applyNumberFormat="1" applyFont="1" applyFill="1" applyBorder="1" applyAlignment="1" applyProtection="1">
      <alignment horizontal="left"/>
      <protection hidden="1"/>
    </xf>
    <xf numFmtId="171" fontId="1" fillId="0" borderId="0" xfId="0" applyNumberFormat="1" applyFont="1" applyFill="1" applyBorder="1" applyAlignment="1" applyProtection="1">
      <protection hidden="1"/>
    </xf>
    <xf numFmtId="171" fontId="1" fillId="0" borderId="0" xfId="0" applyNumberFormat="1" applyFont="1" applyFill="1" applyBorder="1" applyAlignment="1" applyProtection="1">
      <alignment horizontal="center"/>
      <protection hidden="1"/>
    </xf>
    <xf numFmtId="49" fontId="1" fillId="0" borderId="0" xfId="0" applyNumberFormat="1" applyFont="1" applyBorder="1" applyAlignment="1">
      <alignment horizontal="left"/>
    </xf>
    <xf numFmtId="0" fontId="1" fillId="13" borderId="0" xfId="1" applyFont="1" applyFill="1" applyBorder="1" applyAlignment="1">
      <alignment horizontal="left" vertical="center"/>
    </xf>
    <xf numFmtId="0" fontId="6" fillId="13" borderId="0" xfId="0" applyFont="1" applyFill="1" applyBorder="1" applyAlignment="1">
      <alignment horizontal="left"/>
    </xf>
    <xf numFmtId="171" fontId="6" fillId="13" borderId="0" xfId="0" applyNumberFormat="1" applyFont="1" applyFill="1" applyBorder="1" applyAlignment="1">
      <alignment horizontal="left"/>
    </xf>
    <xf numFmtId="0" fontId="1" fillId="13" borderId="0" xfId="0" applyFont="1" applyFill="1" applyBorder="1"/>
    <xf numFmtId="171" fontId="1" fillId="13" borderId="0" xfId="0" applyNumberFormat="1" applyFont="1" applyFill="1" applyBorder="1" applyAlignment="1">
      <alignment horizontal="center"/>
    </xf>
    <xf numFmtId="49" fontId="6" fillId="13" borderId="0" xfId="1" quotePrefix="1" applyNumberFormat="1" applyFont="1" applyFill="1" applyBorder="1" applyAlignment="1">
      <alignment vertical="center"/>
    </xf>
    <xf numFmtId="0" fontId="1" fillId="0" borderId="2" xfId="0" applyFont="1" applyBorder="1" applyAlignment="1">
      <alignment horizontal="right"/>
    </xf>
    <xf numFmtId="49" fontId="6" fillId="13" borderId="0" xfId="0" applyNumberFormat="1" applyFont="1" applyFill="1" applyBorder="1" applyAlignment="1">
      <alignment horizontal="left"/>
    </xf>
    <xf numFmtId="49" fontId="1" fillId="13" borderId="0" xfId="0" applyNumberFormat="1" applyFont="1" applyFill="1" applyBorder="1" applyAlignment="1">
      <alignment horizontal="left"/>
    </xf>
    <xf numFmtId="49" fontId="1" fillId="13" borderId="0" xfId="0" applyNumberFormat="1" applyFont="1" applyFill="1" applyBorder="1"/>
    <xf numFmtId="171" fontId="1" fillId="13" borderId="0" xfId="0" applyNumberFormat="1" applyFont="1" applyFill="1" applyBorder="1" applyAlignment="1">
      <alignment horizontal="left"/>
    </xf>
    <xf numFmtId="3" fontId="6" fillId="13" borderId="0" xfId="1" applyNumberFormat="1" applyFont="1" applyFill="1" applyBorder="1" applyAlignment="1">
      <alignment vertical="center"/>
    </xf>
    <xf numFmtId="49" fontId="1" fillId="13" borderId="0" xfId="1" applyNumberFormat="1" applyFont="1" applyFill="1" applyBorder="1" applyAlignment="1">
      <alignment horizontal="left" vertical="center"/>
    </xf>
    <xf numFmtId="171" fontId="6" fillId="13" borderId="0" xfId="0" applyNumberFormat="1" applyFont="1" applyFill="1" applyBorder="1" applyAlignment="1">
      <alignment horizontal="left" vertical="center"/>
    </xf>
    <xf numFmtId="171" fontId="1" fillId="13" borderId="0" xfId="0" applyNumberFormat="1" applyFont="1" applyFill="1" applyBorder="1"/>
    <xf numFmtId="10" fontId="6" fillId="0" borderId="0" xfId="0" applyNumberFormat="1" applyFont="1" applyFill="1" applyBorder="1" applyAlignment="1">
      <alignment horizontal="center"/>
    </xf>
    <xf numFmtId="0" fontId="1" fillId="0" borderId="0" xfId="0" applyFont="1" applyFill="1" applyBorder="1"/>
    <xf numFmtId="0" fontId="1" fillId="0" borderId="2" xfId="0" applyFont="1" applyBorder="1" applyAlignment="1">
      <alignment horizontal="center"/>
    </xf>
    <xf numFmtId="2" fontId="1" fillId="0" borderId="2" xfId="0" applyNumberFormat="1" applyFont="1" applyBorder="1" applyAlignment="1">
      <alignment horizontal="right"/>
    </xf>
    <xf numFmtId="49" fontId="7" fillId="0" borderId="35" xfId="0" applyNumberFormat="1" applyFont="1" applyBorder="1" applyAlignment="1">
      <alignment wrapText="1"/>
    </xf>
    <xf numFmtId="49" fontId="10" fillId="0" borderId="35" xfId="0" applyNumberFormat="1" applyFont="1" applyBorder="1" applyAlignment="1">
      <alignment wrapText="1"/>
    </xf>
    <xf numFmtId="49" fontId="7" fillId="0" borderId="35" xfId="0" applyNumberFormat="1" applyFont="1" applyFill="1" applyBorder="1" applyAlignment="1">
      <alignment wrapText="1"/>
    </xf>
    <xf numFmtId="0" fontId="1" fillId="0" borderId="4" xfId="0" applyFont="1" applyBorder="1" applyAlignment="1">
      <alignment horizontal="right"/>
    </xf>
    <xf numFmtId="0" fontId="7" fillId="0" borderId="4" xfId="0" applyNumberFormat="1" applyFont="1" applyBorder="1" applyAlignment="1">
      <alignment wrapText="1"/>
    </xf>
    <xf numFmtId="2" fontId="1" fillId="0" borderId="0" xfId="0" applyNumberFormat="1" applyFont="1" applyBorder="1" applyAlignment="1">
      <alignment horizontal="right"/>
    </xf>
    <xf numFmtId="0" fontId="16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1" fillId="0" borderId="0" xfId="0" applyNumberFormat="1" applyFont="1" applyBorder="1" applyAlignment="1">
      <alignment horizontal="left"/>
    </xf>
    <xf numFmtId="0" fontId="1" fillId="0" borderId="2" xfId="0" applyNumberFormat="1" applyFont="1" applyBorder="1" applyAlignment="1" applyProtection="1">
      <alignment horizontal="left"/>
      <protection locked="0"/>
    </xf>
    <xf numFmtId="0" fontId="7" fillId="0" borderId="2" xfId="0" applyNumberFormat="1" applyFont="1" applyBorder="1" applyAlignment="1" applyProtection="1">
      <alignment wrapText="1"/>
      <protection locked="0"/>
    </xf>
    <xf numFmtId="0" fontId="10" fillId="0" borderId="2" xfId="0" applyNumberFormat="1" applyFont="1" applyBorder="1" applyAlignment="1" applyProtection="1">
      <alignment wrapText="1"/>
      <protection locked="0"/>
    </xf>
    <xf numFmtId="0" fontId="1" fillId="0" borderId="0" xfId="0" applyFont="1" applyBorder="1" applyAlignment="1"/>
    <xf numFmtId="49" fontId="6" fillId="16" borderId="0" xfId="0" applyNumberFormat="1" applyFont="1" applyFill="1" applyBorder="1" applyAlignment="1">
      <alignment horizontal="left"/>
    </xf>
    <xf numFmtId="49" fontId="1" fillId="16" borderId="0" xfId="0" applyNumberFormat="1" applyFont="1" applyFill="1" applyBorder="1" applyAlignment="1">
      <alignment horizontal="left"/>
    </xf>
    <xf numFmtId="0" fontId="6" fillId="16" borderId="0" xfId="0" applyNumberFormat="1" applyFont="1" applyFill="1" applyBorder="1" applyAlignment="1">
      <alignment horizontal="left"/>
    </xf>
    <xf numFmtId="171" fontId="6" fillId="16" borderId="0" xfId="0" applyNumberFormat="1" applyFont="1" applyFill="1" applyBorder="1" applyAlignment="1">
      <alignment horizontal="left" vertical="center"/>
    </xf>
    <xf numFmtId="171" fontId="1" fillId="16" borderId="0" xfId="0" applyNumberFormat="1" applyFont="1" applyFill="1" applyBorder="1"/>
    <xf numFmtId="171" fontId="1" fillId="16" borderId="0" xfId="0" applyNumberFormat="1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167" fontId="16" fillId="0" borderId="0" xfId="0" applyNumberFormat="1" applyFont="1" applyFill="1" applyBorder="1" applyAlignment="1" applyProtection="1">
      <alignment vertical="center"/>
      <protection hidden="1"/>
    </xf>
    <xf numFmtId="0" fontId="0" fillId="0" borderId="2" xfId="0" applyBorder="1"/>
    <xf numFmtId="0" fontId="0" fillId="20" borderId="2" xfId="0" applyFill="1" applyBorder="1"/>
    <xf numFmtId="0" fontId="0" fillId="21" borderId="2" xfId="0" applyFill="1" applyBorder="1"/>
    <xf numFmtId="0" fontId="1" fillId="0" borderId="2" xfId="0" applyFont="1" applyBorder="1"/>
    <xf numFmtId="164" fontId="0" fillId="0" borderId="2" xfId="0" applyNumberFormat="1" applyBorder="1"/>
    <xf numFmtId="0" fontId="1" fillId="0" borderId="4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66" fillId="19" borderId="38" xfId="0" applyFont="1" applyFill="1" applyBorder="1" applyAlignment="1">
      <alignment horizontal="left" vertical="center"/>
    </xf>
    <xf numFmtId="0" fontId="1" fillId="0" borderId="37" xfId="0" applyFont="1" applyBorder="1"/>
    <xf numFmtId="49" fontId="1" fillId="0" borderId="2" xfId="0" applyNumberFormat="1" applyFont="1" applyFill="1" applyBorder="1" applyAlignment="1">
      <alignment horizontal="left"/>
    </xf>
    <xf numFmtId="49" fontId="1" fillId="0" borderId="2" xfId="0" applyNumberFormat="1" applyFont="1" applyBorder="1" applyAlignment="1">
      <alignment horizontal="left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right"/>
    </xf>
    <xf numFmtId="0" fontId="16" fillId="0" borderId="0" xfId="0" applyFont="1" applyFill="1" applyBorder="1" applyAlignment="1" applyProtection="1">
      <alignment horizontal="right" vertical="center"/>
      <protection hidden="1"/>
    </xf>
    <xf numFmtId="167" fontId="16" fillId="0" borderId="0" xfId="0" applyNumberFormat="1" applyFont="1" applyFill="1" applyBorder="1" applyAlignment="1" applyProtection="1">
      <alignment horizontal="right" vertical="center"/>
      <protection hidden="1"/>
    </xf>
    <xf numFmtId="0" fontId="67" fillId="3" borderId="0" xfId="0" applyFont="1" applyFill="1" applyBorder="1" applyAlignment="1" applyProtection="1">
      <alignment vertical="center"/>
      <protection hidden="1"/>
    </xf>
    <xf numFmtId="0" fontId="36" fillId="3" borderId="0" xfId="0" applyFont="1" applyFill="1" applyBorder="1" applyAlignment="1" applyProtection="1">
      <alignment vertical="center"/>
      <protection hidden="1"/>
    </xf>
    <xf numFmtId="164" fontId="13" fillId="7" borderId="39" xfId="0" applyNumberFormat="1" applyFont="1" applyFill="1" applyBorder="1" applyAlignment="1" applyProtection="1">
      <alignment vertical="center"/>
      <protection hidden="1"/>
    </xf>
    <xf numFmtId="164" fontId="13" fillId="7" borderId="9" xfId="0" applyNumberFormat="1" applyFont="1" applyFill="1" applyBorder="1" applyAlignment="1" applyProtection="1">
      <alignment vertical="center"/>
      <protection hidden="1"/>
    </xf>
    <xf numFmtId="164" fontId="13" fillId="7" borderId="10" xfId="0" applyNumberFormat="1" applyFont="1" applyFill="1" applyBorder="1" applyAlignment="1" applyProtection="1">
      <alignment vertical="center"/>
      <protection hidden="1"/>
    </xf>
    <xf numFmtId="0" fontId="14" fillId="4" borderId="39" xfId="0" applyFont="1" applyFill="1" applyBorder="1" applyAlignment="1" applyProtection="1">
      <alignment vertical="center"/>
      <protection hidden="1"/>
    </xf>
    <xf numFmtId="0" fontId="69" fillId="3" borderId="0" xfId="0" applyFont="1" applyFill="1" applyBorder="1" applyAlignment="1" applyProtection="1">
      <alignment vertical="center" wrapText="1"/>
      <protection hidden="1"/>
    </xf>
    <xf numFmtId="0" fontId="68" fillId="3" borderId="0" xfId="0" applyFont="1" applyFill="1" applyBorder="1" applyAlignment="1" applyProtection="1">
      <alignment vertical="center" wrapText="1"/>
      <protection hidden="1"/>
    </xf>
    <xf numFmtId="0" fontId="32" fillId="3" borderId="0" xfId="0" applyFont="1" applyFill="1" applyBorder="1" applyAlignment="1" applyProtection="1">
      <alignment horizontal="right" vertical="center"/>
      <protection hidden="1"/>
    </xf>
    <xf numFmtId="0" fontId="0" fillId="22" borderId="2" xfId="0" applyFill="1" applyBorder="1" applyProtection="1">
      <protection locked="0"/>
    </xf>
    <xf numFmtId="0" fontId="1" fillId="22" borderId="2" xfId="0" applyFont="1" applyFill="1" applyBorder="1" applyAlignment="1" applyProtection="1">
      <alignment vertical="center"/>
      <protection locked="0" hidden="1"/>
    </xf>
    <xf numFmtId="0" fontId="0" fillId="23" borderId="2" xfId="0" applyFill="1" applyBorder="1" applyProtection="1">
      <protection locked="0"/>
    </xf>
    <xf numFmtId="49" fontId="0" fillId="0" borderId="40" xfId="0" applyNumberFormat="1" applyBorder="1" applyAlignment="1">
      <alignment horizontal="center" vertical="center"/>
    </xf>
    <xf numFmtId="3" fontId="0" fillId="0" borderId="41" xfId="0" applyNumberFormat="1" applyFill="1" applyBorder="1" applyAlignment="1">
      <alignment vertical="center"/>
    </xf>
    <xf numFmtId="3" fontId="0" fillId="0" borderId="42" xfId="0" applyNumberFormat="1" applyBorder="1" applyAlignment="1">
      <alignment horizontal="center" vertical="center"/>
    </xf>
    <xf numFmtId="171" fontId="0" fillId="0" borderId="2" xfId="0" applyNumberFormat="1" applyBorder="1" applyAlignment="1">
      <alignment vertical="center"/>
    </xf>
    <xf numFmtId="49" fontId="0" fillId="0" borderId="43" xfId="0" applyNumberFormat="1" applyBorder="1" applyAlignment="1">
      <alignment horizontal="center" vertical="center"/>
    </xf>
    <xf numFmtId="3" fontId="0" fillId="0" borderId="44" xfId="0" applyNumberFormat="1" applyFill="1" applyBorder="1" applyAlignment="1">
      <alignment vertical="center"/>
    </xf>
    <xf numFmtId="3" fontId="0" fillId="0" borderId="1" xfId="0" applyNumberFormat="1" applyBorder="1" applyAlignment="1">
      <alignment horizontal="center" vertical="center"/>
    </xf>
    <xf numFmtId="49" fontId="0" fillId="0" borderId="45" xfId="0" applyNumberFormat="1" applyBorder="1" applyAlignment="1">
      <alignment horizontal="center" vertical="center"/>
    </xf>
    <xf numFmtId="3" fontId="0" fillId="0" borderId="46" xfId="0" applyNumberFormat="1" applyFill="1" applyBorder="1" applyAlignment="1">
      <alignment vertical="center"/>
    </xf>
    <xf numFmtId="3" fontId="0" fillId="0" borderId="47" xfId="0" applyNumberFormat="1" applyBorder="1" applyAlignment="1">
      <alignment horizontal="center" vertical="center"/>
    </xf>
    <xf numFmtId="49" fontId="0" fillId="0" borderId="48" xfId="0" applyNumberFormat="1" applyBorder="1" applyAlignment="1">
      <alignment horizontal="center" vertical="center"/>
    </xf>
    <xf numFmtId="3" fontId="0" fillId="0" borderId="49" xfId="0" applyNumberFormat="1" applyFill="1" applyBorder="1" applyAlignment="1">
      <alignment vertical="center"/>
    </xf>
    <xf numFmtId="3" fontId="0" fillId="0" borderId="40" xfId="0" applyNumberFormat="1" applyBorder="1" applyAlignment="1">
      <alignment horizontal="center" vertical="center"/>
    </xf>
    <xf numFmtId="3" fontId="0" fillId="0" borderId="50" xfId="0" applyNumberFormat="1" applyFill="1" applyBorder="1" applyAlignment="1">
      <alignment vertical="center"/>
    </xf>
    <xf numFmtId="3" fontId="0" fillId="0" borderId="43" xfId="0" applyNumberFormat="1" applyBorder="1" applyAlignment="1">
      <alignment horizontal="center" vertical="center"/>
    </xf>
    <xf numFmtId="3" fontId="0" fillId="0" borderId="32" xfId="0" applyNumberFormat="1" applyFill="1" applyBorder="1" applyAlignment="1">
      <alignment vertical="center"/>
    </xf>
    <xf numFmtId="3" fontId="0" fillId="0" borderId="42" xfId="0" applyNumberFormat="1" applyFill="1" applyBorder="1" applyAlignment="1">
      <alignment vertical="center"/>
    </xf>
    <xf numFmtId="3" fontId="0" fillId="0" borderId="1" xfId="0" applyNumberFormat="1" applyFill="1" applyBorder="1" applyAlignment="1">
      <alignment vertical="center"/>
    </xf>
    <xf numFmtId="49" fontId="0" fillId="0" borderId="51" xfId="0" applyNumberFormat="1" applyBorder="1" applyAlignment="1">
      <alignment horizontal="center" vertical="center"/>
    </xf>
    <xf numFmtId="3" fontId="0" fillId="0" borderId="24" xfId="0" applyNumberFormat="1" applyFill="1" applyBorder="1" applyAlignment="1">
      <alignment vertical="center"/>
    </xf>
    <xf numFmtId="3" fontId="0" fillId="0" borderId="51" xfId="0" applyNumberFormat="1" applyBorder="1" applyAlignment="1">
      <alignment horizontal="center" vertical="center"/>
    </xf>
    <xf numFmtId="3" fontId="0" fillId="0" borderId="52" xfId="0" applyNumberFormat="1" applyFill="1" applyBorder="1" applyAlignment="1">
      <alignment vertical="center"/>
    </xf>
    <xf numFmtId="3" fontId="0" fillId="0" borderId="45" xfId="0" applyNumberFormat="1" applyBorder="1" applyAlignment="1">
      <alignment horizontal="center" vertical="center"/>
    </xf>
    <xf numFmtId="3" fontId="0" fillId="0" borderId="40" xfId="0" applyNumberFormat="1" applyFill="1" applyBorder="1" applyAlignment="1">
      <alignment vertical="center"/>
    </xf>
    <xf numFmtId="3" fontId="0" fillId="0" borderId="43" xfId="0" applyNumberFormat="1" applyFill="1" applyBorder="1" applyAlignment="1">
      <alignment vertical="center"/>
    </xf>
    <xf numFmtId="3" fontId="0" fillId="0" borderId="45" xfId="0" applyNumberFormat="1" applyFill="1" applyBorder="1" applyAlignment="1">
      <alignment vertical="center"/>
    </xf>
    <xf numFmtId="49" fontId="0" fillId="0" borderId="45" xfId="0" applyNumberFormat="1" applyFill="1" applyBorder="1" applyAlignment="1">
      <alignment horizontal="center" vertical="center"/>
    </xf>
    <xf numFmtId="49" fontId="0" fillId="0" borderId="43" xfId="0" applyNumberFormat="1" applyFill="1" applyBorder="1" applyAlignment="1">
      <alignment horizontal="center" vertical="center"/>
    </xf>
    <xf numFmtId="3" fontId="0" fillId="0" borderId="47" xfId="0" applyNumberFormat="1" applyFill="1" applyBorder="1" applyAlignment="1">
      <alignment horizontal="center" vertical="center"/>
    </xf>
    <xf numFmtId="3" fontId="0" fillId="0" borderId="1" xfId="0" applyNumberForma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171" fontId="6" fillId="0" borderId="53" xfId="0" applyNumberFormat="1" applyFont="1" applyFill="1" applyBorder="1" applyAlignment="1">
      <alignment horizontal="right" vertical="center"/>
    </xf>
    <xf numFmtId="171" fontId="6" fillId="0" borderId="54" xfId="0" applyNumberFormat="1" applyFont="1" applyFill="1" applyBorder="1" applyAlignment="1">
      <alignment horizontal="right" vertical="center"/>
    </xf>
    <xf numFmtId="171" fontId="0" fillId="0" borderId="0" xfId="0" applyNumberFormat="1"/>
    <xf numFmtId="171" fontId="6" fillId="0" borderId="0" xfId="0" applyNumberFormat="1" applyFont="1"/>
    <xf numFmtId="0" fontId="0" fillId="13" borderId="0" xfId="0" applyFill="1"/>
    <xf numFmtId="171" fontId="6" fillId="13" borderId="0" xfId="0" applyNumberFormat="1" applyFont="1" applyFill="1"/>
    <xf numFmtId="49" fontId="1" fillId="13" borderId="0" xfId="0" applyNumberFormat="1" applyFont="1" applyFill="1" applyBorder="1" applyAlignment="1">
      <alignment horizontal="center" vertical="center"/>
    </xf>
    <xf numFmtId="49" fontId="67" fillId="0" borderId="0" xfId="0" applyNumberFormat="1" applyFont="1" applyFill="1" applyBorder="1" applyAlignment="1">
      <alignment horizontal="left"/>
    </xf>
    <xf numFmtId="49" fontId="67" fillId="0" borderId="0" xfId="0" applyNumberFormat="1" applyFont="1" applyFill="1" applyBorder="1" applyAlignment="1">
      <alignment horizontal="center" vertical="center"/>
    </xf>
    <xf numFmtId="0" fontId="67" fillId="0" borderId="0" xfId="0" applyFont="1" applyFill="1" applyBorder="1"/>
    <xf numFmtId="0" fontId="67" fillId="0" borderId="0" xfId="0" applyFont="1" applyFill="1"/>
    <xf numFmtId="171" fontId="68" fillId="0" borderId="0" xfId="0" applyNumberFormat="1" applyFont="1" applyFill="1"/>
    <xf numFmtId="0" fontId="1" fillId="13" borderId="2" xfId="0" applyFont="1" applyFill="1" applyBorder="1"/>
    <xf numFmtId="0" fontId="0" fillId="13" borderId="2" xfId="0" applyFill="1" applyBorder="1"/>
    <xf numFmtId="49" fontId="1" fillId="13" borderId="2" xfId="0" applyNumberFormat="1" applyFont="1" applyFill="1" applyBorder="1" applyAlignment="1">
      <alignment horizontal="left"/>
    </xf>
    <xf numFmtId="0" fontId="68" fillId="0" borderId="0" xfId="0" applyFont="1" applyFill="1" applyAlignment="1" applyProtection="1">
      <alignment vertical="center"/>
      <protection hidden="1"/>
    </xf>
    <xf numFmtId="0" fontId="68" fillId="3" borderId="0" xfId="0" applyFont="1" applyFill="1" applyBorder="1" applyAlignment="1" applyProtection="1">
      <alignment vertical="center"/>
      <protection hidden="1"/>
    </xf>
    <xf numFmtId="12" fontId="16" fillId="0" borderId="0" xfId="0" applyNumberFormat="1" applyFont="1" applyAlignment="1">
      <alignment horizontal="left"/>
    </xf>
    <xf numFmtId="12" fontId="1" fillId="0" borderId="0" xfId="0" applyNumberFormat="1" applyFont="1" applyAlignment="1">
      <alignment horizontal="left"/>
    </xf>
    <xf numFmtId="0" fontId="1" fillId="3" borderId="0" xfId="0" applyFont="1" applyFill="1" applyAlignment="1" applyProtection="1">
      <alignment vertical="center" wrapText="1"/>
      <protection hidden="1"/>
    </xf>
    <xf numFmtId="0" fontId="16" fillId="3" borderId="0" xfId="0" applyFont="1" applyFill="1" applyAlignment="1" applyProtection="1">
      <alignment vertical="center" wrapText="1"/>
      <protection hidden="1"/>
    </xf>
    <xf numFmtId="49" fontId="1" fillId="13" borderId="0" xfId="1" quotePrefix="1" applyNumberFormat="1" applyFont="1" applyFill="1" applyBorder="1" applyAlignment="1">
      <alignment horizontal="left" vertical="center"/>
    </xf>
    <xf numFmtId="0" fontId="67" fillId="3" borderId="0" xfId="0" applyFont="1" applyFill="1" applyBorder="1" applyAlignment="1" applyProtection="1">
      <alignment vertical="center"/>
      <protection locked="0"/>
    </xf>
    <xf numFmtId="0" fontId="68" fillId="3" borderId="0" xfId="0" applyFont="1" applyFill="1" applyBorder="1" applyAlignment="1" applyProtection="1">
      <alignment vertical="center"/>
      <protection locked="0"/>
    </xf>
    <xf numFmtId="0" fontId="70" fillId="3" borderId="0" xfId="0" applyFont="1" applyFill="1" applyBorder="1" applyAlignment="1" applyProtection="1">
      <alignment vertical="center"/>
      <protection locked="0"/>
    </xf>
    <xf numFmtId="0" fontId="7" fillId="0" borderId="0" xfId="0" applyNumberFormat="1" applyFont="1" applyBorder="1" applyAlignment="1">
      <alignment horizontal="center"/>
    </xf>
    <xf numFmtId="0" fontId="7" fillId="0" borderId="0" xfId="0" applyNumberFormat="1" applyFont="1" applyBorder="1" applyAlignment="1">
      <alignment horizontal="center" wrapText="1"/>
    </xf>
    <xf numFmtId="0" fontId="7" fillId="0" borderId="0" xfId="0" applyNumberFormat="1" applyFont="1" applyBorder="1" applyAlignment="1">
      <alignment horizontal="right" wrapText="1"/>
    </xf>
    <xf numFmtId="0" fontId="7" fillId="0" borderId="0" xfId="0" applyNumberFormat="1" applyFont="1" applyBorder="1" applyAlignment="1">
      <alignment horizontal="right"/>
    </xf>
    <xf numFmtId="0" fontId="1" fillId="0" borderId="0" xfId="0" applyNumberFormat="1" applyFont="1" applyBorder="1" applyAlignment="1">
      <alignment horizontal="left" wrapText="1"/>
    </xf>
    <xf numFmtId="171" fontId="6" fillId="0" borderId="0" xfId="0" applyNumberFormat="1" applyFont="1" applyBorder="1" applyAlignment="1"/>
    <xf numFmtId="0" fontId="2" fillId="2" borderId="0" xfId="0" applyFont="1" applyFill="1" applyBorder="1" applyAlignment="1" applyProtection="1">
      <alignment horizontal="left" vertical="center"/>
      <protection hidden="1"/>
    </xf>
    <xf numFmtId="0" fontId="21" fillId="3" borderId="0" xfId="0" applyFont="1" applyFill="1" applyBorder="1" applyAlignment="1" applyProtection="1">
      <alignment horizontal="left" vertical="center" wrapText="1"/>
      <protection hidden="1"/>
    </xf>
    <xf numFmtId="0" fontId="1" fillId="3" borderId="0" xfId="0" applyFont="1" applyFill="1" applyAlignment="1" applyProtection="1">
      <alignment horizontal="left" vertical="top" wrapText="1"/>
      <protection hidden="1"/>
    </xf>
    <xf numFmtId="0" fontId="7" fillId="4" borderId="0" xfId="0" applyFont="1" applyFill="1" applyBorder="1" applyAlignment="1" applyProtection="1">
      <alignment horizontal="left" vertical="center"/>
      <protection hidden="1"/>
    </xf>
    <xf numFmtId="0" fontId="16" fillId="24" borderId="0" xfId="0" applyFont="1" applyFill="1" applyBorder="1" applyAlignment="1" applyProtection="1">
      <alignment vertical="center"/>
      <protection hidden="1"/>
    </xf>
    <xf numFmtId="0" fontId="0" fillId="24" borderId="0" xfId="0" applyFill="1"/>
    <xf numFmtId="0" fontId="0" fillId="24" borderId="0" xfId="0" applyFill="1" applyBorder="1" applyAlignment="1" applyProtection="1">
      <alignment vertical="center"/>
      <protection hidden="1"/>
    </xf>
    <xf numFmtId="0" fontId="16" fillId="24" borderId="0" xfId="0" applyFont="1" applyFill="1" applyAlignment="1" applyProtection="1">
      <alignment vertical="center"/>
      <protection hidden="1"/>
    </xf>
    <xf numFmtId="0" fontId="17" fillId="24" borderId="0" xfId="0" applyFont="1" applyFill="1" applyBorder="1" applyAlignment="1" applyProtection="1">
      <alignment vertical="center"/>
      <protection hidden="1"/>
    </xf>
    <xf numFmtId="0" fontId="0" fillId="24" borderId="0" xfId="0" applyFill="1" applyAlignment="1" applyProtection="1">
      <alignment vertical="center"/>
      <protection hidden="1"/>
    </xf>
    <xf numFmtId="0" fontId="21" fillId="0" borderId="0" xfId="0" applyFont="1" applyFill="1" applyBorder="1" applyAlignment="1" applyProtection="1">
      <alignment horizontal="left" vertical="center"/>
      <protection hidden="1"/>
    </xf>
    <xf numFmtId="0" fontId="0" fillId="11" borderId="0" xfId="0" applyFill="1" applyAlignment="1" applyProtection="1">
      <alignment vertical="center"/>
      <protection hidden="1"/>
    </xf>
    <xf numFmtId="0" fontId="1" fillId="0" borderId="0" xfId="0" applyFont="1" applyFill="1"/>
    <xf numFmtId="0" fontId="1" fillId="7" borderId="2" xfId="0" applyFont="1" applyFill="1" applyBorder="1" applyAlignment="1">
      <alignment horizontal="left"/>
    </xf>
    <xf numFmtId="0" fontId="1" fillId="7" borderId="34" xfId="0" applyFont="1" applyFill="1" applyBorder="1" applyAlignment="1">
      <alignment horizontal="left"/>
    </xf>
    <xf numFmtId="0" fontId="1" fillId="2" borderId="34" xfId="0" applyFont="1" applyFill="1" applyBorder="1" applyAlignment="1" applyProtection="1">
      <alignment horizontal="left" vertical="center"/>
      <protection locked="0" hidden="1"/>
    </xf>
    <xf numFmtId="0" fontId="1" fillId="2" borderId="1" xfId="0" applyFont="1" applyFill="1" applyBorder="1" applyAlignment="1" applyProtection="1">
      <alignment horizontal="left" vertical="center"/>
      <protection locked="0" hidden="1"/>
    </xf>
    <xf numFmtId="0" fontId="1" fillId="2" borderId="33" xfId="0" applyFont="1" applyFill="1" applyBorder="1" applyAlignment="1" applyProtection="1">
      <alignment horizontal="left" vertical="center"/>
      <protection locked="0" hidden="1"/>
    </xf>
    <xf numFmtId="0" fontId="6" fillId="5" borderId="3" xfId="0" applyNumberFormat="1" applyFont="1" applyFill="1" applyBorder="1" applyAlignment="1" applyProtection="1">
      <alignment horizontal="center" vertical="center"/>
      <protection locked="0" hidden="1"/>
    </xf>
    <xf numFmtId="0" fontId="6" fillId="5" borderId="4" xfId="0" applyNumberFormat="1" applyFont="1" applyFill="1" applyBorder="1" applyAlignment="1" applyProtection="1">
      <alignment horizontal="center" vertical="center"/>
      <protection locked="0" hidden="1"/>
    </xf>
    <xf numFmtId="0" fontId="6" fillId="5" borderId="5" xfId="0" applyNumberFormat="1" applyFont="1" applyFill="1" applyBorder="1" applyAlignment="1" applyProtection="1">
      <alignment horizontal="center" vertical="center"/>
      <protection locked="0" hidden="1"/>
    </xf>
    <xf numFmtId="0" fontId="6" fillId="5" borderId="6" xfId="0" applyNumberFormat="1" applyFont="1" applyFill="1" applyBorder="1" applyAlignment="1" applyProtection="1">
      <alignment horizontal="center" vertical="center"/>
      <protection locked="0" hidden="1"/>
    </xf>
    <xf numFmtId="0" fontId="6" fillId="5" borderId="7" xfId="0" applyNumberFormat="1" applyFont="1" applyFill="1" applyBorder="1" applyAlignment="1" applyProtection="1">
      <alignment horizontal="center" vertical="center"/>
      <protection locked="0" hidden="1"/>
    </xf>
    <xf numFmtId="0" fontId="6" fillId="5" borderId="8" xfId="0" applyNumberFormat="1" applyFont="1" applyFill="1" applyBorder="1" applyAlignment="1" applyProtection="1">
      <alignment horizontal="center" vertical="center"/>
      <protection locked="0" hidden="1"/>
    </xf>
    <xf numFmtId="0" fontId="1" fillId="5" borderId="34" xfId="0" applyFont="1" applyFill="1" applyBorder="1" applyAlignment="1" applyProtection="1">
      <alignment horizontal="left" vertical="center"/>
      <protection locked="0" hidden="1"/>
    </xf>
    <xf numFmtId="0" fontId="1" fillId="5" borderId="1" xfId="0" applyFont="1" applyFill="1" applyBorder="1" applyAlignment="1" applyProtection="1">
      <alignment horizontal="left" vertical="center"/>
      <protection locked="0" hidden="1"/>
    </xf>
    <xf numFmtId="0" fontId="1" fillId="5" borderId="33" xfId="0" applyFont="1" applyFill="1" applyBorder="1" applyAlignment="1" applyProtection="1">
      <alignment horizontal="left" vertical="center"/>
      <protection locked="0" hidden="1"/>
    </xf>
    <xf numFmtId="0" fontId="6" fillId="5" borderId="3" xfId="0" applyFont="1" applyFill="1" applyBorder="1" applyAlignment="1" applyProtection="1">
      <alignment horizontal="center" vertical="center"/>
      <protection locked="0" hidden="1"/>
    </xf>
    <xf numFmtId="0" fontId="6" fillId="5" borderId="4" xfId="0" applyFont="1" applyFill="1" applyBorder="1" applyAlignment="1" applyProtection="1">
      <alignment horizontal="center" vertical="center"/>
      <protection locked="0" hidden="1"/>
    </xf>
    <xf numFmtId="0" fontId="6" fillId="5" borderId="5" xfId="0" applyFont="1" applyFill="1" applyBorder="1" applyAlignment="1" applyProtection="1">
      <alignment horizontal="center" vertical="center"/>
      <protection locked="0" hidden="1"/>
    </xf>
    <xf numFmtId="0" fontId="6" fillId="5" borderId="6" xfId="0" applyFont="1" applyFill="1" applyBorder="1" applyAlignment="1" applyProtection="1">
      <alignment horizontal="center" vertical="center"/>
      <protection locked="0" hidden="1"/>
    </xf>
    <xf numFmtId="0" fontId="6" fillId="5" borderId="7" xfId="0" applyFont="1" applyFill="1" applyBorder="1" applyAlignment="1" applyProtection="1">
      <alignment horizontal="center" vertical="center"/>
      <protection locked="0" hidden="1"/>
    </xf>
    <xf numFmtId="0" fontId="6" fillId="5" borderId="8" xfId="0" applyFont="1" applyFill="1" applyBorder="1" applyAlignment="1" applyProtection="1">
      <alignment horizontal="center" vertical="center"/>
      <protection locked="0" hidden="1"/>
    </xf>
    <xf numFmtId="2" fontId="1" fillId="5" borderId="34" xfId="0" applyNumberFormat="1" applyFont="1" applyFill="1" applyBorder="1" applyAlignment="1" applyProtection="1">
      <alignment horizontal="left" vertical="center"/>
      <protection locked="0" hidden="1"/>
    </xf>
    <xf numFmtId="0" fontId="16" fillId="0" borderId="34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33" xfId="0" applyFont="1" applyFill="1" applyBorder="1" applyAlignment="1">
      <alignment horizontal="center"/>
    </xf>
    <xf numFmtId="2" fontId="6" fillId="5" borderId="3" xfId="0" applyNumberFormat="1" applyFont="1" applyFill="1" applyBorder="1" applyAlignment="1" applyProtection="1">
      <alignment horizontal="center" vertical="center"/>
      <protection locked="0" hidden="1"/>
    </xf>
    <xf numFmtId="0" fontId="0" fillId="7" borderId="2" xfId="0" applyFont="1" applyFill="1" applyBorder="1" applyAlignment="1">
      <alignment horizontal="left"/>
    </xf>
    <xf numFmtId="0" fontId="9" fillId="5" borderId="34" xfId="0" applyFont="1" applyFill="1" applyBorder="1" applyAlignment="1" applyProtection="1">
      <alignment horizontal="left" vertical="center"/>
      <protection locked="0" hidden="1"/>
    </xf>
    <xf numFmtId="0" fontId="9" fillId="5" borderId="1" xfId="0" applyFont="1" applyFill="1" applyBorder="1" applyAlignment="1" applyProtection="1">
      <alignment horizontal="left" vertical="center"/>
      <protection locked="0" hidden="1"/>
    </xf>
    <xf numFmtId="0" fontId="9" fillId="5" borderId="33" xfId="0" applyFont="1" applyFill="1" applyBorder="1" applyAlignment="1" applyProtection="1">
      <alignment horizontal="left" vertical="center"/>
      <protection locked="0" hidden="1"/>
    </xf>
    <xf numFmtId="0" fontId="9" fillId="2" borderId="34" xfId="0" applyFont="1" applyFill="1" applyBorder="1" applyAlignment="1" applyProtection="1">
      <alignment horizontal="left" vertical="center"/>
      <protection locked="0" hidden="1"/>
    </xf>
    <xf numFmtId="0" fontId="9" fillId="2" borderId="1" xfId="0" applyFont="1" applyFill="1" applyBorder="1" applyAlignment="1" applyProtection="1">
      <alignment horizontal="left" vertical="center"/>
      <protection locked="0" hidden="1"/>
    </xf>
    <xf numFmtId="0" fontId="9" fillId="2" borderId="33" xfId="0" applyFont="1" applyFill="1" applyBorder="1" applyAlignment="1" applyProtection="1">
      <alignment horizontal="left" vertical="center"/>
      <protection locked="0" hidden="1"/>
    </xf>
    <xf numFmtId="0" fontId="65" fillId="2" borderId="34" xfId="0" applyFont="1" applyFill="1" applyBorder="1" applyAlignment="1" applyProtection="1">
      <alignment horizontal="left" vertical="center"/>
      <protection locked="0" hidden="1"/>
    </xf>
    <xf numFmtId="0" fontId="65" fillId="2" borderId="1" xfId="0" applyFont="1" applyFill="1" applyBorder="1" applyAlignment="1" applyProtection="1">
      <alignment horizontal="left" vertical="center"/>
      <protection locked="0" hidden="1"/>
    </xf>
    <xf numFmtId="0" fontId="65" fillId="2" borderId="33" xfId="0" applyFont="1" applyFill="1" applyBorder="1" applyAlignment="1" applyProtection="1">
      <alignment horizontal="left" vertical="center"/>
      <protection locked="0" hidden="1"/>
    </xf>
    <xf numFmtId="2" fontId="1" fillId="5" borderId="1" xfId="0" applyNumberFormat="1" applyFont="1" applyFill="1" applyBorder="1" applyAlignment="1" applyProtection="1">
      <alignment horizontal="left" vertical="center"/>
      <protection locked="0" hidden="1"/>
    </xf>
    <xf numFmtId="2" fontId="1" fillId="5" borderId="33" xfId="0" applyNumberFormat="1" applyFont="1" applyFill="1" applyBorder="1" applyAlignment="1" applyProtection="1">
      <alignment horizontal="left" vertical="center"/>
      <protection locked="0" hidden="1"/>
    </xf>
    <xf numFmtId="0" fontId="68" fillId="0" borderId="0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9" fillId="2" borderId="2" xfId="0" applyFont="1" applyFill="1" applyBorder="1" applyAlignment="1" applyProtection="1">
      <alignment horizontal="left" vertical="center"/>
      <protection locked="0" hidden="1"/>
    </xf>
    <xf numFmtId="0" fontId="16" fillId="0" borderId="2" xfId="0" applyFont="1" applyBorder="1" applyAlignment="1" applyProtection="1">
      <alignment horizontal="center"/>
      <protection locked="0"/>
    </xf>
    <xf numFmtId="0" fontId="16" fillId="0" borderId="0" xfId="0" applyFont="1" applyBorder="1" applyAlignment="1">
      <alignment horizontal="center"/>
    </xf>
    <xf numFmtId="0" fontId="16" fillId="7" borderId="55" xfId="0" applyFont="1" applyFill="1" applyBorder="1" applyAlignment="1" applyProtection="1">
      <alignment horizontal="center" vertical="center"/>
      <protection locked="0"/>
    </xf>
    <xf numFmtId="0" fontId="16" fillId="7" borderId="56" xfId="0" applyFont="1" applyFill="1" applyBorder="1" applyAlignment="1" applyProtection="1">
      <alignment horizontal="center" vertical="center"/>
      <protection locked="0"/>
    </xf>
    <xf numFmtId="0" fontId="16" fillId="7" borderId="57" xfId="0" applyFont="1" applyFill="1" applyBorder="1" applyAlignment="1" applyProtection="1">
      <alignment horizontal="center" vertical="center"/>
      <protection locked="0"/>
    </xf>
    <xf numFmtId="2" fontId="6" fillId="5" borderId="55" xfId="0" applyNumberFormat="1" applyFont="1" applyFill="1" applyBorder="1" applyAlignment="1" applyProtection="1">
      <alignment horizontal="right" vertical="center"/>
      <protection locked="0" hidden="1"/>
    </xf>
    <xf numFmtId="2" fontId="6" fillId="5" borderId="56" xfId="0" applyNumberFormat="1" applyFont="1" applyFill="1" applyBorder="1" applyAlignment="1" applyProtection="1">
      <alignment horizontal="right" vertical="center"/>
      <protection locked="0" hidden="1"/>
    </xf>
    <xf numFmtId="0" fontId="1" fillId="5" borderId="2" xfId="0" applyFont="1" applyFill="1" applyBorder="1" applyAlignment="1" applyProtection="1">
      <alignment horizontal="left" vertical="center"/>
      <protection locked="0" hidden="1"/>
    </xf>
    <xf numFmtId="0" fontId="1" fillId="25" borderId="55" xfId="0" applyFont="1" applyFill="1" applyBorder="1" applyAlignment="1" applyProtection="1">
      <alignment horizontal="left" vertical="center"/>
      <protection hidden="1"/>
    </xf>
    <xf numFmtId="0" fontId="16" fillId="7" borderId="56" xfId="0" applyFont="1" applyFill="1" applyBorder="1" applyAlignment="1" applyProtection="1">
      <alignment horizontal="left" vertical="center"/>
      <protection hidden="1"/>
    </xf>
    <xf numFmtId="0" fontId="16" fillId="7" borderId="57" xfId="0" applyFont="1" applyFill="1" applyBorder="1" applyAlignment="1" applyProtection="1">
      <alignment horizontal="left" vertical="center"/>
      <protection hidden="1"/>
    </xf>
    <xf numFmtId="0" fontId="20" fillId="5" borderId="55" xfId="0" applyFont="1" applyFill="1" applyBorder="1" applyAlignment="1" applyProtection="1">
      <alignment horizontal="right" vertical="center"/>
      <protection locked="0" hidden="1"/>
    </xf>
    <xf numFmtId="0" fontId="20" fillId="5" borderId="56" xfId="0" applyFont="1" applyFill="1" applyBorder="1" applyAlignment="1" applyProtection="1">
      <alignment horizontal="right" vertical="center"/>
      <protection locked="0" hidden="1"/>
    </xf>
    <xf numFmtId="0" fontId="20" fillId="5" borderId="57" xfId="0" applyFont="1" applyFill="1" applyBorder="1" applyAlignment="1" applyProtection="1">
      <alignment horizontal="right" vertical="center"/>
      <protection locked="0" hidden="1"/>
    </xf>
    <xf numFmtId="2" fontId="5" fillId="5" borderId="55" xfId="0" applyNumberFormat="1" applyFont="1" applyFill="1" applyBorder="1" applyAlignment="1" applyProtection="1">
      <alignment horizontal="right" vertical="center"/>
      <protection locked="0" hidden="1"/>
    </xf>
    <xf numFmtId="2" fontId="5" fillId="5" borderId="56" xfId="0" applyNumberFormat="1" applyFont="1" applyFill="1" applyBorder="1" applyAlignment="1" applyProtection="1">
      <alignment horizontal="right" vertical="center"/>
      <protection locked="0" hidden="1"/>
    </xf>
    <xf numFmtId="0" fontId="1" fillId="2" borderId="2" xfId="0" applyFont="1" applyFill="1" applyBorder="1" applyAlignment="1" applyProtection="1">
      <alignment horizontal="left" vertical="center"/>
      <protection locked="0" hidden="1"/>
    </xf>
    <xf numFmtId="0" fontId="1" fillId="7" borderId="17" xfId="0" applyFont="1" applyFill="1" applyBorder="1" applyAlignment="1" applyProtection="1">
      <alignment horizontal="left" vertical="center"/>
      <protection hidden="1"/>
    </xf>
    <xf numFmtId="0" fontId="16" fillId="7" borderId="11" xfId="0" applyFont="1" applyFill="1" applyBorder="1" applyAlignment="1" applyProtection="1">
      <alignment horizontal="left" vertical="center"/>
      <protection hidden="1"/>
    </xf>
    <xf numFmtId="0" fontId="16" fillId="7" borderId="18" xfId="0" applyFont="1" applyFill="1" applyBorder="1" applyAlignment="1" applyProtection="1">
      <alignment horizontal="left" vertical="center"/>
      <protection hidden="1"/>
    </xf>
    <xf numFmtId="0" fontId="6" fillId="5" borderId="17" xfId="0" applyFont="1" applyFill="1" applyBorder="1" applyAlignment="1" applyProtection="1">
      <alignment horizontal="right" vertical="center"/>
      <protection locked="0" hidden="1"/>
    </xf>
    <xf numFmtId="0" fontId="6" fillId="5" borderId="11" xfId="0" applyFont="1" applyFill="1" applyBorder="1" applyAlignment="1" applyProtection="1">
      <alignment horizontal="right" vertical="center"/>
      <protection locked="0" hidden="1"/>
    </xf>
    <xf numFmtId="0" fontId="6" fillId="5" borderId="18" xfId="0" applyFont="1" applyFill="1" applyBorder="1" applyAlignment="1" applyProtection="1">
      <alignment horizontal="right" vertical="center"/>
      <protection locked="0" hidden="1"/>
    </xf>
    <xf numFmtId="0" fontId="16" fillId="7" borderId="17" xfId="0" applyFont="1" applyFill="1" applyBorder="1" applyAlignment="1" applyProtection="1">
      <alignment horizontal="center" vertical="center"/>
      <protection locked="0"/>
    </xf>
    <xf numFmtId="0" fontId="16" fillId="7" borderId="11" xfId="0" applyFont="1" applyFill="1" applyBorder="1" applyAlignment="1" applyProtection="1">
      <alignment horizontal="center" vertical="center"/>
      <protection locked="0"/>
    </xf>
    <xf numFmtId="0" fontId="16" fillId="7" borderId="18" xfId="0" applyFont="1" applyFill="1" applyBorder="1" applyAlignment="1" applyProtection="1">
      <alignment horizontal="center" vertical="center"/>
      <protection locked="0"/>
    </xf>
    <xf numFmtId="0" fontId="6" fillId="5" borderId="55" xfId="0" applyFont="1" applyFill="1" applyBorder="1" applyAlignment="1" applyProtection="1">
      <alignment horizontal="right" vertical="center"/>
      <protection locked="0" hidden="1"/>
    </xf>
    <xf numFmtId="0" fontId="6" fillId="5" borderId="56" xfId="0" applyFont="1" applyFill="1" applyBorder="1" applyAlignment="1" applyProtection="1">
      <alignment horizontal="right" vertical="center"/>
      <protection locked="0" hidden="1"/>
    </xf>
    <xf numFmtId="0" fontId="6" fillId="5" borderId="57" xfId="0" applyFont="1" applyFill="1" applyBorder="1" applyAlignment="1" applyProtection="1">
      <alignment horizontal="right" vertical="center"/>
      <protection locked="0" hidden="1"/>
    </xf>
    <xf numFmtId="0" fontId="5" fillId="5" borderId="55" xfId="0" applyFont="1" applyFill="1" applyBorder="1" applyAlignment="1" applyProtection="1">
      <alignment horizontal="right" vertical="center"/>
      <protection locked="0" hidden="1"/>
    </xf>
    <xf numFmtId="0" fontId="5" fillId="5" borderId="56" xfId="0" applyFont="1" applyFill="1" applyBorder="1" applyAlignment="1" applyProtection="1">
      <alignment horizontal="right" vertical="center"/>
      <protection locked="0" hidden="1"/>
    </xf>
    <xf numFmtId="164" fontId="16" fillId="0" borderId="34" xfId="0" applyNumberFormat="1" applyFont="1" applyBorder="1" applyAlignment="1">
      <alignment horizontal="center"/>
    </xf>
    <xf numFmtId="164" fontId="16" fillId="0" borderId="1" xfId="0" applyNumberFormat="1" applyFont="1" applyBorder="1" applyAlignment="1">
      <alignment horizontal="center"/>
    </xf>
    <xf numFmtId="164" fontId="16" fillId="0" borderId="33" xfId="0" applyNumberFormat="1" applyFont="1" applyBorder="1" applyAlignment="1">
      <alignment horizontal="center"/>
    </xf>
    <xf numFmtId="0" fontId="65" fillId="19" borderId="50" xfId="0" applyFont="1" applyFill="1" applyBorder="1" applyAlignment="1">
      <alignment horizontal="center"/>
    </xf>
    <xf numFmtId="0" fontId="65" fillId="19" borderId="1" xfId="0" applyFont="1" applyFill="1" applyBorder="1" applyAlignment="1">
      <alignment horizontal="center"/>
    </xf>
    <xf numFmtId="0" fontId="65" fillId="19" borderId="44" xfId="0" applyFont="1" applyFill="1" applyBorder="1" applyAlignment="1">
      <alignment horizontal="center"/>
    </xf>
    <xf numFmtId="0" fontId="0" fillId="0" borderId="58" xfId="0" applyFill="1" applyBorder="1" applyAlignment="1" applyProtection="1">
      <alignment horizontal="left" vertical="center"/>
      <protection locked="0" hidden="1"/>
    </xf>
    <xf numFmtId="0" fontId="0" fillId="0" borderId="2" xfId="0" applyFill="1" applyBorder="1" applyAlignment="1" applyProtection="1">
      <alignment horizontal="left" vertical="center"/>
      <protection locked="0" hidden="1"/>
    </xf>
    <xf numFmtId="0" fontId="0" fillId="0" borderId="59" xfId="0" applyFill="1" applyBorder="1" applyAlignment="1" applyProtection="1">
      <alignment horizontal="left" vertical="center"/>
      <protection locked="0" hidden="1"/>
    </xf>
    <xf numFmtId="0" fontId="9" fillId="26" borderId="34" xfId="0" applyFont="1" applyFill="1" applyBorder="1" applyAlignment="1" applyProtection="1">
      <alignment horizontal="left" vertical="center"/>
      <protection locked="0" hidden="1"/>
    </xf>
    <xf numFmtId="0" fontId="9" fillId="26" borderId="1" xfId="0" applyFont="1" applyFill="1" applyBorder="1" applyAlignment="1" applyProtection="1">
      <alignment horizontal="left" vertical="center"/>
      <protection locked="0" hidden="1"/>
    </xf>
    <xf numFmtId="0" fontId="9" fillId="26" borderId="33" xfId="0" applyFont="1" applyFill="1" applyBorder="1" applyAlignment="1" applyProtection="1">
      <alignment horizontal="left" vertical="center"/>
      <protection locked="0" hidden="1"/>
    </xf>
    <xf numFmtId="164" fontId="16" fillId="0" borderId="60" xfId="0" applyNumberFormat="1" applyFont="1" applyBorder="1" applyAlignment="1">
      <alignment horizontal="center"/>
    </xf>
    <xf numFmtId="164" fontId="16" fillId="0" borderId="47" xfId="0" applyNumberFormat="1" applyFont="1" applyBorder="1" applyAlignment="1">
      <alignment horizontal="center"/>
    </xf>
    <xf numFmtId="164" fontId="16" fillId="0" borderId="61" xfId="0" applyNumberFormat="1" applyFont="1" applyBorder="1" applyAlignment="1">
      <alignment horizontal="center"/>
    </xf>
    <xf numFmtId="169" fontId="16" fillId="0" borderId="34" xfId="0" applyNumberFormat="1" applyFont="1" applyBorder="1" applyAlignment="1" applyProtection="1">
      <alignment horizontal="center"/>
    </xf>
    <xf numFmtId="169" fontId="16" fillId="0" borderId="1" xfId="0" applyNumberFormat="1" applyFont="1" applyBorder="1" applyAlignment="1" applyProtection="1">
      <alignment horizontal="center"/>
    </xf>
    <xf numFmtId="169" fontId="16" fillId="0" borderId="44" xfId="0" applyNumberFormat="1" applyFont="1" applyBorder="1" applyAlignment="1" applyProtection="1">
      <alignment horizontal="center"/>
    </xf>
    <xf numFmtId="169" fontId="16" fillId="0" borderId="34" xfId="0" applyNumberFormat="1" applyFont="1" applyBorder="1" applyAlignment="1">
      <alignment horizontal="center"/>
    </xf>
    <xf numFmtId="169" fontId="16" fillId="0" borderId="1" xfId="0" applyNumberFormat="1" applyFont="1" applyBorder="1" applyAlignment="1">
      <alignment horizontal="center"/>
    </xf>
    <xf numFmtId="169" fontId="16" fillId="0" borderId="44" xfId="0" applyNumberFormat="1" applyFont="1" applyBorder="1" applyAlignment="1">
      <alignment horizontal="center"/>
    </xf>
    <xf numFmtId="0" fontId="19" fillId="5" borderId="55" xfId="0" applyFont="1" applyFill="1" applyBorder="1" applyAlignment="1" applyProtection="1">
      <alignment horizontal="right" vertical="center"/>
      <protection locked="0" hidden="1"/>
    </xf>
    <xf numFmtId="0" fontId="65" fillId="19" borderId="6" xfId="0" applyFont="1" applyFill="1" applyBorder="1" applyAlignment="1">
      <alignment horizontal="center"/>
    </xf>
    <xf numFmtId="0" fontId="65" fillId="19" borderId="7" xfId="0" applyFont="1" applyFill="1" applyBorder="1" applyAlignment="1">
      <alignment horizontal="center"/>
    </xf>
    <xf numFmtId="0" fontId="65" fillId="19" borderId="8" xfId="0" applyFont="1" applyFill="1" applyBorder="1" applyAlignment="1">
      <alignment horizontal="center"/>
    </xf>
    <xf numFmtId="0" fontId="65" fillId="19" borderId="62" xfId="0" applyFont="1" applyFill="1" applyBorder="1" applyAlignment="1">
      <alignment horizontal="center"/>
    </xf>
    <xf numFmtId="169" fontId="16" fillId="0" borderId="60" xfId="0" applyNumberFormat="1" applyFont="1" applyBorder="1" applyAlignment="1">
      <alignment horizontal="center"/>
    </xf>
    <xf numFmtId="169" fontId="16" fillId="0" borderId="47" xfId="0" applyNumberFormat="1" applyFont="1" applyBorder="1" applyAlignment="1">
      <alignment horizontal="center"/>
    </xf>
    <xf numFmtId="169" fontId="16" fillId="0" borderId="46" xfId="0" applyNumberFormat="1" applyFont="1" applyBorder="1" applyAlignment="1">
      <alignment horizontal="center"/>
    </xf>
    <xf numFmtId="0" fontId="9" fillId="5" borderId="6" xfId="0" applyFont="1" applyFill="1" applyBorder="1" applyAlignment="1" applyProtection="1">
      <alignment horizontal="left" vertical="center"/>
      <protection locked="0" hidden="1"/>
    </xf>
    <xf numFmtId="0" fontId="9" fillId="5" borderId="7" xfId="0" applyFont="1" applyFill="1" applyBorder="1" applyAlignment="1" applyProtection="1">
      <alignment horizontal="left" vertical="center"/>
      <protection locked="0" hidden="1"/>
    </xf>
    <xf numFmtId="0" fontId="9" fillId="5" borderId="8" xfId="0" applyFont="1" applyFill="1" applyBorder="1" applyAlignment="1" applyProtection="1">
      <alignment horizontal="left" vertical="center"/>
      <protection locked="0" hidden="1"/>
    </xf>
    <xf numFmtId="49" fontId="0" fillId="0" borderId="58" xfId="0" applyNumberFormat="1" applyFill="1" applyBorder="1" applyAlignment="1" applyProtection="1">
      <alignment horizontal="left" vertical="center"/>
      <protection locked="0" hidden="1"/>
    </xf>
    <xf numFmtId="49" fontId="0" fillId="0" borderId="2" xfId="0" applyNumberFormat="1" applyFill="1" applyBorder="1" applyAlignment="1" applyProtection="1">
      <alignment horizontal="left" vertical="center"/>
      <protection locked="0" hidden="1"/>
    </xf>
    <xf numFmtId="49" fontId="0" fillId="0" borderId="34" xfId="0" applyNumberFormat="1" applyFill="1" applyBorder="1" applyAlignment="1" applyProtection="1">
      <alignment horizontal="left" vertical="center"/>
      <protection locked="0" hidden="1"/>
    </xf>
    <xf numFmtId="0" fontId="16" fillId="3" borderId="0" xfId="0" applyFont="1" applyFill="1" applyBorder="1" applyAlignment="1" applyProtection="1">
      <alignment horizontal="left" vertical="center"/>
      <protection hidden="1"/>
    </xf>
    <xf numFmtId="0" fontId="21" fillId="4" borderId="39" xfId="0" applyFont="1" applyFill="1" applyBorder="1" applyAlignment="1" applyProtection="1">
      <alignment horizontal="center" vertical="center"/>
      <protection hidden="1"/>
    </xf>
    <xf numFmtId="0" fontId="21" fillId="4" borderId="9" xfId="0" applyFont="1" applyFill="1" applyBorder="1" applyAlignment="1" applyProtection="1">
      <alignment horizontal="center" vertical="center"/>
      <protection hidden="1"/>
    </xf>
    <xf numFmtId="0" fontId="21" fillId="4" borderId="10" xfId="0" applyFont="1" applyFill="1" applyBorder="1" applyAlignment="1" applyProtection="1">
      <alignment horizontal="center" vertical="center"/>
      <protection hidden="1"/>
    </xf>
    <xf numFmtId="0" fontId="14" fillId="0" borderId="2" xfId="0" applyFont="1" applyBorder="1" applyAlignment="1">
      <alignment horizontal="center"/>
    </xf>
    <xf numFmtId="1" fontId="21" fillId="4" borderId="39" xfId="0" applyNumberFormat="1" applyFont="1" applyFill="1" applyBorder="1" applyAlignment="1" applyProtection="1">
      <alignment horizontal="center" vertical="center"/>
      <protection hidden="1"/>
    </xf>
    <xf numFmtId="1" fontId="21" fillId="4" borderId="9" xfId="0" applyNumberFormat="1" applyFont="1" applyFill="1" applyBorder="1" applyAlignment="1" applyProtection="1">
      <alignment horizontal="center" vertical="center"/>
      <protection hidden="1"/>
    </xf>
    <xf numFmtId="1" fontId="21" fillId="4" borderId="10" xfId="0" applyNumberFormat="1" applyFont="1" applyFill="1" applyBorder="1" applyAlignment="1" applyProtection="1">
      <alignment horizontal="center" vertical="center"/>
      <protection hidden="1"/>
    </xf>
    <xf numFmtId="0" fontId="16" fillId="0" borderId="63" xfId="0" applyFont="1" applyBorder="1" applyAlignment="1">
      <alignment horizontal="center"/>
    </xf>
    <xf numFmtId="3" fontId="13" fillId="4" borderId="39" xfId="0" applyNumberFormat="1" applyFont="1" applyFill="1" applyBorder="1" applyAlignment="1" applyProtection="1">
      <alignment horizontal="right" vertical="center"/>
      <protection locked="0" hidden="1"/>
    </xf>
    <xf numFmtId="3" fontId="13" fillId="4" borderId="9" xfId="0" applyNumberFormat="1" applyFont="1" applyFill="1" applyBorder="1" applyAlignment="1" applyProtection="1">
      <alignment horizontal="right" vertical="center"/>
      <protection locked="0" hidden="1"/>
    </xf>
    <xf numFmtId="3" fontId="13" fillId="4" borderId="10" xfId="0" applyNumberFormat="1" applyFont="1" applyFill="1" applyBorder="1" applyAlignment="1" applyProtection="1">
      <alignment horizontal="right" vertical="center"/>
      <protection locked="0" hidden="1"/>
    </xf>
    <xf numFmtId="0" fontId="13" fillId="4" borderId="39" xfId="0" applyFont="1" applyFill="1" applyBorder="1" applyAlignment="1" applyProtection="1">
      <alignment horizontal="center" vertical="center"/>
      <protection locked="0" hidden="1"/>
    </xf>
    <xf numFmtId="0" fontId="13" fillId="4" borderId="9" xfId="0" applyFont="1" applyFill="1" applyBorder="1" applyAlignment="1" applyProtection="1">
      <alignment horizontal="center" vertical="center"/>
      <protection locked="0" hidden="1"/>
    </xf>
    <xf numFmtId="0" fontId="13" fillId="4" borderId="10" xfId="0" applyFont="1" applyFill="1" applyBorder="1" applyAlignment="1" applyProtection="1">
      <alignment horizontal="center" vertical="center"/>
      <protection locked="0" hidden="1"/>
    </xf>
    <xf numFmtId="0" fontId="9" fillId="5" borderId="2" xfId="0" applyFont="1" applyFill="1" applyBorder="1" applyAlignment="1" applyProtection="1">
      <alignment horizontal="left" vertical="center"/>
      <protection locked="0" hidden="1"/>
    </xf>
    <xf numFmtId="2" fontId="0" fillId="0" borderId="58" xfId="0" applyNumberFormat="1" applyFill="1" applyBorder="1" applyAlignment="1" applyProtection="1">
      <alignment horizontal="left" vertical="center"/>
      <protection locked="0" hidden="1"/>
    </xf>
    <xf numFmtId="2" fontId="0" fillId="0" borderId="2" xfId="0" applyNumberFormat="1" applyFill="1" applyBorder="1" applyAlignment="1" applyProtection="1">
      <alignment horizontal="left" vertical="center"/>
      <protection locked="0" hidden="1"/>
    </xf>
    <xf numFmtId="2" fontId="0" fillId="0" borderId="59" xfId="0" applyNumberFormat="1" applyFill="1" applyBorder="1" applyAlignment="1" applyProtection="1">
      <alignment horizontal="left" vertical="center"/>
      <protection locked="0" hidden="1"/>
    </xf>
    <xf numFmtId="167" fontId="13" fillId="7" borderId="39" xfId="0" applyNumberFormat="1" applyFont="1" applyFill="1" applyBorder="1" applyAlignment="1" applyProtection="1">
      <alignment horizontal="right" vertical="center"/>
      <protection hidden="1"/>
    </xf>
    <xf numFmtId="167" fontId="13" fillId="7" borderId="9" xfId="0" applyNumberFormat="1" applyFont="1" applyFill="1" applyBorder="1" applyAlignment="1" applyProtection="1">
      <alignment horizontal="right" vertical="center"/>
      <protection hidden="1"/>
    </xf>
    <xf numFmtId="167" fontId="13" fillId="7" borderId="10" xfId="0" applyNumberFormat="1" applyFont="1" applyFill="1" applyBorder="1" applyAlignment="1" applyProtection="1">
      <alignment horizontal="right" vertical="center"/>
      <protection hidden="1"/>
    </xf>
    <xf numFmtId="0" fontId="14" fillId="4" borderId="39" xfId="0" applyFont="1" applyFill="1" applyBorder="1" applyAlignment="1" applyProtection="1">
      <alignment horizontal="center" vertical="center"/>
      <protection hidden="1"/>
    </xf>
    <xf numFmtId="0" fontId="14" fillId="4" borderId="9" xfId="0" applyFont="1" applyFill="1" applyBorder="1" applyAlignment="1" applyProtection="1">
      <alignment horizontal="center" vertical="center"/>
      <protection hidden="1"/>
    </xf>
    <xf numFmtId="0" fontId="14" fillId="4" borderId="10" xfId="0" applyFont="1" applyFill="1" applyBorder="1" applyAlignment="1" applyProtection="1">
      <alignment horizontal="center" vertical="center"/>
      <protection hidden="1"/>
    </xf>
    <xf numFmtId="0" fontId="15" fillId="5" borderId="3" xfId="0" applyFont="1" applyFill="1" applyBorder="1" applyAlignment="1" applyProtection="1">
      <alignment horizontal="center" vertical="center"/>
      <protection locked="0"/>
    </xf>
    <xf numFmtId="0" fontId="15" fillId="5" borderId="4" xfId="0" applyFont="1" applyFill="1" applyBorder="1" applyAlignment="1" applyProtection="1">
      <alignment horizontal="center" vertical="center"/>
      <protection locked="0"/>
    </xf>
    <xf numFmtId="0" fontId="15" fillId="5" borderId="5" xfId="0" applyFont="1" applyFill="1" applyBorder="1" applyAlignment="1" applyProtection="1">
      <alignment horizontal="center" vertical="center"/>
      <protection locked="0"/>
    </xf>
    <xf numFmtId="0" fontId="15" fillId="5" borderId="6" xfId="0" applyFont="1" applyFill="1" applyBorder="1" applyAlignment="1" applyProtection="1">
      <alignment horizontal="center" vertical="center"/>
      <protection locked="0"/>
    </xf>
    <xf numFmtId="0" fontId="15" fillId="5" borderId="7" xfId="0" applyFont="1" applyFill="1" applyBorder="1" applyAlignment="1" applyProtection="1">
      <alignment horizontal="center" vertical="center"/>
      <protection locked="0"/>
    </xf>
    <xf numFmtId="0" fontId="15" fillId="5" borderId="8" xfId="0" applyFont="1" applyFill="1" applyBorder="1" applyAlignment="1" applyProtection="1">
      <alignment horizontal="center" vertical="center"/>
      <protection locked="0"/>
    </xf>
    <xf numFmtId="0" fontId="14" fillId="0" borderId="37" xfId="0" applyFont="1" applyBorder="1" applyAlignment="1">
      <alignment horizontal="center"/>
    </xf>
    <xf numFmtId="0" fontId="1" fillId="25" borderId="55" xfId="0" applyFont="1" applyFill="1" applyBorder="1" applyAlignment="1" applyProtection="1">
      <alignment horizontal="left" vertical="center"/>
      <protection locked="0"/>
    </xf>
    <xf numFmtId="0" fontId="11" fillId="25" borderId="56" xfId="0" applyFont="1" applyFill="1" applyBorder="1" applyAlignment="1" applyProtection="1">
      <alignment horizontal="left" vertical="center"/>
      <protection locked="0"/>
    </xf>
    <xf numFmtId="0" fontId="11" fillId="25" borderId="57" xfId="0" applyFont="1" applyFill="1" applyBorder="1" applyAlignment="1" applyProtection="1">
      <alignment horizontal="left" vertical="center"/>
      <protection locked="0"/>
    </xf>
    <xf numFmtId="0" fontId="66" fillId="19" borderId="55" xfId="0" applyFont="1" applyFill="1" applyBorder="1" applyAlignment="1" applyProtection="1">
      <alignment horizontal="right"/>
      <protection locked="0"/>
    </xf>
    <xf numFmtId="0" fontId="66" fillId="19" borderId="56" xfId="0" applyFont="1" applyFill="1" applyBorder="1" applyAlignment="1" applyProtection="1">
      <alignment horizontal="right"/>
      <protection locked="0"/>
    </xf>
    <xf numFmtId="0" fontId="66" fillId="19" borderId="57" xfId="0" applyFont="1" applyFill="1" applyBorder="1" applyAlignment="1" applyProtection="1">
      <alignment horizontal="right"/>
      <protection locked="0"/>
    </xf>
    <xf numFmtId="0" fontId="1" fillId="0" borderId="33" xfId="0" applyFont="1" applyFill="1" applyBorder="1" applyAlignment="1" applyProtection="1">
      <alignment horizontal="left"/>
      <protection locked="0"/>
    </xf>
    <xf numFmtId="0" fontId="1" fillId="0" borderId="2" xfId="0" applyFont="1" applyFill="1" applyBorder="1" applyAlignment="1" applyProtection="1">
      <alignment horizontal="left"/>
      <protection locked="0"/>
    </xf>
    <xf numFmtId="0" fontId="15" fillId="5" borderId="3" xfId="0" applyNumberFormat="1" applyFont="1" applyFill="1" applyBorder="1" applyAlignment="1" applyProtection="1">
      <alignment horizontal="center" vertical="center"/>
      <protection locked="0"/>
    </xf>
    <xf numFmtId="0" fontId="15" fillId="5" borderId="4" xfId="0" applyNumberFormat="1" applyFont="1" applyFill="1" applyBorder="1" applyAlignment="1" applyProtection="1">
      <alignment horizontal="center" vertical="center"/>
      <protection locked="0"/>
    </xf>
    <xf numFmtId="0" fontId="15" fillId="5" borderId="5" xfId="0" applyNumberFormat="1" applyFont="1" applyFill="1" applyBorder="1" applyAlignment="1" applyProtection="1">
      <alignment horizontal="center" vertical="center"/>
      <protection locked="0"/>
    </xf>
    <xf numFmtId="0" fontId="15" fillId="5" borderId="6" xfId="0" applyNumberFormat="1" applyFont="1" applyFill="1" applyBorder="1" applyAlignment="1" applyProtection="1">
      <alignment horizontal="center" vertical="center"/>
      <protection locked="0"/>
    </xf>
    <xf numFmtId="0" fontId="15" fillId="5" borderId="7" xfId="0" applyNumberFormat="1" applyFont="1" applyFill="1" applyBorder="1" applyAlignment="1" applyProtection="1">
      <alignment horizontal="center" vertical="center"/>
      <protection locked="0"/>
    </xf>
    <xf numFmtId="0" fontId="15" fillId="5" borderId="8" xfId="0" applyNumberFormat="1" applyFont="1" applyFill="1" applyBorder="1" applyAlignment="1" applyProtection="1">
      <alignment horizontal="center" vertical="center"/>
      <protection locked="0"/>
    </xf>
    <xf numFmtId="0" fontId="16" fillId="7" borderId="56" xfId="0" applyFont="1" applyFill="1" applyBorder="1" applyAlignment="1" applyProtection="1">
      <alignment horizontal="left" vertical="center"/>
      <protection locked="0"/>
    </xf>
    <xf numFmtId="0" fontId="16" fillId="7" borderId="57" xfId="0" applyFont="1" applyFill="1" applyBorder="1" applyAlignment="1" applyProtection="1">
      <alignment horizontal="left" vertical="center"/>
      <protection locked="0"/>
    </xf>
    <xf numFmtId="0" fontId="5" fillId="5" borderId="55" xfId="0" applyNumberFormat="1" applyFont="1" applyFill="1" applyBorder="1" applyAlignment="1" applyProtection="1">
      <alignment horizontal="right" vertical="center"/>
      <protection locked="0"/>
    </xf>
    <xf numFmtId="0" fontId="5" fillId="5" borderId="56" xfId="0" applyNumberFormat="1" applyFont="1" applyFill="1" applyBorder="1" applyAlignment="1" applyProtection="1">
      <alignment horizontal="right" vertical="center"/>
      <protection locked="0"/>
    </xf>
    <xf numFmtId="0" fontId="5" fillId="5" borderId="57" xfId="0" applyNumberFormat="1" applyFont="1" applyFill="1" applyBorder="1" applyAlignment="1" applyProtection="1">
      <alignment horizontal="right" vertical="center"/>
      <protection locked="0"/>
    </xf>
    <xf numFmtId="0" fontId="19" fillId="5" borderId="55" xfId="0" applyFont="1" applyFill="1" applyBorder="1" applyAlignment="1" applyProtection="1">
      <alignment horizontal="right" vertical="center"/>
      <protection locked="0"/>
    </xf>
    <xf numFmtId="0" fontId="20" fillId="5" borderId="56" xfId="0" applyFont="1" applyFill="1" applyBorder="1" applyAlignment="1" applyProtection="1">
      <alignment horizontal="right" vertical="center"/>
      <protection locked="0"/>
    </xf>
    <xf numFmtId="0" fontId="20" fillId="5" borderId="57" xfId="0" applyFont="1" applyFill="1" applyBorder="1" applyAlignment="1" applyProtection="1">
      <alignment horizontal="right" vertical="center"/>
      <protection locked="0"/>
    </xf>
    <xf numFmtId="0" fontId="16" fillId="7" borderId="55" xfId="0" applyFont="1" applyFill="1" applyBorder="1" applyAlignment="1" applyProtection="1">
      <alignment horizontal="left" vertical="center"/>
      <protection hidden="1"/>
    </xf>
    <xf numFmtId="0" fontId="20" fillId="5" borderId="55" xfId="0" applyFont="1" applyFill="1" applyBorder="1" applyAlignment="1" applyProtection="1">
      <alignment horizontal="right" vertical="center"/>
      <protection locked="0"/>
    </xf>
    <xf numFmtId="2" fontId="5" fillId="5" borderId="55" xfId="0" applyNumberFormat="1" applyFont="1" applyFill="1" applyBorder="1" applyAlignment="1" applyProtection="1">
      <alignment horizontal="right" vertical="center"/>
      <protection locked="0"/>
    </xf>
    <xf numFmtId="2" fontId="5" fillId="5" borderId="56" xfId="0" applyNumberFormat="1" applyFont="1" applyFill="1" applyBorder="1" applyAlignment="1" applyProtection="1">
      <alignment horizontal="right" vertical="center"/>
      <protection locked="0"/>
    </xf>
    <xf numFmtId="2" fontId="9" fillId="5" borderId="34" xfId="0" applyNumberFormat="1" applyFont="1" applyFill="1" applyBorder="1" applyAlignment="1" applyProtection="1">
      <alignment horizontal="left" vertical="center"/>
      <protection locked="0" hidden="1"/>
    </xf>
    <xf numFmtId="0" fontId="5" fillId="5" borderId="55" xfId="0" applyFont="1" applyFill="1" applyBorder="1" applyAlignment="1" applyProtection="1">
      <alignment horizontal="right" vertical="center"/>
      <protection locked="0"/>
    </xf>
    <xf numFmtId="0" fontId="5" fillId="5" borderId="56" xfId="0" applyFont="1" applyFill="1" applyBorder="1" applyAlignment="1" applyProtection="1">
      <alignment horizontal="right" vertical="center"/>
      <protection locked="0"/>
    </xf>
    <xf numFmtId="0" fontId="5" fillId="5" borderId="57" xfId="0" applyFont="1" applyFill="1" applyBorder="1" applyAlignment="1" applyProtection="1">
      <alignment horizontal="right" vertical="center"/>
      <protection locked="0"/>
    </xf>
    <xf numFmtId="0" fontId="15" fillId="5" borderId="55" xfId="0" applyNumberFormat="1" applyFont="1" applyFill="1" applyBorder="1" applyAlignment="1" applyProtection="1">
      <alignment horizontal="right" vertical="center"/>
      <protection locked="0"/>
    </xf>
    <xf numFmtId="0" fontId="16" fillId="7" borderId="55" xfId="0" applyFont="1" applyFill="1" applyBorder="1" applyAlignment="1" applyProtection="1">
      <alignment horizontal="left" vertical="center"/>
      <protection locked="0"/>
    </xf>
    <xf numFmtId="0" fontId="9" fillId="5" borderId="2" xfId="0" applyFont="1" applyFill="1" applyBorder="1" applyAlignment="1" applyProtection="1">
      <alignment horizontal="center" vertical="center"/>
      <protection locked="0" hidden="1"/>
    </xf>
    <xf numFmtId="14" fontId="17" fillId="4" borderId="0" xfId="0" applyNumberFormat="1" applyFont="1" applyFill="1" applyBorder="1" applyAlignment="1" applyProtection="1">
      <alignment horizontal="right" vertical="center" wrapText="1"/>
      <protection hidden="1"/>
    </xf>
    <xf numFmtId="0" fontId="67" fillId="3" borderId="0" xfId="0" applyFont="1" applyFill="1" applyAlignment="1">
      <alignment horizontal="left" vertical="top" wrapText="1"/>
    </xf>
    <xf numFmtId="0" fontId="9" fillId="5" borderId="34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5" borderId="33" xfId="0" applyFont="1" applyFill="1" applyBorder="1" applyAlignment="1">
      <alignment horizontal="center"/>
    </xf>
    <xf numFmtId="0" fontId="0" fillId="0" borderId="33" xfId="0" applyFill="1" applyBorder="1" applyAlignment="1" applyProtection="1">
      <alignment horizontal="left" vertical="center"/>
      <protection locked="0" hidden="1"/>
    </xf>
    <xf numFmtId="165" fontId="9" fillId="5" borderId="2" xfId="0" applyNumberFormat="1" applyFont="1" applyFill="1" applyBorder="1" applyAlignment="1" applyProtection="1">
      <alignment horizontal="center"/>
      <protection locked="0"/>
    </xf>
    <xf numFmtId="0" fontId="29" fillId="2" borderId="0" xfId="0" applyFont="1" applyFill="1" applyBorder="1" applyAlignment="1" applyProtection="1">
      <alignment horizontal="left" vertical="center" wrapText="1" indent="1"/>
      <protection hidden="1"/>
    </xf>
    <xf numFmtId="0" fontId="65" fillId="26" borderId="2" xfId="0" applyFont="1" applyFill="1" applyBorder="1" applyAlignment="1" applyProtection="1">
      <alignment horizontal="left" vertical="center"/>
      <protection locked="0" hidden="1"/>
    </xf>
    <xf numFmtId="0" fontId="9" fillId="26" borderId="2" xfId="0" applyFont="1" applyFill="1" applyBorder="1" applyAlignment="1" applyProtection="1">
      <alignment horizontal="left" vertical="center"/>
      <protection locked="0" hidden="1"/>
    </xf>
    <xf numFmtId="49" fontId="0" fillId="0" borderId="64" xfId="0" applyNumberFormat="1" applyFill="1" applyBorder="1" applyAlignment="1" applyProtection="1">
      <alignment horizontal="left" vertical="center"/>
      <protection locked="0" hidden="1"/>
    </xf>
    <xf numFmtId="49" fontId="0" fillId="0" borderId="65" xfId="0" applyNumberFormat="1" applyFill="1" applyBorder="1" applyAlignment="1" applyProtection="1">
      <alignment horizontal="left" vertical="center"/>
      <protection locked="0" hidden="1"/>
    </xf>
    <xf numFmtId="49" fontId="0" fillId="0" borderId="66" xfId="0" applyNumberFormat="1" applyFill="1" applyBorder="1" applyAlignment="1" applyProtection="1">
      <alignment horizontal="left" vertical="center"/>
      <protection locked="0" hidden="1"/>
    </xf>
    <xf numFmtId="0" fontId="0" fillId="0" borderId="64" xfId="0" applyFill="1" applyBorder="1" applyAlignment="1" applyProtection="1">
      <alignment horizontal="left" vertical="center"/>
      <protection locked="0" hidden="1"/>
    </xf>
    <xf numFmtId="0" fontId="0" fillId="0" borderId="65" xfId="0" applyFill="1" applyBorder="1" applyAlignment="1" applyProtection="1">
      <alignment horizontal="left" vertical="center"/>
      <protection locked="0" hidden="1"/>
    </xf>
    <xf numFmtId="0" fontId="0" fillId="0" borderId="67" xfId="0" applyFill="1" applyBorder="1" applyAlignment="1" applyProtection="1">
      <alignment horizontal="left" vertical="center"/>
      <protection locked="0" hidden="1"/>
    </xf>
    <xf numFmtId="0" fontId="1" fillId="7" borderId="68" xfId="0" applyFont="1" applyFill="1" applyBorder="1" applyAlignment="1" applyProtection="1">
      <alignment horizontal="left" vertical="center"/>
      <protection hidden="1"/>
    </xf>
    <xf numFmtId="0" fontId="16" fillId="7" borderId="69" xfId="0" applyFont="1" applyFill="1" applyBorder="1" applyAlignment="1" applyProtection="1">
      <alignment horizontal="left" vertical="center"/>
      <protection hidden="1"/>
    </xf>
    <xf numFmtId="0" fontId="16" fillId="7" borderId="70" xfId="0" applyFont="1" applyFill="1" applyBorder="1" applyAlignment="1" applyProtection="1">
      <alignment horizontal="left" vertical="center"/>
      <protection hidden="1"/>
    </xf>
    <xf numFmtId="0" fontId="19" fillId="5" borderId="56" xfId="0" applyFont="1" applyFill="1" applyBorder="1" applyAlignment="1" applyProtection="1">
      <alignment horizontal="right" vertical="center"/>
      <protection locked="0"/>
    </xf>
    <xf numFmtId="0" fontId="19" fillId="5" borderId="57" xfId="0" applyFont="1" applyFill="1" applyBorder="1" applyAlignment="1" applyProtection="1">
      <alignment horizontal="right" vertical="center"/>
      <protection locked="0"/>
    </xf>
    <xf numFmtId="0" fontId="71" fillId="3" borderId="11" xfId="0" applyFont="1" applyFill="1" applyBorder="1" applyAlignment="1" applyProtection="1">
      <alignment horizontal="center" vertical="center"/>
      <protection locked="0"/>
    </xf>
    <xf numFmtId="0" fontId="15" fillId="5" borderId="55" xfId="0" applyFont="1" applyFill="1" applyBorder="1" applyAlignment="1" applyProtection="1">
      <alignment horizontal="right" vertical="center"/>
      <protection locked="0"/>
    </xf>
    <xf numFmtId="0" fontId="15" fillId="5" borderId="56" xfId="0" applyFont="1" applyFill="1" applyBorder="1" applyAlignment="1" applyProtection="1">
      <alignment horizontal="right" vertical="center"/>
      <protection locked="0"/>
    </xf>
    <xf numFmtId="0" fontId="15" fillId="5" borderId="57" xfId="0" applyFont="1" applyFill="1" applyBorder="1" applyAlignment="1" applyProtection="1">
      <alignment horizontal="right" vertical="center"/>
      <protection locked="0"/>
    </xf>
    <xf numFmtId="0" fontId="5" fillId="5" borderId="55" xfId="0" applyFont="1" applyFill="1" applyBorder="1" applyAlignment="1" applyProtection="1">
      <alignment horizontal="center" vertical="center"/>
      <protection locked="0"/>
    </xf>
    <xf numFmtId="0" fontId="5" fillId="5" borderId="56" xfId="0" applyFont="1" applyFill="1" applyBorder="1" applyAlignment="1" applyProtection="1">
      <alignment horizontal="center" vertical="center"/>
      <protection locked="0"/>
    </xf>
    <xf numFmtId="0" fontId="5" fillId="5" borderId="57" xfId="0" applyFont="1" applyFill="1" applyBorder="1" applyAlignment="1" applyProtection="1">
      <alignment horizontal="center" vertical="center"/>
      <protection locked="0"/>
    </xf>
    <xf numFmtId="0" fontId="18" fillId="5" borderId="2" xfId="0" applyFont="1" applyFill="1" applyBorder="1" applyAlignment="1">
      <alignment horizontal="center"/>
    </xf>
    <xf numFmtId="2" fontId="0" fillId="0" borderId="64" xfId="0" applyNumberFormat="1" applyFill="1" applyBorder="1" applyAlignment="1" applyProtection="1">
      <alignment horizontal="left" vertical="center"/>
      <protection locked="0" hidden="1"/>
    </xf>
    <xf numFmtId="2" fontId="0" fillId="0" borderId="65" xfId="0" applyNumberFormat="1" applyFill="1" applyBorder="1" applyAlignment="1" applyProtection="1">
      <alignment horizontal="left" vertical="center"/>
      <protection locked="0" hidden="1"/>
    </xf>
    <xf numFmtId="2" fontId="0" fillId="0" borderId="67" xfId="0" applyNumberFormat="1" applyFill="1" applyBorder="1" applyAlignment="1" applyProtection="1">
      <alignment horizontal="left" vertical="center"/>
      <protection locked="0" hidden="1"/>
    </xf>
    <xf numFmtId="0" fontId="16" fillId="0" borderId="58" xfId="0" applyFont="1" applyBorder="1" applyAlignment="1">
      <alignment horizontal="left"/>
    </xf>
    <xf numFmtId="0" fontId="16" fillId="0" borderId="2" xfId="0" applyFont="1" applyBorder="1" applyAlignment="1">
      <alignment horizontal="left"/>
    </xf>
    <xf numFmtId="0" fontId="16" fillId="0" borderId="71" xfId="0" applyFont="1" applyBorder="1" applyAlignment="1">
      <alignment horizontal="left"/>
    </xf>
    <xf numFmtId="0" fontId="16" fillId="0" borderId="7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0" fontId="65" fillId="19" borderId="49" xfId="0" applyFont="1" applyFill="1" applyBorder="1" applyAlignment="1">
      <alignment horizontal="left"/>
    </xf>
    <xf numFmtId="0" fontId="65" fillId="19" borderId="42" xfId="0" applyFont="1" applyFill="1" applyBorder="1" applyAlignment="1">
      <alignment horizontal="left"/>
    </xf>
    <xf numFmtId="0" fontId="65" fillId="19" borderId="41" xfId="0" applyFont="1" applyFill="1" applyBorder="1" applyAlignment="1">
      <alignment horizontal="left"/>
    </xf>
    <xf numFmtId="164" fontId="16" fillId="0" borderId="34" xfId="0" applyNumberFormat="1" applyFont="1" applyBorder="1" applyAlignment="1" applyProtection="1">
      <alignment horizontal="center"/>
      <protection locked="0"/>
    </xf>
    <xf numFmtId="164" fontId="16" fillId="0" borderId="1" xfId="0" applyNumberFormat="1" applyFont="1" applyBorder="1" applyAlignment="1" applyProtection="1">
      <alignment horizontal="center"/>
      <protection locked="0"/>
    </xf>
    <xf numFmtId="2" fontId="16" fillId="0" borderId="6" xfId="0" applyNumberFormat="1" applyFont="1" applyBorder="1" applyAlignment="1" applyProtection="1">
      <alignment horizontal="center"/>
      <protection locked="0"/>
    </xf>
    <xf numFmtId="0" fontId="16" fillId="0" borderId="7" xfId="0" applyFont="1" applyBorder="1" applyAlignment="1" applyProtection="1">
      <alignment horizontal="center"/>
      <protection locked="0"/>
    </xf>
    <xf numFmtId="0" fontId="16" fillId="0" borderId="62" xfId="0" applyFont="1" applyBorder="1" applyAlignment="1" applyProtection="1">
      <alignment horizontal="center"/>
      <protection locked="0"/>
    </xf>
    <xf numFmtId="164" fontId="16" fillId="0" borderId="44" xfId="0" applyNumberFormat="1" applyFont="1" applyBorder="1" applyAlignment="1" applyProtection="1">
      <alignment horizontal="center"/>
      <protection locked="0"/>
    </xf>
    <xf numFmtId="2" fontId="0" fillId="0" borderId="72" xfId="0" applyNumberFormat="1" applyFill="1" applyBorder="1" applyAlignment="1" applyProtection="1">
      <alignment horizontal="left" vertical="center"/>
      <protection locked="0" hidden="1"/>
    </xf>
    <xf numFmtId="2" fontId="0" fillId="0" borderId="73" xfId="0" applyNumberFormat="1" applyFill="1" applyBorder="1" applyAlignment="1" applyProtection="1">
      <alignment horizontal="left" vertical="center"/>
      <protection locked="0" hidden="1"/>
    </xf>
    <xf numFmtId="2" fontId="0" fillId="0" borderId="74" xfId="0" applyNumberFormat="1" applyFill="1" applyBorder="1" applyAlignment="1" applyProtection="1">
      <alignment horizontal="left" vertical="center"/>
      <protection locked="0" hidden="1"/>
    </xf>
    <xf numFmtId="0" fontId="17" fillId="0" borderId="58" xfId="0" applyFont="1" applyBorder="1" applyAlignment="1">
      <alignment horizontal="left"/>
    </xf>
    <xf numFmtId="0" fontId="17" fillId="0" borderId="2" xfId="0" applyFont="1" applyBorder="1" applyAlignment="1">
      <alignment horizontal="left"/>
    </xf>
    <xf numFmtId="0" fontId="19" fillId="5" borderId="34" xfId="0" applyFont="1" applyFill="1" applyBorder="1" applyAlignment="1" applyProtection="1">
      <alignment horizontal="center" vertical="center"/>
      <protection hidden="1"/>
    </xf>
    <xf numFmtId="0" fontId="19" fillId="5" borderId="33" xfId="0" applyFont="1" applyFill="1" applyBorder="1" applyAlignment="1" applyProtection="1">
      <alignment horizontal="center" vertical="center"/>
      <protection hidden="1"/>
    </xf>
    <xf numFmtId="0" fontId="0" fillId="0" borderId="72" xfId="0" applyFill="1" applyBorder="1" applyAlignment="1" applyProtection="1">
      <alignment horizontal="left" vertical="center"/>
      <protection locked="0" hidden="1"/>
    </xf>
    <xf numFmtId="0" fontId="0" fillId="0" borderId="73" xfId="0" applyFill="1" applyBorder="1" applyAlignment="1" applyProtection="1">
      <alignment horizontal="left" vertical="center"/>
      <protection locked="0" hidden="1"/>
    </xf>
    <xf numFmtId="0" fontId="0" fillId="0" borderId="74" xfId="0" applyFill="1" applyBorder="1" applyAlignment="1" applyProtection="1">
      <alignment horizontal="left" vertical="center"/>
      <protection locked="0" hidden="1"/>
    </xf>
    <xf numFmtId="49" fontId="0" fillId="0" borderId="72" xfId="0" applyNumberFormat="1" applyFill="1" applyBorder="1" applyAlignment="1" applyProtection="1">
      <alignment horizontal="left" vertical="center"/>
      <protection locked="0" hidden="1"/>
    </xf>
    <xf numFmtId="49" fontId="0" fillId="0" borderId="73" xfId="0" applyNumberFormat="1" applyFill="1" applyBorder="1" applyAlignment="1" applyProtection="1">
      <alignment horizontal="left" vertical="center"/>
      <protection locked="0" hidden="1"/>
    </xf>
    <xf numFmtId="49" fontId="0" fillId="0" borderId="60" xfId="0" applyNumberFormat="1" applyFill="1" applyBorder="1" applyAlignment="1" applyProtection="1">
      <alignment horizontal="left" vertical="center"/>
      <protection locked="0" hidden="1"/>
    </xf>
    <xf numFmtId="0" fontId="0" fillId="0" borderId="75" xfId="0" applyFill="1" applyBorder="1" applyAlignment="1" applyProtection="1">
      <alignment horizontal="left" vertical="center"/>
      <protection locked="0" hidden="1"/>
    </xf>
    <xf numFmtId="0" fontId="0" fillId="0" borderId="63" xfId="0" applyFill="1" applyBorder="1" applyAlignment="1" applyProtection="1">
      <alignment horizontal="left" vertical="center"/>
      <protection locked="0" hidden="1"/>
    </xf>
    <xf numFmtId="0" fontId="0" fillId="0" borderId="76" xfId="0" applyFill="1" applyBorder="1" applyAlignment="1" applyProtection="1">
      <alignment horizontal="left" vertical="center"/>
      <protection locked="0" hidden="1"/>
    </xf>
    <xf numFmtId="0" fontId="18" fillId="5" borderId="1" xfId="0" applyFont="1" applyFill="1" applyBorder="1" applyAlignment="1">
      <alignment horizontal="center"/>
    </xf>
    <xf numFmtId="0" fontId="18" fillId="5" borderId="33" xfId="0" applyFont="1" applyFill="1" applyBorder="1" applyAlignment="1">
      <alignment horizontal="center"/>
    </xf>
    <xf numFmtId="49" fontId="0" fillId="0" borderId="77" xfId="0" applyNumberFormat="1" applyFill="1" applyBorder="1" applyAlignment="1" applyProtection="1">
      <alignment horizontal="left" vertical="center"/>
      <protection locked="0" hidden="1"/>
    </xf>
    <xf numFmtId="49" fontId="0" fillId="0" borderId="37" xfId="0" applyNumberFormat="1" applyFill="1" applyBorder="1" applyAlignment="1" applyProtection="1">
      <alignment horizontal="left" vertical="center"/>
      <protection locked="0" hidden="1"/>
    </xf>
    <xf numFmtId="49" fontId="0" fillId="0" borderId="3" xfId="0" applyNumberFormat="1" applyFill="1" applyBorder="1" applyAlignment="1" applyProtection="1">
      <alignment horizontal="left" vertical="center"/>
      <protection locked="0" hidden="1"/>
    </xf>
    <xf numFmtId="2" fontId="0" fillId="0" borderId="77" xfId="0" applyNumberFormat="1" applyFill="1" applyBorder="1" applyAlignment="1" applyProtection="1">
      <alignment horizontal="left" vertical="center"/>
      <protection locked="0" hidden="1"/>
    </xf>
    <xf numFmtId="2" fontId="0" fillId="0" borderId="37" xfId="0" applyNumberFormat="1" applyFill="1" applyBorder="1" applyAlignment="1" applyProtection="1">
      <alignment horizontal="left" vertical="center"/>
      <protection locked="0" hidden="1"/>
    </xf>
    <xf numFmtId="2" fontId="0" fillId="0" borderId="78" xfId="0" applyNumberFormat="1" applyFill="1" applyBorder="1" applyAlignment="1" applyProtection="1">
      <alignment horizontal="left" vertical="center"/>
      <protection locked="0" hidden="1"/>
    </xf>
    <xf numFmtId="0" fontId="0" fillId="0" borderId="77" xfId="0" applyFill="1" applyBorder="1" applyAlignment="1" applyProtection="1">
      <alignment horizontal="left" vertical="center"/>
      <protection locked="0" hidden="1"/>
    </xf>
    <xf numFmtId="0" fontId="0" fillId="0" borderId="37" xfId="0" applyFill="1" applyBorder="1" applyAlignment="1" applyProtection="1">
      <alignment horizontal="left" vertical="center"/>
      <protection locked="0" hidden="1"/>
    </xf>
    <xf numFmtId="0" fontId="0" fillId="0" borderId="78" xfId="0" applyFill="1" applyBorder="1" applyAlignment="1" applyProtection="1">
      <alignment horizontal="left" vertical="center"/>
      <protection locked="0" hidden="1"/>
    </xf>
    <xf numFmtId="0" fontId="65" fillId="19" borderId="2" xfId="0" applyFont="1" applyFill="1" applyBorder="1" applyAlignment="1">
      <alignment horizontal="center"/>
    </xf>
    <xf numFmtId="0" fontId="9" fillId="5" borderId="2" xfId="0" applyFont="1" applyFill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left"/>
      <protection locked="0"/>
    </xf>
    <xf numFmtId="0" fontId="1" fillId="0" borderId="2" xfId="0" applyFont="1" applyFill="1" applyBorder="1" applyAlignment="1">
      <alignment horizontal="center"/>
    </xf>
    <xf numFmtId="0" fontId="0" fillId="0" borderId="2" xfId="0" applyFill="1" applyBorder="1" applyAlignment="1" applyProtection="1">
      <alignment horizontal="left"/>
      <protection locked="0"/>
    </xf>
    <xf numFmtId="167" fontId="13" fillId="0" borderId="39" xfId="0" applyNumberFormat="1" applyFont="1" applyFill="1" applyBorder="1" applyAlignment="1" applyProtection="1">
      <alignment horizontal="right" vertical="center"/>
      <protection locked="0" hidden="1"/>
    </xf>
    <xf numFmtId="167" fontId="13" fillId="0" borderId="9" xfId="0" applyNumberFormat="1" applyFont="1" applyFill="1" applyBorder="1" applyAlignment="1" applyProtection="1">
      <alignment horizontal="right" vertical="center"/>
      <protection locked="0" hidden="1"/>
    </xf>
    <xf numFmtId="167" fontId="13" fillId="0" borderId="10" xfId="0" applyNumberFormat="1" applyFont="1" applyFill="1" applyBorder="1" applyAlignment="1" applyProtection="1">
      <alignment horizontal="right" vertical="center"/>
      <protection locked="0" hidden="1"/>
    </xf>
    <xf numFmtId="0" fontId="18" fillId="5" borderId="34" xfId="0" applyFont="1" applyFill="1" applyBorder="1" applyAlignment="1">
      <alignment horizontal="center"/>
    </xf>
    <xf numFmtId="167" fontId="13" fillId="9" borderId="39" xfId="0" applyNumberFormat="1" applyFont="1" applyFill="1" applyBorder="1" applyAlignment="1" applyProtection="1">
      <alignment horizontal="right" vertical="center"/>
      <protection hidden="1"/>
    </xf>
    <xf numFmtId="167" fontId="13" fillId="9" borderId="9" xfId="0" applyNumberFormat="1" applyFont="1" applyFill="1" applyBorder="1" applyAlignment="1" applyProtection="1">
      <alignment horizontal="right" vertical="center"/>
      <protection hidden="1"/>
    </xf>
    <xf numFmtId="167" fontId="13" fillId="9" borderId="10" xfId="0" applyNumberFormat="1" applyFont="1" applyFill="1" applyBorder="1" applyAlignment="1" applyProtection="1">
      <alignment horizontal="right" vertical="center"/>
      <protection hidden="1"/>
    </xf>
    <xf numFmtId="2" fontId="16" fillId="0" borderId="2" xfId="0" applyNumberFormat="1" applyFont="1" applyBorder="1" applyAlignment="1" applyProtection="1">
      <alignment horizontal="center"/>
      <protection locked="0"/>
    </xf>
    <xf numFmtId="166" fontId="13" fillId="4" borderId="49" xfId="0" applyNumberFormat="1" applyFont="1" applyFill="1" applyBorder="1" applyAlignment="1" applyProtection="1">
      <alignment horizontal="right" vertical="center"/>
      <protection locked="0" hidden="1"/>
    </xf>
    <xf numFmtId="166" fontId="13" fillId="4" borderId="42" xfId="0" applyNumberFormat="1" applyFont="1" applyFill="1" applyBorder="1" applyAlignment="1" applyProtection="1">
      <alignment horizontal="right" vertical="center"/>
      <protection locked="0" hidden="1"/>
    </xf>
    <xf numFmtId="166" fontId="13" fillId="4" borderId="41" xfId="0" applyNumberFormat="1" applyFont="1" applyFill="1" applyBorder="1" applyAlignment="1" applyProtection="1">
      <alignment horizontal="right" vertical="center"/>
      <protection locked="0" hidden="1"/>
    </xf>
    <xf numFmtId="0" fontId="5" fillId="5" borderId="56" xfId="0" applyFont="1" applyFill="1" applyBorder="1" applyAlignment="1" applyProtection="1">
      <alignment horizontal="left" vertical="center"/>
      <protection locked="0"/>
    </xf>
    <xf numFmtId="0" fontId="5" fillId="5" borderId="57" xfId="0" applyFont="1" applyFill="1" applyBorder="1" applyAlignment="1" applyProtection="1">
      <alignment horizontal="left" vertical="center"/>
      <protection locked="0"/>
    </xf>
    <xf numFmtId="167" fontId="13" fillId="4" borderId="39" xfId="0" applyNumberFormat="1" applyFont="1" applyFill="1" applyBorder="1" applyAlignment="1" applyProtection="1">
      <alignment horizontal="right" vertical="center"/>
      <protection locked="0" hidden="1"/>
    </xf>
    <xf numFmtId="167" fontId="13" fillId="4" borderId="9" xfId="0" applyNumberFormat="1" applyFont="1" applyFill="1" applyBorder="1" applyAlignment="1" applyProtection="1">
      <alignment horizontal="right" vertical="center"/>
      <protection locked="0" hidden="1"/>
    </xf>
    <xf numFmtId="167" fontId="13" fillId="4" borderId="10" xfId="0" applyNumberFormat="1" applyFont="1" applyFill="1" applyBorder="1" applyAlignment="1" applyProtection="1">
      <alignment horizontal="right" vertical="center"/>
      <protection locked="0" hidden="1"/>
    </xf>
    <xf numFmtId="0" fontId="66" fillId="19" borderId="55" xfId="0" applyFont="1" applyFill="1" applyBorder="1" applyAlignment="1" applyProtection="1">
      <alignment horizontal="center" vertical="center"/>
      <protection locked="0"/>
    </xf>
    <xf numFmtId="0" fontId="66" fillId="19" borderId="56" xfId="0" applyFont="1" applyFill="1" applyBorder="1" applyAlignment="1" applyProtection="1">
      <alignment horizontal="center" vertical="center"/>
      <protection locked="0"/>
    </xf>
    <xf numFmtId="0" fontId="66" fillId="19" borderId="57" xfId="0" applyFont="1" applyFill="1" applyBorder="1" applyAlignment="1" applyProtection="1">
      <alignment horizontal="center" vertical="center"/>
      <protection locked="0"/>
    </xf>
    <xf numFmtId="0" fontId="72" fillId="3" borderId="0" xfId="0" applyFont="1" applyFill="1" applyBorder="1" applyAlignment="1" applyProtection="1">
      <alignment horizontal="center" vertical="center" wrapText="1"/>
      <protection locked="0"/>
    </xf>
    <xf numFmtId="0" fontId="14" fillId="4" borderId="32" xfId="0" applyFont="1" applyFill="1" applyBorder="1" applyAlignment="1" applyProtection="1">
      <alignment horizontal="center" vertical="center"/>
      <protection hidden="1"/>
    </xf>
    <xf numFmtId="0" fontId="14" fillId="4" borderId="24" xfId="0" applyFont="1" applyFill="1" applyBorder="1" applyAlignment="1" applyProtection="1">
      <alignment horizontal="center" vertical="center"/>
      <protection hidden="1"/>
    </xf>
    <xf numFmtId="0" fontId="14" fillId="4" borderId="25" xfId="0" applyFont="1" applyFill="1" applyBorder="1" applyAlignment="1" applyProtection="1">
      <alignment horizontal="center" vertical="center"/>
      <protection hidden="1"/>
    </xf>
    <xf numFmtId="164" fontId="16" fillId="0" borderId="3" xfId="0" applyNumberFormat="1" applyFont="1" applyBorder="1" applyAlignment="1">
      <alignment horizontal="center"/>
    </xf>
    <xf numFmtId="164" fontId="16" fillId="0" borderId="4" xfId="0" applyNumberFormat="1" applyFont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0" fontId="21" fillId="4" borderId="49" xfId="0" applyFont="1" applyFill="1" applyBorder="1" applyAlignment="1" applyProtection="1">
      <alignment horizontal="center" vertical="center"/>
      <protection hidden="1"/>
    </xf>
    <xf numFmtId="0" fontId="21" fillId="4" borderId="42" xfId="0" applyFont="1" applyFill="1" applyBorder="1" applyAlignment="1" applyProtection="1">
      <alignment horizontal="center" vertical="center"/>
      <protection hidden="1"/>
    </xf>
    <xf numFmtId="0" fontId="21" fillId="4" borderId="41" xfId="0" applyFont="1" applyFill="1" applyBorder="1" applyAlignment="1" applyProtection="1">
      <alignment horizontal="center" vertical="center"/>
      <protection hidden="1"/>
    </xf>
    <xf numFmtId="4" fontId="13" fillId="7" borderId="32" xfId="0" applyNumberFormat="1" applyFont="1" applyFill="1" applyBorder="1" applyAlignment="1" applyProtection="1">
      <alignment horizontal="right" vertical="center"/>
      <protection hidden="1"/>
    </xf>
    <xf numFmtId="4" fontId="13" fillId="7" borderId="24" xfId="0" applyNumberFormat="1" applyFont="1" applyFill="1" applyBorder="1" applyAlignment="1" applyProtection="1">
      <alignment horizontal="right" vertical="center"/>
      <protection hidden="1"/>
    </xf>
    <xf numFmtId="4" fontId="13" fillId="7" borderId="25" xfId="0" applyNumberFormat="1" applyFont="1" applyFill="1" applyBorder="1" applyAlignment="1" applyProtection="1">
      <alignment horizontal="right" vertical="center"/>
      <protection hidden="1"/>
    </xf>
    <xf numFmtId="0" fontId="25" fillId="3" borderId="0" xfId="0" applyFont="1" applyFill="1" applyBorder="1" applyAlignment="1" applyProtection="1">
      <alignment horizontal="left" vertical="center"/>
      <protection hidden="1"/>
    </xf>
    <xf numFmtId="166" fontId="13" fillId="7" borderId="28" xfId="0" applyNumberFormat="1" applyFont="1" applyFill="1" applyBorder="1" applyAlignment="1" applyProtection="1">
      <alignment horizontal="right" vertical="center"/>
      <protection hidden="1"/>
    </xf>
    <xf numFmtId="166" fontId="13" fillId="7" borderId="29" xfId="0" applyNumberFormat="1" applyFont="1" applyFill="1" applyBorder="1" applyAlignment="1" applyProtection="1">
      <alignment horizontal="right" vertical="center"/>
      <protection hidden="1"/>
    </xf>
    <xf numFmtId="166" fontId="13" fillId="7" borderId="30" xfId="0" applyNumberFormat="1" applyFont="1" applyFill="1" applyBorder="1" applyAlignment="1" applyProtection="1">
      <alignment horizontal="right" vertical="center"/>
      <protection hidden="1"/>
    </xf>
    <xf numFmtId="167" fontId="13" fillId="7" borderId="52" xfId="0" applyNumberFormat="1" applyFont="1" applyFill="1" applyBorder="1" applyAlignment="1" applyProtection="1">
      <alignment horizontal="right" vertical="center"/>
      <protection hidden="1"/>
    </xf>
    <xf numFmtId="167" fontId="13" fillId="7" borderId="47" xfId="0" applyNumberFormat="1" applyFont="1" applyFill="1" applyBorder="1" applyAlignment="1" applyProtection="1">
      <alignment horizontal="right" vertical="center"/>
      <protection hidden="1"/>
    </xf>
    <xf numFmtId="167" fontId="13" fillId="7" borderId="46" xfId="0" applyNumberFormat="1" applyFont="1" applyFill="1" applyBorder="1" applyAlignment="1" applyProtection="1">
      <alignment horizontal="right" vertical="center"/>
      <protection hidden="1"/>
    </xf>
    <xf numFmtId="0" fontId="21" fillId="4" borderId="28" xfId="0" applyFont="1" applyFill="1" applyBorder="1" applyAlignment="1" applyProtection="1">
      <alignment horizontal="center" vertical="center"/>
      <protection hidden="1"/>
    </xf>
    <xf numFmtId="0" fontId="21" fillId="4" borderId="29" xfId="0" applyFont="1" applyFill="1" applyBorder="1" applyAlignment="1" applyProtection="1">
      <alignment horizontal="center" vertical="center"/>
      <protection hidden="1"/>
    </xf>
    <xf numFmtId="0" fontId="21" fillId="4" borderId="30" xfId="0" applyFont="1" applyFill="1" applyBorder="1" applyAlignment="1" applyProtection="1">
      <alignment horizontal="center" vertical="center"/>
      <protection hidden="1"/>
    </xf>
    <xf numFmtId="0" fontId="14" fillId="4" borderId="52" xfId="0" applyFont="1" applyFill="1" applyBorder="1" applyAlignment="1" applyProtection="1">
      <alignment horizontal="center" vertical="center"/>
      <protection hidden="1"/>
    </xf>
    <xf numFmtId="0" fontId="14" fillId="4" borderId="47" xfId="0" applyFont="1" applyFill="1" applyBorder="1" applyAlignment="1" applyProtection="1">
      <alignment horizontal="center" vertical="center"/>
      <protection hidden="1"/>
    </xf>
    <xf numFmtId="0" fontId="14" fillId="4" borderId="46" xfId="0" applyFont="1" applyFill="1" applyBorder="1" applyAlignment="1" applyProtection="1">
      <alignment horizontal="center" vertical="center"/>
      <protection hidden="1"/>
    </xf>
    <xf numFmtId="166" fontId="13" fillId="4" borderId="28" xfId="0" applyNumberFormat="1" applyFont="1" applyFill="1" applyBorder="1" applyAlignment="1" applyProtection="1">
      <alignment horizontal="right" vertical="center"/>
      <protection locked="0" hidden="1"/>
    </xf>
    <xf numFmtId="166" fontId="13" fillId="4" borderId="29" xfId="0" applyNumberFormat="1" applyFont="1" applyFill="1" applyBorder="1" applyAlignment="1" applyProtection="1">
      <alignment horizontal="right" vertical="center"/>
      <protection locked="0" hidden="1"/>
    </xf>
    <xf numFmtId="166" fontId="13" fillId="4" borderId="30" xfId="0" applyNumberFormat="1" applyFont="1" applyFill="1" applyBorder="1" applyAlignment="1" applyProtection="1">
      <alignment horizontal="right" vertical="center"/>
      <protection locked="0" hidden="1"/>
    </xf>
    <xf numFmtId="0" fontId="23" fillId="3" borderId="31" xfId="0" applyFont="1" applyFill="1" applyBorder="1" applyAlignment="1" applyProtection="1">
      <alignment horizontal="center" vertical="center"/>
      <protection hidden="1"/>
    </xf>
    <xf numFmtId="0" fontId="22" fillId="3" borderId="31" xfId="0" applyFont="1" applyFill="1" applyBorder="1" applyAlignment="1" applyProtection="1">
      <alignment horizontal="center" vertical="center"/>
      <protection hidden="1"/>
    </xf>
    <xf numFmtId="0" fontId="7" fillId="4" borderId="0" xfId="0" applyFont="1" applyFill="1" applyBorder="1" applyAlignment="1" applyProtection="1">
      <alignment horizontal="left" vertical="center"/>
      <protection hidden="1"/>
    </xf>
    <xf numFmtId="0" fontId="1" fillId="3" borderId="0" xfId="0" applyFont="1" applyFill="1" applyAlignment="1" applyProtection="1">
      <alignment horizontal="left" vertical="top" wrapText="1"/>
      <protection hidden="1"/>
    </xf>
    <xf numFmtId="0" fontId="1" fillId="7" borderId="38" xfId="0" applyFont="1" applyFill="1" applyBorder="1" applyAlignment="1" applyProtection="1">
      <alignment horizontal="left" vertical="center"/>
      <protection hidden="1"/>
    </xf>
    <xf numFmtId="0" fontId="16" fillId="7" borderId="38" xfId="0" applyFont="1" applyFill="1" applyBorder="1" applyAlignment="1" applyProtection="1">
      <alignment horizontal="left" vertical="center"/>
      <protection hidden="1"/>
    </xf>
    <xf numFmtId="0" fontId="5" fillId="5" borderId="38" xfId="0" applyFont="1" applyFill="1" applyBorder="1" applyAlignment="1" applyProtection="1">
      <alignment horizontal="right" vertical="center"/>
      <protection hidden="1"/>
    </xf>
    <xf numFmtId="0" fontId="15" fillId="5" borderId="38" xfId="0" applyFont="1" applyFill="1" applyBorder="1" applyAlignment="1" applyProtection="1">
      <alignment horizontal="right" vertical="center"/>
      <protection hidden="1"/>
    </xf>
    <xf numFmtId="0" fontId="21" fillId="3" borderId="0" xfId="0" applyFont="1" applyFill="1" applyBorder="1" applyAlignment="1" applyProtection="1">
      <alignment horizontal="left" vertical="center" wrapText="1"/>
      <protection hidden="1"/>
    </xf>
    <xf numFmtId="0" fontId="17" fillId="3" borderId="0" xfId="0" applyFont="1" applyFill="1" applyBorder="1" applyAlignment="1" applyProtection="1">
      <alignment horizontal="left" vertical="center" wrapText="1"/>
      <protection hidden="1"/>
    </xf>
    <xf numFmtId="0" fontId="2" fillId="2" borderId="0" xfId="0" applyFont="1" applyFill="1" applyBorder="1" applyAlignment="1" applyProtection="1">
      <alignment horizontal="left" vertical="center"/>
      <protection hidden="1"/>
    </xf>
    <xf numFmtId="0" fontId="33" fillId="4" borderId="79" xfId="0" applyFont="1" applyFill="1" applyBorder="1" applyAlignment="1" applyProtection="1">
      <alignment horizontal="center" vertical="center"/>
      <protection hidden="1"/>
    </xf>
    <xf numFmtId="0" fontId="33" fillId="4" borderId="80" xfId="0" applyFont="1" applyFill="1" applyBorder="1" applyAlignment="1" applyProtection="1">
      <alignment horizontal="center" vertical="center"/>
      <protection hidden="1"/>
    </xf>
    <xf numFmtId="0" fontId="17" fillId="3" borderId="0" xfId="0" applyFont="1" applyFill="1" applyBorder="1" applyAlignment="1" applyProtection="1">
      <alignment horizontal="left" vertical="center"/>
      <protection hidden="1"/>
    </xf>
    <xf numFmtId="0" fontId="15" fillId="5" borderId="55" xfId="0" applyFont="1" applyFill="1" applyBorder="1" applyAlignment="1" applyProtection="1">
      <alignment horizontal="center" vertical="center"/>
      <protection hidden="1"/>
    </xf>
    <xf numFmtId="0" fontId="15" fillId="5" borderId="56" xfId="0" applyFont="1" applyFill="1" applyBorder="1" applyAlignment="1" applyProtection="1">
      <alignment horizontal="center" vertical="center"/>
      <protection hidden="1"/>
    </xf>
    <xf numFmtId="0" fontId="31" fillId="2" borderId="0" xfId="0" applyFont="1" applyFill="1" applyBorder="1" applyAlignment="1" applyProtection="1">
      <alignment horizontal="left" vertical="center"/>
      <protection hidden="1"/>
    </xf>
    <xf numFmtId="0" fontId="6" fillId="4" borderId="39" xfId="0" applyFont="1" applyFill="1" applyBorder="1" applyAlignment="1" applyProtection="1">
      <alignment horizontal="center" vertical="center"/>
      <protection hidden="1"/>
    </xf>
    <xf numFmtId="0" fontId="6" fillId="4" borderId="9" xfId="0" applyFont="1" applyFill="1" applyBorder="1" applyAlignment="1" applyProtection="1">
      <alignment horizontal="center" vertical="center"/>
      <protection hidden="1"/>
    </xf>
    <xf numFmtId="0" fontId="6" fillId="4" borderId="10" xfId="0" applyFont="1" applyFill="1" applyBorder="1" applyAlignment="1" applyProtection="1">
      <alignment horizontal="center" vertical="center"/>
      <protection hidden="1"/>
    </xf>
    <xf numFmtId="0" fontId="21" fillId="3" borderId="0" xfId="0" applyFont="1" applyFill="1" applyBorder="1" applyAlignment="1" applyProtection="1">
      <alignment horizontal="left" vertical="center"/>
      <protection hidden="1"/>
    </xf>
    <xf numFmtId="0" fontId="4" fillId="3" borderId="0" xfId="0" applyFont="1" applyFill="1" applyBorder="1" applyAlignment="1" applyProtection="1">
      <alignment horizontal="left" vertical="center"/>
      <protection hidden="1"/>
    </xf>
    <xf numFmtId="0" fontId="12" fillId="3" borderId="0" xfId="0" applyFont="1" applyFill="1" applyBorder="1" applyAlignment="1" applyProtection="1">
      <alignment horizontal="center" vertical="center"/>
      <protection hidden="1"/>
    </xf>
    <xf numFmtId="0" fontId="6" fillId="3" borderId="0" xfId="0" applyFont="1" applyFill="1" applyBorder="1" applyAlignment="1" applyProtection="1">
      <alignment horizontal="left" vertical="center"/>
      <protection hidden="1"/>
    </xf>
    <xf numFmtId="0" fontId="1" fillId="3" borderId="0" xfId="0" applyFont="1" applyFill="1" applyBorder="1" applyAlignment="1" applyProtection="1">
      <alignment horizontal="left" vertical="center"/>
      <protection hidden="1"/>
    </xf>
    <xf numFmtId="164" fontId="73" fillId="7" borderId="39" xfId="0" applyNumberFormat="1" applyFont="1" applyFill="1" applyBorder="1" applyAlignment="1" applyProtection="1">
      <alignment horizontal="right" vertical="center"/>
      <protection hidden="1"/>
    </xf>
    <xf numFmtId="164" fontId="73" fillId="7" borderId="9" xfId="0" applyNumberFormat="1" applyFont="1" applyFill="1" applyBorder="1" applyAlignment="1" applyProtection="1">
      <alignment horizontal="right" vertical="center"/>
      <protection hidden="1"/>
    </xf>
    <xf numFmtId="164" fontId="73" fillId="7" borderId="10" xfId="0" applyNumberFormat="1" applyFont="1" applyFill="1" applyBorder="1" applyAlignment="1" applyProtection="1">
      <alignment horizontal="right" vertical="center"/>
      <protection hidden="1"/>
    </xf>
    <xf numFmtId="0" fontId="12" fillId="4" borderId="0" xfId="0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Border="1" applyAlignment="1" applyProtection="1">
      <alignment horizontal="center" vertical="center"/>
      <protection hidden="1"/>
    </xf>
    <xf numFmtId="164" fontId="13" fillId="7" borderId="39" xfId="0" applyNumberFormat="1" applyFont="1" applyFill="1" applyBorder="1" applyAlignment="1" applyProtection="1">
      <alignment horizontal="right" vertical="center"/>
      <protection hidden="1"/>
    </xf>
    <xf numFmtId="164" fontId="13" fillId="7" borderId="9" xfId="0" applyNumberFormat="1" applyFont="1" applyFill="1" applyBorder="1" applyAlignment="1" applyProtection="1">
      <alignment horizontal="right" vertical="center"/>
      <protection hidden="1"/>
    </xf>
    <xf numFmtId="164" fontId="13" fillId="7" borderId="10" xfId="0" applyNumberFormat="1" applyFont="1" applyFill="1" applyBorder="1" applyAlignment="1" applyProtection="1">
      <alignment horizontal="right" vertical="center"/>
      <protection hidden="1"/>
    </xf>
    <xf numFmtId="0" fontId="36" fillId="4" borderId="0" xfId="0" applyFont="1" applyFill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alignment horizontal="center" vertical="center"/>
      <protection hidden="1"/>
    </xf>
    <xf numFmtId="0" fontId="12" fillId="10" borderId="0" xfId="0" applyFont="1" applyFill="1" applyBorder="1" applyAlignment="1" applyProtection="1">
      <alignment horizontal="center" vertical="center"/>
      <protection hidden="1"/>
    </xf>
    <xf numFmtId="0" fontId="12" fillId="10" borderId="19" xfId="0" applyFont="1" applyFill="1" applyBorder="1" applyAlignment="1" applyProtection="1">
      <alignment horizontal="center" vertical="center"/>
      <protection hidden="1"/>
    </xf>
    <xf numFmtId="0" fontId="15" fillId="2" borderId="38" xfId="0" applyFont="1" applyFill="1" applyBorder="1" applyAlignment="1" applyProtection="1">
      <alignment horizontal="right" vertical="center"/>
      <protection hidden="1"/>
    </xf>
    <xf numFmtId="0" fontId="68" fillId="3" borderId="0" xfId="0" applyFont="1" applyFill="1" applyBorder="1" applyAlignment="1" applyProtection="1">
      <alignment horizontal="left" vertical="center" wrapText="1"/>
      <protection hidden="1"/>
    </xf>
    <xf numFmtId="0" fontId="5" fillId="2" borderId="38" xfId="0" applyFont="1" applyFill="1" applyBorder="1" applyAlignment="1" applyProtection="1">
      <alignment horizontal="right" vertical="center"/>
      <protection hidden="1"/>
    </xf>
    <xf numFmtId="0" fontId="14" fillId="3" borderId="0" xfId="0" applyFont="1" applyFill="1" applyBorder="1" applyAlignment="1" applyProtection="1">
      <alignment horizontal="left" vertical="center"/>
      <protection hidden="1"/>
    </xf>
    <xf numFmtId="1" fontId="13" fillId="7" borderId="39" xfId="0" applyNumberFormat="1" applyFont="1" applyFill="1" applyBorder="1" applyAlignment="1" applyProtection="1">
      <alignment horizontal="center" vertical="center"/>
      <protection hidden="1"/>
    </xf>
    <xf numFmtId="1" fontId="13" fillId="7" borderId="9" xfId="0" applyNumberFormat="1" applyFont="1" applyFill="1" applyBorder="1" applyAlignment="1" applyProtection="1">
      <alignment horizontal="center" vertical="center"/>
      <protection hidden="1"/>
    </xf>
    <xf numFmtId="0" fontId="38" fillId="0" borderId="0" xfId="0" applyFont="1" applyBorder="1" applyAlignment="1" applyProtection="1">
      <alignment horizontal="center" vertical="center"/>
      <protection hidden="1"/>
    </xf>
    <xf numFmtId="0" fontId="14" fillId="3" borderId="0" xfId="0" applyFont="1" applyFill="1" applyBorder="1" applyAlignment="1" applyProtection="1">
      <alignment horizontal="center" vertical="center" wrapText="1"/>
      <protection hidden="1"/>
    </xf>
    <xf numFmtId="0" fontId="33" fillId="3" borderId="0" xfId="0" applyFont="1" applyFill="1" applyBorder="1" applyAlignment="1" applyProtection="1">
      <alignment horizontal="left" vertical="center"/>
      <protection hidden="1"/>
    </xf>
    <xf numFmtId="0" fontId="74" fillId="3" borderId="0" xfId="0" applyFont="1" applyFill="1" applyBorder="1" applyAlignment="1" applyProtection="1">
      <alignment horizontal="left" vertical="center"/>
      <protection hidden="1"/>
    </xf>
    <xf numFmtId="0" fontId="32" fillId="3" borderId="0" xfId="0" applyFont="1" applyFill="1" applyBorder="1" applyAlignment="1" applyProtection="1">
      <alignment horizontal="left" vertical="center"/>
      <protection hidden="1"/>
    </xf>
    <xf numFmtId="0" fontId="35" fillId="3" borderId="0" xfId="0" applyFont="1" applyFill="1" applyBorder="1" applyAlignment="1" applyProtection="1">
      <alignment horizontal="center" vertical="center"/>
      <protection hidden="1"/>
    </xf>
    <xf numFmtId="0" fontId="35" fillId="3" borderId="0" xfId="0" applyFont="1" applyFill="1" applyBorder="1" applyAlignment="1" applyProtection="1">
      <alignment horizontal="left" vertical="center"/>
      <protection hidden="1"/>
    </xf>
    <xf numFmtId="1" fontId="36" fillId="3" borderId="0" xfId="0" applyNumberFormat="1" applyFont="1" applyFill="1" applyBorder="1" applyAlignment="1" applyProtection="1">
      <alignment horizontal="left" vertical="center"/>
      <protection hidden="1"/>
    </xf>
    <xf numFmtId="0" fontId="13" fillId="7" borderId="55" xfId="0" applyFont="1" applyFill="1" applyBorder="1" applyAlignment="1" applyProtection="1">
      <alignment horizontal="left" vertical="center" indent="1"/>
      <protection hidden="1"/>
    </xf>
    <xf numFmtId="0" fontId="13" fillId="7" borderId="56" xfId="0" applyFont="1" applyFill="1" applyBorder="1" applyAlignment="1" applyProtection="1">
      <alignment horizontal="left" vertical="center" indent="1"/>
      <protection hidden="1"/>
    </xf>
    <xf numFmtId="0" fontId="13" fillId="7" borderId="57" xfId="0" applyFont="1" applyFill="1" applyBorder="1" applyAlignment="1" applyProtection="1">
      <alignment horizontal="left" vertical="center" indent="1"/>
      <protection hidden="1"/>
    </xf>
    <xf numFmtId="0" fontId="15" fillId="2" borderId="55" xfId="0" applyFont="1" applyFill="1" applyBorder="1" applyAlignment="1" applyProtection="1">
      <alignment horizontal="right" vertical="center"/>
      <protection hidden="1"/>
    </xf>
    <xf numFmtId="0" fontId="15" fillId="2" borderId="56" xfId="0" applyFont="1" applyFill="1" applyBorder="1" applyAlignment="1" applyProtection="1">
      <alignment horizontal="right" vertical="center"/>
      <protection hidden="1"/>
    </xf>
    <xf numFmtId="0" fontId="15" fillId="2" borderId="57" xfId="0" applyFont="1" applyFill="1" applyBorder="1" applyAlignment="1" applyProtection="1">
      <alignment horizontal="right" vertical="center"/>
      <protection hidden="1"/>
    </xf>
    <xf numFmtId="0" fontId="16" fillId="7" borderId="17" xfId="0" applyFont="1" applyFill="1" applyBorder="1" applyAlignment="1" applyProtection="1">
      <alignment horizontal="left" vertical="center"/>
      <protection hidden="1"/>
    </xf>
    <xf numFmtId="0" fontId="15" fillId="2" borderId="17" xfId="0" applyFont="1" applyFill="1" applyBorder="1" applyAlignment="1" applyProtection="1">
      <alignment horizontal="right" vertical="center"/>
      <protection hidden="1"/>
    </xf>
    <xf numFmtId="0" fontId="15" fillId="2" borderId="11" xfId="0" applyFont="1" applyFill="1" applyBorder="1" applyAlignment="1" applyProtection="1">
      <alignment horizontal="right" vertical="center"/>
      <protection hidden="1"/>
    </xf>
    <xf numFmtId="0" fontId="15" fillId="2" borderId="18" xfId="0" applyFont="1" applyFill="1" applyBorder="1" applyAlignment="1" applyProtection="1">
      <alignment horizontal="right" vertical="center"/>
      <protection hidden="1"/>
    </xf>
    <xf numFmtId="0" fontId="29" fillId="2" borderId="0" xfId="0" applyFont="1" applyFill="1" applyBorder="1" applyAlignment="1" applyProtection="1">
      <alignment horizontal="left" vertical="center" indent="1"/>
      <protection hidden="1"/>
    </xf>
    <xf numFmtId="0" fontId="32" fillId="4" borderId="0" xfId="0" applyFont="1" applyFill="1" applyBorder="1" applyAlignment="1" applyProtection="1">
      <alignment horizontal="left" vertical="center"/>
      <protection hidden="1"/>
    </xf>
    <xf numFmtId="0" fontId="31" fillId="2" borderId="0" xfId="0" applyFont="1" applyFill="1" applyBorder="1" applyAlignment="1" applyProtection="1">
      <alignment horizontal="left" vertical="center" indent="2"/>
      <protection hidden="1"/>
    </xf>
    <xf numFmtId="0" fontId="15" fillId="5" borderId="55" xfId="0" applyFont="1" applyFill="1" applyBorder="1" applyAlignment="1" applyProtection="1">
      <alignment horizontal="right" vertical="center"/>
      <protection hidden="1"/>
    </xf>
    <xf numFmtId="0" fontId="15" fillId="5" borderId="56" xfId="0" applyFont="1" applyFill="1" applyBorder="1" applyAlignment="1" applyProtection="1">
      <alignment horizontal="right" vertical="center"/>
      <protection hidden="1"/>
    </xf>
    <xf numFmtId="0" fontId="66" fillId="19" borderId="86" xfId="0" applyFont="1" applyFill="1" applyBorder="1" applyAlignment="1" applyProtection="1">
      <alignment horizontal="center" vertical="center"/>
      <protection hidden="1"/>
    </xf>
    <xf numFmtId="0" fontId="66" fillId="19" borderId="87" xfId="0" applyFont="1" applyFill="1" applyBorder="1" applyAlignment="1" applyProtection="1">
      <alignment horizontal="center" vertical="center"/>
      <protection hidden="1"/>
    </xf>
    <xf numFmtId="166" fontId="13" fillId="7" borderId="28" xfId="0" applyNumberFormat="1" applyFont="1" applyFill="1" applyBorder="1" applyAlignment="1" applyProtection="1">
      <alignment horizontal="right" vertical="center"/>
      <protection locked="0" hidden="1"/>
    </xf>
    <xf numFmtId="166" fontId="13" fillId="7" borderId="29" xfId="0" applyNumberFormat="1" applyFont="1" applyFill="1" applyBorder="1" applyAlignment="1" applyProtection="1">
      <alignment horizontal="right" vertical="center"/>
      <protection locked="0" hidden="1"/>
    </xf>
    <xf numFmtId="166" fontId="13" fillId="7" borderId="30" xfId="0" applyNumberFormat="1" applyFont="1" applyFill="1" applyBorder="1" applyAlignment="1" applyProtection="1">
      <alignment horizontal="right" vertical="center"/>
      <protection locked="0" hidden="1"/>
    </xf>
    <xf numFmtId="0" fontId="6" fillId="4" borderId="28" xfId="0" applyFont="1" applyFill="1" applyBorder="1" applyAlignment="1" applyProtection="1">
      <alignment horizontal="center" vertical="center"/>
      <protection hidden="1"/>
    </xf>
    <xf numFmtId="0" fontId="6" fillId="4" borderId="29" xfId="0" applyFont="1" applyFill="1" applyBorder="1" applyAlignment="1" applyProtection="1">
      <alignment horizontal="center" vertical="center"/>
      <protection hidden="1"/>
    </xf>
    <xf numFmtId="0" fontId="6" fillId="4" borderId="30" xfId="0" applyFont="1" applyFill="1" applyBorder="1" applyAlignment="1" applyProtection="1">
      <alignment horizontal="center" vertical="center"/>
      <protection hidden="1"/>
    </xf>
    <xf numFmtId="0" fontId="16" fillId="4" borderId="9" xfId="0" applyFont="1" applyFill="1" applyBorder="1" applyAlignment="1" applyProtection="1">
      <alignment vertical="center"/>
      <protection hidden="1"/>
    </xf>
    <xf numFmtId="0" fontId="16" fillId="4" borderId="10" xfId="0" applyFont="1" applyFill="1" applyBorder="1" applyAlignment="1" applyProtection="1">
      <alignment vertical="center"/>
      <protection hidden="1"/>
    </xf>
    <xf numFmtId="0" fontId="16" fillId="0" borderId="34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33" xfId="0" applyFont="1" applyFill="1" applyBorder="1" applyAlignment="1" applyProtection="1">
      <alignment horizontal="center" vertical="center"/>
      <protection locked="0"/>
    </xf>
    <xf numFmtId="0" fontId="6" fillId="4" borderId="52" xfId="0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/>
      <protection hidden="1"/>
    </xf>
    <xf numFmtId="0" fontId="6" fillId="4" borderId="46" xfId="0" applyFont="1" applyFill="1" applyBorder="1" applyAlignment="1" applyProtection="1">
      <alignment horizontal="center" vertical="center"/>
      <protection hidden="1"/>
    </xf>
    <xf numFmtId="167" fontId="13" fillId="7" borderId="32" xfId="0" applyNumberFormat="1" applyFont="1" applyFill="1" applyBorder="1" applyAlignment="1" applyProtection="1">
      <alignment horizontal="right" vertical="center"/>
      <protection hidden="1"/>
    </xf>
    <xf numFmtId="167" fontId="13" fillId="7" borderId="24" xfId="0" applyNumberFormat="1" applyFont="1" applyFill="1" applyBorder="1" applyAlignment="1" applyProtection="1">
      <alignment horizontal="right" vertical="center"/>
      <protection hidden="1"/>
    </xf>
    <xf numFmtId="167" fontId="13" fillId="7" borderId="25" xfId="0" applyNumberFormat="1" applyFont="1" applyFill="1" applyBorder="1" applyAlignment="1" applyProtection="1">
      <alignment horizontal="right" vertical="center"/>
      <protection hidden="1"/>
    </xf>
    <xf numFmtId="0" fontId="6" fillId="4" borderId="49" xfId="0" applyFont="1" applyFill="1" applyBorder="1" applyAlignment="1" applyProtection="1">
      <alignment horizontal="center" vertical="center"/>
      <protection hidden="1"/>
    </xf>
    <xf numFmtId="0" fontId="6" fillId="4" borderId="42" xfId="0" applyFont="1" applyFill="1" applyBorder="1" applyAlignment="1" applyProtection="1">
      <alignment horizontal="center" vertical="center"/>
      <protection hidden="1"/>
    </xf>
    <xf numFmtId="0" fontId="6" fillId="4" borderId="41" xfId="0" applyFont="1" applyFill="1" applyBorder="1" applyAlignment="1" applyProtection="1">
      <alignment horizontal="center" vertical="center"/>
      <protection hidden="1"/>
    </xf>
    <xf numFmtId="1" fontId="6" fillId="4" borderId="39" xfId="0" applyNumberFormat="1" applyFont="1" applyFill="1" applyBorder="1" applyAlignment="1" applyProtection="1">
      <alignment horizontal="center" vertical="center"/>
      <protection hidden="1"/>
    </xf>
    <xf numFmtId="1" fontId="6" fillId="4" borderId="9" xfId="0" applyNumberFormat="1" applyFont="1" applyFill="1" applyBorder="1" applyAlignment="1" applyProtection="1">
      <alignment horizontal="center" vertical="center"/>
      <protection hidden="1"/>
    </xf>
    <xf numFmtId="1" fontId="6" fillId="4" borderId="10" xfId="0" applyNumberFormat="1" applyFont="1" applyFill="1" applyBorder="1" applyAlignment="1" applyProtection="1">
      <alignment horizontal="center" vertical="center"/>
      <protection hidden="1"/>
    </xf>
    <xf numFmtId="0" fontId="6" fillId="4" borderId="32" xfId="0" applyFont="1" applyFill="1" applyBorder="1" applyAlignment="1" applyProtection="1">
      <alignment horizontal="center" vertical="center"/>
      <protection hidden="1"/>
    </xf>
    <xf numFmtId="0" fontId="6" fillId="4" borderId="24" xfId="0" applyFont="1" applyFill="1" applyBorder="1" applyAlignment="1" applyProtection="1">
      <alignment horizontal="center" vertical="center"/>
      <protection hidden="1"/>
    </xf>
    <xf numFmtId="0" fontId="6" fillId="4" borderId="25" xfId="0" applyFont="1" applyFill="1" applyBorder="1" applyAlignment="1" applyProtection="1">
      <alignment horizontal="center" vertical="center"/>
      <protection hidden="1"/>
    </xf>
    <xf numFmtId="0" fontId="21" fillId="4" borderId="39" xfId="0" applyFont="1" applyFill="1" applyBorder="1" applyAlignment="1" applyProtection="1">
      <alignment horizontal="center" vertical="center"/>
      <protection locked="0" hidden="1"/>
    </xf>
    <xf numFmtId="0" fontId="21" fillId="4" borderId="9" xfId="0" applyFont="1" applyFill="1" applyBorder="1" applyAlignment="1" applyProtection="1">
      <alignment horizontal="center" vertical="center"/>
      <protection locked="0" hidden="1"/>
    </xf>
    <xf numFmtId="0" fontId="21" fillId="4" borderId="10" xfId="0" applyFont="1" applyFill="1" applyBorder="1" applyAlignment="1" applyProtection="1">
      <alignment horizontal="center" vertical="center"/>
      <protection locked="0" hidden="1"/>
    </xf>
    <xf numFmtId="0" fontId="36" fillId="0" borderId="0" xfId="0" applyFont="1" applyFill="1" applyBorder="1" applyAlignment="1" applyProtection="1">
      <alignment horizontal="center" vertical="center"/>
      <protection hidden="1"/>
    </xf>
    <xf numFmtId="0" fontId="15" fillId="7" borderId="31" xfId="0" applyFont="1" applyFill="1" applyBorder="1" applyAlignment="1" applyProtection="1">
      <alignment horizontal="center" vertical="center"/>
      <protection hidden="1"/>
    </xf>
    <xf numFmtId="0" fontId="15" fillId="7" borderId="0" xfId="0" applyFont="1" applyFill="1" applyBorder="1" applyAlignment="1" applyProtection="1">
      <alignment horizontal="center" vertical="center"/>
      <protection hidden="1"/>
    </xf>
    <xf numFmtId="0" fontId="15" fillId="7" borderId="20" xfId="0" applyFont="1" applyFill="1" applyBorder="1" applyAlignment="1" applyProtection="1">
      <alignment horizontal="center" vertical="center"/>
      <protection hidden="1"/>
    </xf>
    <xf numFmtId="0" fontId="16" fillId="3" borderId="20" xfId="0" applyFont="1" applyFill="1" applyBorder="1" applyAlignment="1" applyProtection="1">
      <alignment horizontal="left" vertical="center"/>
      <protection hidden="1"/>
    </xf>
    <xf numFmtId="0" fontId="25" fillId="3" borderId="0" xfId="0" applyFont="1" applyFill="1" applyBorder="1" applyAlignment="1" applyProtection="1">
      <alignment horizontal="center" vertical="center"/>
      <protection hidden="1"/>
    </xf>
    <xf numFmtId="2" fontId="21" fillId="4" borderId="39" xfId="0" applyNumberFormat="1" applyFont="1" applyFill="1" applyBorder="1" applyAlignment="1" applyProtection="1">
      <alignment horizontal="center" vertical="center"/>
      <protection hidden="1"/>
    </xf>
    <xf numFmtId="2" fontId="21" fillId="4" borderId="9" xfId="0" applyNumberFormat="1" applyFont="1" applyFill="1" applyBorder="1" applyAlignment="1" applyProtection="1">
      <alignment horizontal="center" vertical="center"/>
      <protection hidden="1"/>
    </xf>
    <xf numFmtId="2" fontId="21" fillId="4" borderId="10" xfId="0" applyNumberFormat="1" applyFont="1" applyFill="1" applyBorder="1" applyAlignment="1" applyProtection="1">
      <alignment horizontal="center" vertical="center"/>
      <protection hidden="1"/>
    </xf>
    <xf numFmtId="166" fontId="13" fillId="7" borderId="81" xfId="0" applyNumberFormat="1" applyFont="1" applyFill="1" applyBorder="1" applyAlignment="1" applyProtection="1">
      <alignment horizontal="right" vertical="center"/>
      <protection hidden="1"/>
    </xf>
    <xf numFmtId="166" fontId="13" fillId="7" borderId="4" xfId="0" applyNumberFormat="1" applyFont="1" applyFill="1" applyBorder="1" applyAlignment="1" applyProtection="1">
      <alignment horizontal="right" vertical="center"/>
      <protection hidden="1"/>
    </xf>
    <xf numFmtId="166" fontId="13" fillId="7" borderId="82" xfId="0" applyNumberFormat="1" applyFont="1" applyFill="1" applyBorder="1" applyAlignment="1" applyProtection="1">
      <alignment horizontal="right" vertical="center"/>
      <protection hidden="1"/>
    </xf>
    <xf numFmtId="0" fontId="21" fillId="4" borderId="81" xfId="0" applyFont="1" applyFill="1" applyBorder="1" applyAlignment="1" applyProtection="1">
      <alignment horizontal="center" vertical="center"/>
      <protection hidden="1"/>
    </xf>
    <xf numFmtId="0" fontId="21" fillId="4" borderId="4" xfId="0" applyFont="1" applyFill="1" applyBorder="1" applyAlignment="1" applyProtection="1">
      <alignment horizontal="center" vertical="center"/>
      <protection hidden="1"/>
    </xf>
    <xf numFmtId="0" fontId="21" fillId="4" borderId="82" xfId="0" applyFont="1" applyFill="1" applyBorder="1" applyAlignment="1" applyProtection="1">
      <alignment horizontal="center" vertical="center"/>
      <protection hidden="1"/>
    </xf>
    <xf numFmtId="167" fontId="13" fillId="25" borderId="39" xfId="0" applyNumberFormat="1" applyFont="1" applyFill="1" applyBorder="1" applyAlignment="1" applyProtection="1">
      <alignment horizontal="right" vertical="center"/>
      <protection hidden="1"/>
    </xf>
    <xf numFmtId="167" fontId="13" fillId="25" borderId="9" xfId="0" applyNumberFormat="1" applyFont="1" applyFill="1" applyBorder="1" applyAlignment="1" applyProtection="1">
      <alignment horizontal="right" vertical="center"/>
      <protection hidden="1"/>
    </xf>
    <xf numFmtId="167" fontId="13" fillId="25" borderId="10" xfId="0" applyNumberFormat="1" applyFont="1" applyFill="1" applyBorder="1" applyAlignment="1" applyProtection="1">
      <alignment horizontal="right" vertical="center"/>
      <protection hidden="1"/>
    </xf>
    <xf numFmtId="0" fontId="15" fillId="5" borderId="57" xfId="0" applyFont="1" applyFill="1" applyBorder="1" applyAlignment="1" applyProtection="1">
      <alignment horizontal="right" vertical="center"/>
      <protection hidden="1"/>
    </xf>
    <xf numFmtId="0" fontId="16" fillId="7" borderId="0" xfId="0" applyFont="1" applyFill="1" applyBorder="1" applyAlignment="1" applyProtection="1">
      <alignment horizontal="left" vertical="center"/>
      <protection hidden="1"/>
    </xf>
    <xf numFmtId="0" fontId="15" fillId="5" borderId="0" xfId="0" applyFont="1" applyFill="1" applyBorder="1" applyAlignment="1" applyProtection="1">
      <alignment horizontal="right" vertical="center"/>
      <protection hidden="1"/>
    </xf>
    <xf numFmtId="0" fontId="15" fillId="5" borderId="83" xfId="0" applyFont="1" applyFill="1" applyBorder="1" applyAlignment="1" applyProtection="1">
      <alignment horizontal="right" vertical="center"/>
      <protection hidden="1"/>
    </xf>
    <xf numFmtId="0" fontId="16" fillId="7" borderId="83" xfId="0" applyFont="1" applyFill="1" applyBorder="1" applyAlignment="1" applyProtection="1">
      <alignment horizontal="left" vertical="center"/>
      <protection hidden="1"/>
    </xf>
    <xf numFmtId="0" fontId="16" fillId="7" borderId="14" xfId="0" applyFont="1" applyFill="1" applyBorder="1" applyAlignment="1" applyProtection="1">
      <alignment horizontal="left" vertical="center"/>
      <protection hidden="1"/>
    </xf>
    <xf numFmtId="0" fontId="16" fillId="7" borderId="15" xfId="0" applyFont="1" applyFill="1" applyBorder="1" applyAlignment="1" applyProtection="1">
      <alignment horizontal="left" vertical="center"/>
      <protection hidden="1"/>
    </xf>
    <xf numFmtId="0" fontId="16" fillId="7" borderId="16" xfId="0" applyFont="1" applyFill="1" applyBorder="1" applyAlignment="1" applyProtection="1">
      <alignment horizontal="left" vertical="center"/>
      <protection hidden="1"/>
    </xf>
    <xf numFmtId="0" fontId="15" fillId="5" borderId="14" xfId="0" applyFont="1" applyFill="1" applyBorder="1" applyAlignment="1" applyProtection="1">
      <alignment horizontal="right" vertical="center"/>
      <protection hidden="1"/>
    </xf>
    <xf numFmtId="0" fontId="15" fillId="5" borderId="15" xfId="0" applyFont="1" applyFill="1" applyBorder="1" applyAlignment="1" applyProtection="1">
      <alignment horizontal="right" vertical="center"/>
      <protection hidden="1"/>
    </xf>
    <xf numFmtId="0" fontId="15" fillId="5" borderId="88" xfId="0" applyFont="1" applyFill="1" applyBorder="1" applyAlignment="1" applyProtection="1">
      <alignment horizontal="right" vertical="center"/>
      <protection hidden="1"/>
    </xf>
    <xf numFmtId="0" fontId="5" fillId="2" borderId="55" xfId="0" applyFont="1" applyFill="1" applyBorder="1" applyAlignment="1" applyProtection="1">
      <alignment horizontal="right" vertical="center"/>
      <protection hidden="1"/>
    </xf>
    <xf numFmtId="0" fontId="42" fillId="7" borderId="55" xfId="0" applyFont="1" applyFill="1" applyBorder="1" applyAlignment="1" applyProtection="1">
      <alignment horizontal="left" vertical="center"/>
      <protection hidden="1"/>
    </xf>
    <xf numFmtId="0" fontId="42" fillId="7" borderId="56" xfId="0" applyFont="1" applyFill="1" applyBorder="1" applyAlignment="1" applyProtection="1">
      <alignment horizontal="left" vertical="center"/>
      <protection hidden="1"/>
    </xf>
    <xf numFmtId="0" fontId="42" fillId="7" borderId="57" xfId="0" applyFont="1" applyFill="1" applyBorder="1" applyAlignment="1" applyProtection="1">
      <alignment horizontal="left" vertical="center"/>
      <protection hidden="1"/>
    </xf>
    <xf numFmtId="0" fontId="14" fillId="9" borderId="39" xfId="0" applyFont="1" applyFill="1" applyBorder="1" applyAlignment="1" applyProtection="1">
      <alignment horizontal="center" vertical="center"/>
      <protection hidden="1"/>
    </xf>
    <xf numFmtId="0" fontId="14" fillId="9" borderId="9" xfId="0" applyFont="1" applyFill="1" applyBorder="1" applyAlignment="1" applyProtection="1">
      <alignment horizontal="center" vertical="center"/>
      <protection hidden="1"/>
    </xf>
    <xf numFmtId="0" fontId="14" fillId="9" borderId="10" xfId="0" applyFont="1" applyFill="1" applyBorder="1" applyAlignment="1" applyProtection="1">
      <alignment horizontal="center" vertical="center"/>
      <protection hidden="1"/>
    </xf>
    <xf numFmtId="0" fontId="6" fillId="3" borderId="0" xfId="0" applyFont="1" applyFill="1" applyBorder="1" applyAlignment="1" applyProtection="1">
      <alignment horizontal="center" vertical="center" wrapText="1"/>
      <protection hidden="1"/>
    </xf>
    <xf numFmtId="0" fontId="5" fillId="7" borderId="31" xfId="0" applyFont="1" applyFill="1" applyBorder="1" applyAlignment="1" applyProtection="1">
      <alignment horizontal="center" vertical="center"/>
      <protection hidden="1"/>
    </xf>
    <xf numFmtId="0" fontId="5" fillId="7" borderId="0" xfId="0" applyFont="1" applyFill="1" applyBorder="1" applyAlignment="1" applyProtection="1">
      <alignment horizontal="center" vertical="center"/>
      <protection hidden="1"/>
    </xf>
    <xf numFmtId="0" fontId="5" fillId="7" borderId="20" xfId="0" applyFont="1" applyFill="1" applyBorder="1" applyAlignment="1" applyProtection="1">
      <alignment horizontal="center" vertical="center"/>
      <protection hidden="1"/>
    </xf>
    <xf numFmtId="164" fontId="12" fillId="0" borderId="0" xfId="0" applyNumberFormat="1" applyFont="1" applyFill="1" applyBorder="1" applyAlignment="1" applyProtection="1">
      <alignment horizontal="center" vertical="center"/>
      <protection hidden="1"/>
    </xf>
    <xf numFmtId="164" fontId="36" fillId="0" borderId="0" xfId="0" applyNumberFormat="1" applyFont="1" applyFill="1" applyBorder="1" applyAlignment="1" applyProtection="1">
      <alignment horizontal="center" vertical="center"/>
      <protection hidden="1"/>
    </xf>
    <xf numFmtId="0" fontId="36" fillId="0" borderId="20" xfId="0" applyFont="1" applyFill="1" applyBorder="1" applyAlignment="1" applyProtection="1">
      <alignment horizontal="center" vertical="center"/>
      <protection hidden="1"/>
    </xf>
    <xf numFmtId="0" fontId="36" fillId="4" borderId="24" xfId="0" applyFont="1" applyFill="1" applyBorder="1" applyAlignment="1" applyProtection="1">
      <alignment horizontal="center" vertical="center"/>
      <protection hidden="1"/>
    </xf>
    <xf numFmtId="0" fontId="21" fillId="13" borderId="39" xfId="0" applyFont="1" applyFill="1" applyBorder="1" applyAlignment="1" applyProtection="1">
      <alignment horizontal="center" vertical="center"/>
      <protection locked="0" hidden="1"/>
    </xf>
    <xf numFmtId="0" fontId="21" fillId="13" borderId="9" xfId="0" applyFont="1" applyFill="1" applyBorder="1" applyAlignment="1" applyProtection="1">
      <alignment horizontal="center" vertical="center"/>
      <protection locked="0" hidden="1"/>
    </xf>
    <xf numFmtId="0" fontId="21" fillId="13" borderId="10" xfId="0" applyFont="1" applyFill="1" applyBorder="1" applyAlignment="1" applyProtection="1">
      <alignment horizontal="center" vertical="center"/>
      <protection locked="0" hidden="1"/>
    </xf>
    <xf numFmtId="0" fontId="12" fillId="4" borderId="20" xfId="0" applyFont="1" applyFill="1" applyBorder="1" applyAlignment="1" applyProtection="1">
      <alignment horizontal="center" vertical="center" wrapText="1"/>
      <protection hidden="1"/>
    </xf>
    <xf numFmtId="0" fontId="52" fillId="0" borderId="0" xfId="0" applyFont="1" applyBorder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left" vertical="center"/>
      <protection hidden="1"/>
    </xf>
    <xf numFmtId="0" fontId="15" fillId="27" borderId="55" xfId="0" applyFont="1" applyFill="1" applyBorder="1" applyAlignment="1" applyProtection="1">
      <alignment horizontal="right" vertical="center"/>
      <protection hidden="1"/>
    </xf>
    <xf numFmtId="0" fontId="15" fillId="27" borderId="56" xfId="0" applyFont="1" applyFill="1" applyBorder="1" applyAlignment="1" applyProtection="1">
      <alignment horizontal="right" vertical="center"/>
      <protection hidden="1"/>
    </xf>
    <xf numFmtId="0" fontId="15" fillId="27" borderId="57" xfId="0" applyFont="1" applyFill="1" applyBorder="1" applyAlignment="1" applyProtection="1">
      <alignment horizontal="right" vertical="center"/>
      <protection hidden="1"/>
    </xf>
    <xf numFmtId="0" fontId="0" fillId="0" borderId="38" xfId="0" applyBorder="1"/>
    <xf numFmtId="166" fontId="13" fillId="7" borderId="49" xfId="0" applyNumberFormat="1" applyFont="1" applyFill="1" applyBorder="1" applyAlignment="1" applyProtection="1">
      <alignment horizontal="right" vertical="center"/>
      <protection hidden="1"/>
    </xf>
    <xf numFmtId="166" fontId="13" fillId="7" borderId="42" xfId="0" applyNumberFormat="1" applyFont="1" applyFill="1" applyBorder="1" applyAlignment="1" applyProtection="1">
      <alignment horizontal="right" vertical="center"/>
      <protection hidden="1"/>
    </xf>
    <xf numFmtId="166" fontId="13" fillId="7" borderId="41" xfId="0" applyNumberFormat="1" applyFont="1" applyFill="1" applyBorder="1" applyAlignment="1" applyProtection="1">
      <alignment horizontal="right" vertical="center"/>
      <protection hidden="1"/>
    </xf>
    <xf numFmtId="0" fontId="21" fillId="11" borderId="0" xfId="0" applyFont="1" applyFill="1" applyBorder="1" applyAlignment="1" applyProtection="1">
      <alignment horizontal="left" vertical="center" wrapText="1"/>
      <protection hidden="1"/>
    </xf>
    <xf numFmtId="0" fontId="39" fillId="0" borderId="0" xfId="0" applyFont="1" applyBorder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/>
      <protection hidden="1"/>
    </xf>
    <xf numFmtId="0" fontId="34" fillId="3" borderId="0" xfId="0" applyFont="1" applyFill="1" applyBorder="1" applyAlignment="1" applyProtection="1">
      <alignment horizontal="left" vertical="center"/>
      <protection hidden="1"/>
    </xf>
    <xf numFmtId="0" fontId="69" fillId="3" borderId="0" xfId="0" applyFont="1" applyFill="1" applyBorder="1" applyAlignment="1" applyProtection="1">
      <alignment horizontal="left" vertical="center" wrapText="1"/>
      <protection hidden="1"/>
    </xf>
    <xf numFmtId="0" fontId="5" fillId="5" borderId="55" xfId="0" applyFont="1" applyFill="1" applyBorder="1" applyAlignment="1" applyProtection="1">
      <alignment horizontal="center" vertical="center"/>
      <protection hidden="1"/>
    </xf>
    <xf numFmtId="0" fontId="0" fillId="0" borderId="56" xfId="0" applyBorder="1"/>
    <xf numFmtId="0" fontId="16" fillId="3" borderId="13" xfId="0" applyFont="1" applyFill="1" applyBorder="1" applyAlignment="1" applyProtection="1">
      <alignment horizontal="left" vertical="center"/>
      <protection hidden="1"/>
    </xf>
    <xf numFmtId="0" fontId="44" fillId="25" borderId="72" xfId="0" applyFont="1" applyFill="1" applyBorder="1" applyAlignment="1" applyProtection="1">
      <alignment horizontal="left" vertical="center"/>
      <protection hidden="1"/>
    </xf>
    <xf numFmtId="0" fontId="44" fillId="25" borderId="73" xfId="0" applyFont="1" applyFill="1" applyBorder="1" applyAlignment="1" applyProtection="1">
      <alignment horizontal="left" vertical="center"/>
      <protection hidden="1"/>
    </xf>
    <xf numFmtId="0" fontId="44" fillId="25" borderId="74" xfId="0" applyFont="1" applyFill="1" applyBorder="1" applyAlignment="1" applyProtection="1">
      <alignment horizontal="left" vertical="center"/>
      <protection hidden="1"/>
    </xf>
    <xf numFmtId="0" fontId="44" fillId="25" borderId="64" xfId="0" applyFont="1" applyFill="1" applyBorder="1" applyAlignment="1" applyProtection="1">
      <alignment horizontal="left" vertical="center"/>
      <protection hidden="1"/>
    </xf>
    <xf numFmtId="0" fontId="44" fillId="25" borderId="65" xfId="0" applyFont="1" applyFill="1" applyBorder="1" applyAlignment="1" applyProtection="1">
      <alignment horizontal="left" vertical="center"/>
      <protection hidden="1"/>
    </xf>
    <xf numFmtId="0" fontId="44" fillId="25" borderId="67" xfId="0" applyFont="1" applyFill="1" applyBorder="1" applyAlignment="1" applyProtection="1">
      <alignment horizontal="left" vertical="center"/>
      <protection hidden="1"/>
    </xf>
    <xf numFmtId="168" fontId="13" fillId="4" borderId="39" xfId="0" applyNumberFormat="1" applyFont="1" applyFill="1" applyBorder="1" applyAlignment="1" applyProtection="1">
      <alignment horizontal="right" vertical="center"/>
      <protection locked="0" hidden="1"/>
    </xf>
    <xf numFmtId="168" fontId="13" fillId="4" borderId="9" xfId="0" applyNumberFormat="1" applyFont="1" applyFill="1" applyBorder="1" applyAlignment="1" applyProtection="1">
      <alignment horizontal="right" vertical="center"/>
      <protection locked="0" hidden="1"/>
    </xf>
    <xf numFmtId="168" fontId="13" fillId="4" borderId="10" xfId="0" applyNumberFormat="1" applyFont="1" applyFill="1" applyBorder="1" applyAlignment="1" applyProtection="1">
      <alignment horizontal="right" vertical="center"/>
      <protection locked="0"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44" fillId="25" borderId="58" xfId="0" applyFont="1" applyFill="1" applyBorder="1" applyAlignment="1" applyProtection="1">
      <alignment horizontal="left" vertical="center"/>
      <protection hidden="1"/>
    </xf>
    <xf numFmtId="0" fontId="44" fillId="25" borderId="2" xfId="0" applyFont="1" applyFill="1" applyBorder="1" applyAlignment="1" applyProtection="1">
      <alignment horizontal="left" vertical="center"/>
      <protection hidden="1"/>
    </xf>
    <xf numFmtId="0" fontId="44" fillId="25" borderId="59" xfId="0" applyFont="1" applyFill="1" applyBorder="1" applyAlignment="1" applyProtection="1">
      <alignment horizontal="left" vertical="center"/>
      <protection hidden="1"/>
    </xf>
    <xf numFmtId="0" fontId="5" fillId="2" borderId="56" xfId="0" applyFont="1" applyFill="1" applyBorder="1" applyAlignment="1" applyProtection="1">
      <alignment horizontal="right" vertical="center"/>
      <protection hidden="1"/>
    </xf>
    <xf numFmtId="0" fontId="5" fillId="2" borderId="57" xfId="0" applyFont="1" applyFill="1" applyBorder="1" applyAlignment="1" applyProtection="1">
      <alignment horizontal="right" vertical="center"/>
      <protection hidden="1"/>
    </xf>
    <xf numFmtId="0" fontId="21" fillId="3" borderId="15" xfId="0" applyFont="1" applyFill="1" applyBorder="1" applyAlignment="1" applyProtection="1">
      <alignment horizontal="left" vertical="center" wrapText="1"/>
      <protection hidden="1"/>
    </xf>
    <xf numFmtId="0" fontId="14" fillId="9" borderId="39" xfId="0" applyFont="1" applyFill="1" applyBorder="1" applyAlignment="1" applyProtection="1">
      <alignment horizontal="left" vertical="center"/>
      <protection hidden="1"/>
    </xf>
    <xf numFmtId="0" fontId="14" fillId="9" borderId="9" xfId="0" applyFont="1" applyFill="1" applyBorder="1" applyAlignment="1" applyProtection="1">
      <alignment horizontal="left" vertical="center"/>
      <protection hidden="1"/>
    </xf>
    <xf numFmtId="0" fontId="14" fillId="9" borderId="10" xfId="0" applyFont="1" applyFill="1" applyBorder="1" applyAlignment="1" applyProtection="1">
      <alignment horizontal="left" vertical="center"/>
      <protection hidden="1"/>
    </xf>
    <xf numFmtId="0" fontId="1" fillId="3" borderId="0" xfId="0" applyFont="1" applyFill="1" applyAlignment="1" applyProtection="1">
      <alignment horizontal="center" vertical="top" wrapText="1"/>
      <protection hidden="1"/>
    </xf>
    <xf numFmtId="0" fontId="1" fillId="7" borderId="56" xfId="0" applyFont="1" applyFill="1" applyBorder="1" applyAlignment="1" applyProtection="1">
      <alignment horizontal="left" vertical="center"/>
      <protection hidden="1"/>
    </xf>
    <xf numFmtId="0" fontId="1" fillId="7" borderId="57" xfId="0" applyFont="1" applyFill="1" applyBorder="1" applyAlignment="1" applyProtection="1">
      <alignment horizontal="left" vertical="center"/>
      <protection hidden="1"/>
    </xf>
    <xf numFmtId="0" fontId="0" fillId="0" borderId="7" xfId="0" applyBorder="1" applyAlignment="1">
      <alignment horizontal="center"/>
    </xf>
    <xf numFmtId="0" fontId="6" fillId="3" borderId="0" xfId="0" applyFont="1" applyFill="1" applyBorder="1" applyAlignment="1" applyProtection="1">
      <alignment horizontal="left" vertical="top" wrapText="1"/>
      <protection hidden="1"/>
    </xf>
    <xf numFmtId="0" fontId="16" fillId="3" borderId="0" xfId="0" applyFont="1" applyFill="1" applyAlignment="1" applyProtection="1">
      <alignment horizontal="left" vertical="center" wrapText="1"/>
      <protection hidden="1"/>
    </xf>
    <xf numFmtId="0" fontId="42" fillId="3" borderId="0" xfId="0" applyFont="1" applyFill="1" applyBorder="1" applyAlignment="1" applyProtection="1">
      <alignment horizontal="left" vertical="center" wrapText="1"/>
      <protection hidden="1"/>
    </xf>
    <xf numFmtId="0" fontId="16" fillId="11" borderId="13" xfId="0" applyFont="1" applyFill="1" applyBorder="1" applyAlignment="1" applyProtection="1">
      <alignment horizontal="left" vertical="center"/>
      <protection hidden="1"/>
    </xf>
    <xf numFmtId="0" fontId="16" fillId="11" borderId="84" xfId="0" applyFont="1" applyFill="1" applyBorder="1" applyAlignment="1" applyProtection="1">
      <alignment horizontal="left" vertical="center"/>
      <protection hidden="1"/>
    </xf>
    <xf numFmtId="0" fontId="16" fillId="11" borderId="12" xfId="0" applyFont="1" applyFill="1" applyBorder="1" applyAlignment="1" applyProtection="1">
      <alignment horizontal="left" vertical="center"/>
      <protection hidden="1"/>
    </xf>
    <xf numFmtId="0" fontId="15" fillId="11" borderId="13" xfId="0" applyFont="1" applyFill="1" applyBorder="1" applyAlignment="1" applyProtection="1">
      <alignment horizontal="right" vertical="center"/>
      <protection hidden="1"/>
    </xf>
    <xf numFmtId="0" fontId="15" fillId="11" borderId="84" xfId="0" applyFont="1" applyFill="1" applyBorder="1" applyAlignment="1" applyProtection="1">
      <alignment horizontal="right" vertical="center"/>
      <protection hidden="1"/>
    </xf>
    <xf numFmtId="0" fontId="15" fillId="11" borderId="12" xfId="0" applyFont="1" applyFill="1" applyBorder="1" applyAlignment="1" applyProtection="1">
      <alignment horizontal="right" vertical="center"/>
      <protection hidden="1"/>
    </xf>
    <xf numFmtId="0" fontId="66" fillId="19" borderId="55" xfId="0" applyFont="1" applyFill="1" applyBorder="1" applyAlignment="1" applyProtection="1">
      <alignment horizontal="center" vertical="center"/>
      <protection hidden="1"/>
    </xf>
    <xf numFmtId="0" fontId="66" fillId="19" borderId="57" xfId="0" applyFont="1" applyFill="1" applyBorder="1" applyAlignment="1" applyProtection="1">
      <alignment horizontal="center" vertical="center"/>
      <protection hidden="1"/>
    </xf>
    <xf numFmtId="0" fontId="16" fillId="11" borderId="18" xfId="0" applyFont="1" applyFill="1" applyBorder="1" applyAlignment="1" applyProtection="1">
      <alignment horizontal="left" vertical="center"/>
      <protection hidden="1"/>
    </xf>
    <xf numFmtId="0" fontId="16" fillId="11" borderId="83" xfId="0" applyFont="1" applyFill="1" applyBorder="1" applyAlignment="1" applyProtection="1">
      <alignment horizontal="left" vertical="center"/>
      <protection hidden="1"/>
    </xf>
    <xf numFmtId="0" fontId="16" fillId="11" borderId="17" xfId="0" applyFont="1" applyFill="1" applyBorder="1" applyAlignment="1" applyProtection="1">
      <alignment horizontal="left" vertical="center"/>
      <protection hidden="1"/>
    </xf>
    <xf numFmtId="0" fontId="15" fillId="11" borderId="18" xfId="0" applyFont="1" applyFill="1" applyBorder="1" applyAlignment="1" applyProtection="1">
      <alignment horizontal="right" vertical="center"/>
      <protection hidden="1"/>
    </xf>
    <xf numFmtId="0" fontId="15" fillId="11" borderId="83" xfId="0" applyFont="1" applyFill="1" applyBorder="1" applyAlignment="1" applyProtection="1">
      <alignment horizontal="right" vertical="center"/>
      <protection hidden="1"/>
    </xf>
    <xf numFmtId="0" fontId="15" fillId="11" borderId="17" xfId="0" applyFont="1" applyFill="1" applyBorder="1" applyAlignment="1" applyProtection="1">
      <alignment horizontal="right" vertical="center"/>
      <protection hidden="1"/>
    </xf>
    <xf numFmtId="0" fontId="66" fillId="19" borderId="14" xfId="0" applyFont="1" applyFill="1" applyBorder="1" applyAlignment="1" applyProtection="1">
      <alignment horizontal="center" vertical="center"/>
      <protection hidden="1"/>
    </xf>
    <xf numFmtId="0" fontId="66" fillId="19" borderId="16" xfId="0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Alignment="1" applyProtection="1">
      <alignment horizontal="left" vertical="center" wrapText="1"/>
      <protection hidden="1"/>
    </xf>
    <xf numFmtId="0" fontId="66" fillId="19" borderId="39" xfId="0" applyFont="1" applyFill="1" applyBorder="1" applyAlignment="1">
      <alignment horizontal="center"/>
    </xf>
    <xf numFmtId="0" fontId="66" fillId="19" borderId="9" xfId="0" applyFont="1" applyFill="1" applyBorder="1" applyAlignment="1">
      <alignment horizontal="center"/>
    </xf>
    <xf numFmtId="0" fontId="66" fillId="19" borderId="10" xfId="0" applyFont="1" applyFill="1" applyBorder="1" applyAlignment="1">
      <alignment horizontal="center"/>
    </xf>
    <xf numFmtId="0" fontId="48" fillId="19" borderId="28" xfId="0" applyFont="1" applyFill="1" applyBorder="1" applyAlignment="1" applyProtection="1">
      <alignment horizontal="left" vertical="center"/>
      <protection hidden="1"/>
    </xf>
    <xf numFmtId="0" fontId="48" fillId="19" borderId="29" xfId="0" applyFont="1" applyFill="1" applyBorder="1" applyAlignment="1" applyProtection="1">
      <alignment horizontal="left" vertical="center"/>
      <protection hidden="1"/>
    </xf>
    <xf numFmtId="0" fontId="48" fillId="19" borderId="30" xfId="0" applyFont="1" applyFill="1" applyBorder="1" applyAlignment="1" applyProtection="1">
      <alignment horizontal="left" vertical="center"/>
      <protection hidden="1"/>
    </xf>
    <xf numFmtId="0" fontId="14" fillId="28" borderId="39" xfId="0" applyFont="1" applyFill="1" applyBorder="1" applyAlignment="1" applyProtection="1">
      <alignment horizontal="left" vertical="center"/>
      <protection hidden="1"/>
    </xf>
    <xf numFmtId="0" fontId="14" fillId="28" borderId="9" xfId="0" applyFont="1" applyFill="1" applyBorder="1" applyAlignment="1" applyProtection="1">
      <alignment horizontal="left" vertical="center"/>
      <protection hidden="1"/>
    </xf>
    <xf numFmtId="0" fontId="14" fillId="28" borderId="10" xfId="0" applyFont="1" applyFill="1" applyBorder="1" applyAlignment="1" applyProtection="1">
      <alignment horizontal="left" vertical="center"/>
      <protection hidden="1"/>
    </xf>
    <xf numFmtId="0" fontId="14" fillId="4" borderId="39" xfId="0" applyFont="1" applyFill="1" applyBorder="1" applyAlignment="1" applyProtection="1">
      <alignment horizontal="left" vertical="center"/>
      <protection hidden="1"/>
    </xf>
    <xf numFmtId="0" fontId="14" fillId="4" borderId="9" xfId="0" applyFont="1" applyFill="1" applyBorder="1" applyAlignment="1" applyProtection="1">
      <alignment horizontal="left" vertical="center"/>
      <protection hidden="1"/>
    </xf>
    <xf numFmtId="0" fontId="14" fillId="4" borderId="10" xfId="0" applyFont="1" applyFill="1" applyBorder="1" applyAlignment="1" applyProtection="1">
      <alignment horizontal="left" vertical="center"/>
      <protection hidden="1"/>
    </xf>
    <xf numFmtId="0" fontId="14" fillId="28" borderId="32" xfId="0" applyFont="1" applyFill="1" applyBorder="1" applyAlignment="1" applyProtection="1">
      <alignment horizontal="left" vertical="center"/>
      <protection hidden="1"/>
    </xf>
    <xf numFmtId="0" fontId="14" fillId="28" borderId="24" xfId="0" applyFont="1" applyFill="1" applyBorder="1" applyAlignment="1" applyProtection="1">
      <alignment horizontal="left" vertical="center"/>
      <protection hidden="1"/>
    </xf>
    <xf numFmtId="0" fontId="14" fillId="28" borderId="25" xfId="0" applyFont="1" applyFill="1" applyBorder="1" applyAlignment="1" applyProtection="1">
      <alignment horizontal="left" vertical="center"/>
      <protection hidden="1"/>
    </xf>
    <xf numFmtId="0" fontId="17" fillId="28" borderId="49" xfId="0" applyFont="1" applyFill="1" applyBorder="1" applyAlignment="1" applyProtection="1">
      <alignment horizontal="left" vertical="center"/>
      <protection hidden="1"/>
    </xf>
    <xf numFmtId="0" fontId="17" fillId="28" borderId="42" xfId="0" applyFont="1" applyFill="1" applyBorder="1" applyAlignment="1" applyProtection="1">
      <alignment horizontal="left" vertical="center"/>
      <protection hidden="1"/>
    </xf>
    <xf numFmtId="0" fontId="17" fillId="28" borderId="41" xfId="0" applyFont="1" applyFill="1" applyBorder="1" applyAlignment="1" applyProtection="1">
      <alignment horizontal="left" vertical="center"/>
      <protection hidden="1"/>
    </xf>
    <xf numFmtId="0" fontId="17" fillId="28" borderId="50" xfId="0" applyFont="1" applyFill="1" applyBorder="1" applyAlignment="1" applyProtection="1">
      <alignment horizontal="left" vertical="center"/>
      <protection hidden="1"/>
    </xf>
    <xf numFmtId="0" fontId="17" fillId="28" borderId="1" xfId="0" applyFont="1" applyFill="1" applyBorder="1" applyAlignment="1" applyProtection="1">
      <alignment horizontal="left" vertical="center"/>
      <protection hidden="1"/>
    </xf>
    <xf numFmtId="0" fontId="17" fillId="28" borderId="44" xfId="0" applyFont="1" applyFill="1" applyBorder="1" applyAlignment="1" applyProtection="1">
      <alignment horizontal="left" vertical="center"/>
      <protection hidden="1"/>
    </xf>
    <xf numFmtId="49" fontId="17" fillId="4" borderId="50" xfId="0" applyNumberFormat="1" applyFont="1" applyFill="1" applyBorder="1" applyAlignment="1" applyProtection="1">
      <alignment horizontal="left" vertical="center" indent="1"/>
      <protection locked="0" hidden="1"/>
    </xf>
    <xf numFmtId="49" fontId="17" fillId="4" borderId="1" xfId="0" applyNumberFormat="1" applyFont="1" applyFill="1" applyBorder="1" applyAlignment="1" applyProtection="1">
      <alignment horizontal="left" vertical="center" indent="1"/>
      <protection locked="0" hidden="1"/>
    </xf>
    <xf numFmtId="49" fontId="17" fillId="4" borderId="44" xfId="0" applyNumberFormat="1" applyFont="1" applyFill="1" applyBorder="1" applyAlignment="1" applyProtection="1">
      <alignment horizontal="left" vertical="center" indent="1"/>
      <protection locked="0" hidden="1"/>
    </xf>
    <xf numFmtId="0" fontId="17" fillId="4" borderId="50" xfId="0" applyNumberFormat="1" applyFont="1" applyFill="1" applyBorder="1" applyAlignment="1" applyProtection="1">
      <alignment horizontal="left" vertical="center" indent="1"/>
      <protection locked="0" hidden="1"/>
    </xf>
    <xf numFmtId="0" fontId="17" fillId="4" borderId="1" xfId="0" applyNumberFormat="1" applyFont="1" applyFill="1" applyBorder="1" applyAlignment="1" applyProtection="1">
      <alignment horizontal="left" vertical="center" indent="1"/>
      <protection locked="0" hidden="1"/>
    </xf>
    <xf numFmtId="0" fontId="17" fillId="4" borderId="44" xfId="0" applyNumberFormat="1" applyFont="1" applyFill="1" applyBorder="1" applyAlignment="1" applyProtection="1">
      <alignment horizontal="left" vertical="center" indent="1"/>
      <protection locked="0" hidden="1"/>
    </xf>
    <xf numFmtId="49" fontId="17" fillId="4" borderId="49" xfId="0" applyNumberFormat="1" applyFont="1" applyFill="1" applyBorder="1" applyAlignment="1" applyProtection="1">
      <alignment horizontal="left" vertical="center" indent="1"/>
      <protection locked="0" hidden="1"/>
    </xf>
    <xf numFmtId="49" fontId="17" fillId="4" borderId="42" xfId="0" applyNumberFormat="1" applyFont="1" applyFill="1" applyBorder="1" applyAlignment="1" applyProtection="1">
      <alignment horizontal="left" vertical="center" indent="1"/>
      <protection locked="0" hidden="1"/>
    </xf>
    <xf numFmtId="49" fontId="17" fillId="4" borderId="41" xfId="0" applyNumberFormat="1" applyFont="1" applyFill="1" applyBorder="1" applyAlignment="1" applyProtection="1">
      <alignment horizontal="left" vertical="center" indent="1"/>
      <protection locked="0" hidden="1"/>
    </xf>
    <xf numFmtId="0" fontId="17" fillId="4" borderId="49" xfId="0" applyNumberFormat="1" applyFont="1" applyFill="1" applyBorder="1" applyAlignment="1" applyProtection="1">
      <alignment horizontal="left" vertical="center" indent="1"/>
      <protection locked="0" hidden="1"/>
    </xf>
    <xf numFmtId="0" fontId="17" fillId="4" borderId="42" xfId="0" applyNumberFormat="1" applyFont="1" applyFill="1" applyBorder="1" applyAlignment="1" applyProtection="1">
      <alignment horizontal="left" vertical="center" indent="1"/>
      <protection locked="0" hidden="1"/>
    </xf>
    <xf numFmtId="0" fontId="17" fillId="4" borderId="41" xfId="0" applyNumberFormat="1" applyFont="1" applyFill="1" applyBorder="1" applyAlignment="1" applyProtection="1">
      <alignment horizontal="left" vertical="center" indent="1"/>
      <protection locked="0" hidden="1"/>
    </xf>
    <xf numFmtId="0" fontId="17" fillId="28" borderId="71" xfId="0" applyFont="1" applyFill="1" applyBorder="1" applyAlignment="1" applyProtection="1">
      <alignment horizontal="left" vertical="center"/>
      <protection hidden="1"/>
    </xf>
    <xf numFmtId="0" fontId="17" fillId="28" borderId="7" xfId="0" applyFont="1" applyFill="1" applyBorder="1" applyAlignment="1" applyProtection="1">
      <alignment horizontal="left" vertical="center"/>
      <protection hidden="1"/>
    </xf>
    <xf numFmtId="0" fontId="17" fillId="28" borderId="62" xfId="0" applyFont="1" applyFill="1" applyBorder="1" applyAlignment="1" applyProtection="1">
      <alignment horizontal="left" vertical="center"/>
      <protection hidden="1"/>
    </xf>
    <xf numFmtId="0" fontId="14" fillId="29" borderId="32" xfId="0" applyFont="1" applyFill="1" applyBorder="1" applyAlignment="1" applyProtection="1">
      <alignment horizontal="left" vertical="center"/>
      <protection hidden="1"/>
    </xf>
    <xf numFmtId="0" fontId="14" fillId="29" borderId="24" xfId="0" applyFont="1" applyFill="1" applyBorder="1" applyAlignment="1" applyProtection="1">
      <alignment horizontal="left" vertical="center"/>
      <protection hidden="1"/>
    </xf>
    <xf numFmtId="0" fontId="14" fillId="29" borderId="25" xfId="0" applyFont="1" applyFill="1" applyBorder="1" applyAlignment="1" applyProtection="1">
      <alignment horizontal="left" vertical="center"/>
      <protection hidden="1"/>
    </xf>
    <xf numFmtId="0" fontId="17" fillId="29" borderId="49" xfId="0" applyFont="1" applyFill="1" applyBorder="1" applyAlignment="1" applyProtection="1">
      <alignment horizontal="left" vertical="center"/>
      <protection hidden="1"/>
    </xf>
    <xf numFmtId="0" fontId="17" fillId="29" borderId="42" xfId="0" applyFont="1" applyFill="1" applyBorder="1" applyAlignment="1" applyProtection="1">
      <alignment horizontal="left" vertical="center"/>
      <protection hidden="1"/>
    </xf>
    <xf numFmtId="0" fontId="17" fillId="29" borderId="41" xfId="0" applyFont="1" applyFill="1" applyBorder="1" applyAlignment="1" applyProtection="1">
      <alignment horizontal="left" vertical="center"/>
      <protection hidden="1"/>
    </xf>
    <xf numFmtId="0" fontId="17" fillId="4" borderId="50" xfId="0" applyFont="1" applyFill="1" applyBorder="1" applyAlignment="1" applyProtection="1">
      <alignment horizontal="left" vertical="center" indent="1"/>
      <protection locked="0" hidden="1"/>
    </xf>
    <xf numFmtId="0" fontId="17" fillId="4" borderId="1" xfId="0" applyFont="1" applyFill="1" applyBorder="1" applyAlignment="1" applyProtection="1">
      <alignment horizontal="left" vertical="center" indent="1"/>
      <protection locked="0" hidden="1"/>
    </xf>
    <xf numFmtId="0" fontId="17" fillId="4" borderId="44" xfId="0" applyFont="1" applyFill="1" applyBorder="1" applyAlignment="1" applyProtection="1">
      <alignment horizontal="left" vertical="center" indent="1"/>
      <protection locked="0" hidden="1"/>
    </xf>
    <xf numFmtId="0" fontId="17" fillId="29" borderId="50" xfId="0" applyFont="1" applyFill="1" applyBorder="1" applyAlignment="1" applyProtection="1">
      <alignment horizontal="left" vertical="center"/>
      <protection hidden="1"/>
    </xf>
    <xf numFmtId="0" fontId="17" fillId="29" borderId="1" xfId="0" applyFont="1" applyFill="1" applyBorder="1" applyAlignment="1" applyProtection="1">
      <alignment horizontal="left" vertical="center"/>
      <protection hidden="1"/>
    </xf>
    <xf numFmtId="0" fontId="17" fillId="29" borderId="44" xfId="0" applyFont="1" applyFill="1" applyBorder="1" applyAlignment="1" applyProtection="1">
      <alignment horizontal="left" vertical="center"/>
      <protection hidden="1"/>
    </xf>
    <xf numFmtId="49" fontId="17" fillId="0" borderId="50" xfId="0" applyNumberFormat="1" applyFont="1" applyFill="1" applyBorder="1" applyAlignment="1" applyProtection="1">
      <alignment horizontal="left" vertical="center" indent="1"/>
      <protection locked="0" hidden="1"/>
    </xf>
    <xf numFmtId="49" fontId="17" fillId="0" borderId="1" xfId="0" applyNumberFormat="1" applyFont="1" applyFill="1" applyBorder="1" applyAlignment="1" applyProtection="1">
      <alignment horizontal="left" vertical="center" indent="1"/>
      <protection locked="0" hidden="1"/>
    </xf>
    <xf numFmtId="49" fontId="17" fillId="0" borderId="44" xfId="0" applyNumberFormat="1" applyFont="1" applyFill="1" applyBorder="1" applyAlignment="1" applyProtection="1">
      <alignment horizontal="left" vertical="center" indent="1"/>
      <protection locked="0" hidden="1"/>
    </xf>
    <xf numFmtId="172" fontId="17" fillId="4" borderId="50" xfId="0" applyNumberFormat="1" applyFont="1" applyFill="1" applyBorder="1" applyAlignment="1" applyProtection="1">
      <alignment horizontal="left" vertical="center" indent="1"/>
      <protection locked="0" hidden="1"/>
    </xf>
    <xf numFmtId="172" fontId="17" fillId="4" borderId="1" xfId="0" applyNumberFormat="1" applyFont="1" applyFill="1" applyBorder="1" applyAlignment="1" applyProtection="1">
      <alignment horizontal="left" vertical="center" indent="1"/>
      <protection locked="0" hidden="1"/>
    </xf>
    <xf numFmtId="172" fontId="17" fillId="4" borderId="44" xfId="0" applyNumberFormat="1" applyFont="1" applyFill="1" applyBorder="1" applyAlignment="1" applyProtection="1">
      <alignment horizontal="left" vertical="center" indent="1"/>
      <protection locked="0" hidden="1"/>
    </xf>
    <xf numFmtId="172" fontId="17" fillId="4" borderId="81" xfId="0" applyNumberFormat="1" applyFont="1" applyFill="1" applyBorder="1" applyAlignment="1" applyProtection="1">
      <alignment horizontal="left" vertical="center" indent="1"/>
      <protection locked="0" hidden="1"/>
    </xf>
    <xf numFmtId="172" fontId="17" fillId="4" borderId="4" xfId="0" applyNumberFormat="1" applyFont="1" applyFill="1" applyBorder="1" applyAlignment="1" applyProtection="1">
      <alignment horizontal="left" vertical="center" indent="1"/>
      <protection locked="0" hidden="1"/>
    </xf>
    <xf numFmtId="172" fontId="17" fillId="4" borderId="82" xfId="0" applyNumberFormat="1" applyFont="1" applyFill="1" applyBorder="1" applyAlignment="1" applyProtection="1">
      <alignment horizontal="left" vertical="center" indent="1"/>
      <protection locked="0" hidden="1"/>
    </xf>
    <xf numFmtId="0" fontId="17" fillId="28" borderId="52" xfId="0" applyFont="1" applyFill="1" applyBorder="1" applyAlignment="1" applyProtection="1">
      <alignment horizontal="left" vertical="center"/>
      <protection hidden="1"/>
    </xf>
    <xf numFmtId="0" fontId="17" fillId="28" borderId="47" xfId="0" applyFont="1" applyFill="1" applyBorder="1" applyAlignment="1" applyProtection="1">
      <alignment horizontal="left" vertical="center"/>
      <protection hidden="1"/>
    </xf>
    <xf numFmtId="0" fontId="17" fillId="28" borderId="46" xfId="0" applyFont="1" applyFill="1" applyBorder="1" applyAlignment="1" applyProtection="1">
      <alignment horizontal="left" vertical="center"/>
      <protection hidden="1"/>
    </xf>
    <xf numFmtId="49" fontId="17" fillId="4" borderId="52" xfId="0" applyNumberFormat="1" applyFont="1" applyFill="1" applyBorder="1" applyAlignment="1" applyProtection="1">
      <alignment horizontal="left" vertical="center" indent="1"/>
      <protection locked="0" hidden="1"/>
    </xf>
    <xf numFmtId="49" fontId="17" fillId="4" borderId="47" xfId="0" applyNumberFormat="1" applyFont="1" applyFill="1" applyBorder="1" applyAlignment="1" applyProtection="1">
      <alignment horizontal="left" vertical="center" indent="1"/>
      <protection locked="0" hidden="1"/>
    </xf>
    <xf numFmtId="49" fontId="17" fillId="4" borderId="46" xfId="0" applyNumberFormat="1" applyFont="1" applyFill="1" applyBorder="1" applyAlignment="1" applyProtection="1">
      <alignment horizontal="left" vertical="center" indent="1"/>
      <protection locked="0" hidden="1"/>
    </xf>
    <xf numFmtId="0" fontId="49" fillId="19" borderId="52" xfId="0" applyFont="1" applyFill="1" applyBorder="1" applyAlignment="1" applyProtection="1">
      <alignment horizontal="left" vertical="center"/>
      <protection hidden="1"/>
    </xf>
    <xf numFmtId="0" fontId="49" fillId="19" borderId="47" xfId="0" applyFont="1" applyFill="1" applyBorder="1" applyAlignment="1" applyProtection="1">
      <alignment horizontal="left" vertical="center"/>
      <protection hidden="1"/>
    </xf>
    <xf numFmtId="0" fontId="49" fillId="19" borderId="46" xfId="0" applyFont="1" applyFill="1" applyBorder="1" applyAlignment="1" applyProtection="1">
      <alignment horizontal="left" vertical="center"/>
      <protection hidden="1"/>
    </xf>
    <xf numFmtId="49" fontId="17" fillId="28" borderId="39" xfId="0" applyNumberFormat="1" applyFont="1" applyFill="1" applyBorder="1" applyAlignment="1" applyProtection="1">
      <alignment horizontal="center" vertical="center"/>
      <protection locked="0" hidden="1"/>
    </xf>
    <xf numFmtId="49" fontId="17" fillId="28" borderId="10" xfId="0" applyNumberFormat="1" applyFont="1" applyFill="1" applyBorder="1" applyAlignment="1" applyProtection="1">
      <alignment horizontal="center" vertical="center"/>
      <protection locked="0" hidden="1"/>
    </xf>
    <xf numFmtId="0" fontId="12" fillId="4" borderId="52" xfId="0" applyFont="1" applyFill="1" applyBorder="1" applyAlignment="1" applyProtection="1">
      <alignment vertical="center"/>
      <protection locked="0" hidden="1"/>
    </xf>
    <xf numFmtId="0" fontId="12" fillId="4" borderId="47" xfId="0" applyFont="1" applyFill="1" applyBorder="1" applyAlignment="1" applyProtection="1">
      <alignment vertical="center"/>
      <protection locked="0" hidden="1"/>
    </xf>
    <xf numFmtId="0" fontId="12" fillId="4" borderId="46" xfId="0" applyFont="1" applyFill="1" applyBorder="1" applyAlignment="1" applyProtection="1">
      <alignment vertical="center"/>
      <protection locked="0" hidden="1"/>
    </xf>
    <xf numFmtId="0" fontId="12" fillId="4" borderId="47" xfId="0" applyFont="1" applyFill="1" applyBorder="1" applyAlignment="1" applyProtection="1">
      <alignment horizontal="left" vertical="center"/>
      <protection locked="0" hidden="1"/>
    </xf>
    <xf numFmtId="0" fontId="12" fillId="4" borderId="46" xfId="0" applyFont="1" applyFill="1" applyBorder="1" applyAlignment="1" applyProtection="1">
      <alignment horizontal="left" vertical="center"/>
      <protection locked="0" hidden="1"/>
    </xf>
    <xf numFmtId="0" fontId="48" fillId="4" borderId="39" xfId="0" applyFont="1" applyFill="1" applyBorder="1" applyAlignment="1" applyProtection="1">
      <alignment horizontal="center" vertical="center"/>
      <protection hidden="1"/>
    </xf>
    <xf numFmtId="0" fontId="48" fillId="4" borderId="9" xfId="0" applyFont="1" applyFill="1" applyBorder="1" applyAlignment="1" applyProtection="1">
      <alignment horizontal="center" vertical="center"/>
      <protection hidden="1"/>
    </xf>
    <xf numFmtId="0" fontId="48" fillId="4" borderId="10" xfId="0" applyFont="1" applyFill="1" applyBorder="1" applyAlignment="1" applyProtection="1">
      <alignment horizontal="center" vertical="center"/>
      <protection hidden="1"/>
    </xf>
    <xf numFmtId="0" fontId="14" fillId="29" borderId="39" xfId="0" applyFont="1" applyFill="1" applyBorder="1" applyAlignment="1" applyProtection="1">
      <alignment horizontal="left" vertical="center"/>
      <protection hidden="1"/>
    </xf>
    <xf numFmtId="0" fontId="14" fillId="29" borderId="9" xfId="0" applyFont="1" applyFill="1" applyBorder="1" applyAlignment="1" applyProtection="1">
      <alignment horizontal="left" vertical="center"/>
      <protection hidden="1"/>
    </xf>
    <xf numFmtId="0" fontId="14" fillId="29" borderId="10" xfId="0" applyFont="1" applyFill="1" applyBorder="1" applyAlignment="1" applyProtection="1">
      <alignment horizontal="left" vertical="center"/>
      <protection hidden="1"/>
    </xf>
    <xf numFmtId="0" fontId="12" fillId="0" borderId="28" xfId="0" applyFont="1" applyFill="1" applyBorder="1" applyAlignment="1" applyProtection="1">
      <alignment horizontal="center" vertical="center"/>
      <protection hidden="1"/>
    </xf>
    <xf numFmtId="0" fontId="12" fillId="0" borderId="29" xfId="0" applyFont="1" applyFill="1" applyBorder="1" applyAlignment="1" applyProtection="1">
      <alignment horizontal="center" vertical="center"/>
      <protection hidden="1"/>
    </xf>
    <xf numFmtId="0" fontId="12" fillId="0" borderId="30" xfId="0" applyFont="1" applyFill="1" applyBorder="1" applyAlignment="1" applyProtection="1">
      <alignment horizontal="center" vertical="center"/>
      <protection hidden="1"/>
    </xf>
    <xf numFmtId="0" fontId="17" fillId="29" borderId="52" xfId="0" applyFont="1" applyFill="1" applyBorder="1" applyAlignment="1" applyProtection="1">
      <alignment horizontal="left" vertical="center"/>
      <protection hidden="1"/>
    </xf>
    <xf numFmtId="0" fontId="17" fillId="29" borderId="47" xfId="0" applyFont="1" applyFill="1" applyBorder="1" applyAlignment="1" applyProtection="1">
      <alignment horizontal="left" vertical="center"/>
      <protection hidden="1"/>
    </xf>
    <xf numFmtId="0" fontId="17" fillId="29" borderId="46" xfId="0" applyFont="1" applyFill="1" applyBorder="1" applyAlignment="1" applyProtection="1">
      <alignment horizontal="left" vertical="center"/>
      <protection hidden="1"/>
    </xf>
    <xf numFmtId="171" fontId="17" fillId="0" borderId="49" xfId="0" applyNumberFormat="1" applyFont="1" applyFill="1" applyBorder="1" applyAlignment="1" applyProtection="1">
      <alignment horizontal="right"/>
      <protection locked="0" hidden="1"/>
    </xf>
    <xf numFmtId="171" fontId="17" fillId="0" borderId="42" xfId="0" applyNumberFormat="1" applyFont="1" applyFill="1" applyBorder="1" applyAlignment="1" applyProtection="1">
      <alignment horizontal="right"/>
      <protection locked="0" hidden="1"/>
    </xf>
    <xf numFmtId="171" fontId="17" fillId="0" borderId="41" xfId="0" applyNumberFormat="1" applyFont="1" applyFill="1" applyBorder="1" applyAlignment="1" applyProtection="1">
      <alignment horizontal="right"/>
      <protection locked="0" hidden="1"/>
    </xf>
    <xf numFmtId="171" fontId="12" fillId="0" borderId="49" xfId="0" applyNumberFormat="1" applyFont="1" applyFill="1" applyBorder="1" applyAlignment="1" applyProtection="1">
      <alignment horizontal="center"/>
      <protection hidden="1"/>
    </xf>
    <xf numFmtId="171" fontId="12" fillId="0" borderId="42" xfId="0" applyNumberFormat="1" applyFont="1" applyFill="1" applyBorder="1" applyAlignment="1" applyProtection="1">
      <alignment horizontal="center"/>
      <protection hidden="1"/>
    </xf>
    <xf numFmtId="171" fontId="12" fillId="0" borderId="41" xfId="0" applyNumberFormat="1" applyFont="1" applyFill="1" applyBorder="1" applyAlignment="1" applyProtection="1">
      <alignment horizontal="center"/>
      <protection hidden="1"/>
    </xf>
    <xf numFmtId="0" fontId="12" fillId="0" borderId="28" xfId="0" applyFont="1" applyBorder="1" applyAlignment="1" applyProtection="1">
      <alignment horizontal="center" vertical="center"/>
      <protection hidden="1"/>
    </xf>
    <xf numFmtId="0" fontId="12" fillId="0" borderId="29" xfId="0" applyFont="1" applyBorder="1" applyAlignment="1" applyProtection="1">
      <alignment horizontal="center" vertical="center"/>
      <protection hidden="1"/>
    </xf>
    <xf numFmtId="0" fontId="12" fillId="0" borderId="30" xfId="0" applyFont="1" applyBorder="1" applyAlignment="1" applyProtection="1">
      <alignment horizontal="center" vertical="center"/>
      <protection hidden="1"/>
    </xf>
    <xf numFmtId="0" fontId="17" fillId="0" borderId="50" xfId="0" applyNumberFormat="1" applyFont="1" applyFill="1" applyBorder="1" applyAlignment="1" applyProtection="1">
      <alignment horizontal="left"/>
      <protection hidden="1"/>
    </xf>
    <xf numFmtId="0" fontId="17" fillId="0" borderId="1" xfId="0" applyNumberFormat="1" applyFont="1" applyFill="1" applyBorder="1" applyAlignment="1" applyProtection="1">
      <alignment horizontal="left"/>
      <protection hidden="1"/>
    </xf>
    <xf numFmtId="0" fontId="17" fillId="0" borderId="44" xfId="0" applyNumberFormat="1" applyFont="1" applyFill="1" applyBorder="1" applyAlignment="1" applyProtection="1">
      <alignment horizontal="left"/>
      <protection hidden="1"/>
    </xf>
    <xf numFmtId="0" fontId="17" fillId="0" borderId="50" xfId="0" applyNumberFormat="1" applyFont="1" applyFill="1" applyBorder="1" applyAlignment="1" applyProtection="1">
      <alignment horizontal="center"/>
      <protection hidden="1"/>
    </xf>
    <xf numFmtId="0" fontId="17" fillId="0" borderId="1" xfId="0" applyNumberFormat="1" applyFont="1" applyFill="1" applyBorder="1" applyAlignment="1" applyProtection="1">
      <alignment horizontal="center"/>
      <protection hidden="1"/>
    </xf>
    <xf numFmtId="0" fontId="17" fillId="0" borderId="44" xfId="0" applyNumberFormat="1" applyFont="1" applyFill="1" applyBorder="1" applyAlignment="1" applyProtection="1">
      <alignment horizontal="center"/>
      <protection hidden="1"/>
    </xf>
    <xf numFmtId="0" fontId="17" fillId="0" borderId="50" xfId="0" applyFont="1" applyFill="1" applyBorder="1" applyAlignment="1" applyProtection="1">
      <alignment horizontal="right"/>
      <protection hidden="1"/>
    </xf>
    <xf numFmtId="0" fontId="17" fillId="0" borderId="1" xfId="0" applyFont="1" applyFill="1" applyBorder="1" applyAlignment="1" applyProtection="1">
      <alignment horizontal="right"/>
      <protection hidden="1"/>
    </xf>
    <xf numFmtId="0" fontId="17" fillId="0" borderId="44" xfId="0" applyFont="1" applyFill="1" applyBorder="1" applyAlignment="1" applyProtection="1">
      <alignment horizontal="right"/>
      <protection hidden="1"/>
    </xf>
    <xf numFmtId="171" fontId="17" fillId="0" borderId="50" xfId="0" applyNumberFormat="1" applyFont="1" applyFill="1" applyBorder="1" applyAlignment="1" applyProtection="1">
      <alignment horizontal="right"/>
      <protection locked="0" hidden="1"/>
    </xf>
    <xf numFmtId="171" fontId="17" fillId="0" borderId="1" xfId="0" applyNumberFormat="1" applyFont="1" applyFill="1" applyBorder="1" applyAlignment="1" applyProtection="1">
      <alignment horizontal="right"/>
      <protection locked="0" hidden="1"/>
    </xf>
    <xf numFmtId="171" fontId="17" fillId="0" borderId="44" xfId="0" applyNumberFormat="1" applyFont="1" applyFill="1" applyBorder="1" applyAlignment="1" applyProtection="1">
      <alignment horizontal="right"/>
      <protection locked="0" hidden="1"/>
    </xf>
    <xf numFmtId="171" fontId="12" fillId="0" borderId="50" xfId="0" applyNumberFormat="1" applyFont="1" applyFill="1" applyBorder="1" applyAlignment="1" applyProtection="1">
      <alignment horizontal="center"/>
      <protection hidden="1"/>
    </xf>
    <xf numFmtId="171" fontId="12" fillId="0" borderId="1" xfId="0" applyNumberFormat="1" applyFont="1" applyFill="1" applyBorder="1" applyAlignment="1" applyProtection="1">
      <alignment horizontal="center"/>
      <protection hidden="1"/>
    </xf>
    <xf numFmtId="171" fontId="12" fillId="0" borderId="44" xfId="0" applyNumberFormat="1" applyFont="1" applyFill="1" applyBorder="1" applyAlignment="1" applyProtection="1">
      <alignment horizontal="center"/>
      <protection hidden="1"/>
    </xf>
    <xf numFmtId="0" fontId="17" fillId="0" borderId="49" xfId="0" applyNumberFormat="1" applyFont="1" applyBorder="1" applyAlignment="1" applyProtection="1">
      <alignment horizontal="left"/>
      <protection hidden="1"/>
    </xf>
    <xf numFmtId="0" fontId="17" fillId="0" borderId="42" xfId="0" applyNumberFormat="1" applyFont="1" applyBorder="1" applyAlignment="1" applyProtection="1">
      <alignment horizontal="left"/>
      <protection hidden="1"/>
    </xf>
    <xf numFmtId="0" fontId="17" fillId="0" borderId="41" xfId="0" applyNumberFormat="1" applyFont="1" applyBorder="1" applyAlignment="1" applyProtection="1">
      <alignment horizontal="left"/>
      <protection hidden="1"/>
    </xf>
    <xf numFmtId="0" fontId="7" fillId="0" borderId="49" xfId="0" applyFont="1" applyFill="1" applyBorder="1" applyAlignment="1" applyProtection="1">
      <alignment horizontal="left"/>
      <protection hidden="1"/>
    </xf>
    <xf numFmtId="0" fontId="17" fillId="0" borderId="42" xfId="0" applyFont="1" applyFill="1" applyBorder="1" applyAlignment="1" applyProtection="1">
      <alignment horizontal="left"/>
      <protection hidden="1"/>
    </xf>
    <xf numFmtId="0" fontId="17" fillId="0" borderId="41" xfId="0" applyFont="1" applyFill="1" applyBorder="1" applyAlignment="1" applyProtection="1">
      <alignment horizontal="left"/>
      <protection hidden="1"/>
    </xf>
    <xf numFmtId="0" fontId="17" fillId="0" borderId="49" xfId="0" applyNumberFormat="1" applyFont="1" applyFill="1" applyBorder="1" applyAlignment="1" applyProtection="1">
      <alignment horizontal="left"/>
      <protection hidden="1"/>
    </xf>
    <xf numFmtId="0" fontId="17" fillId="0" borderId="42" xfId="0" applyNumberFormat="1" applyFont="1" applyFill="1" applyBorder="1" applyAlignment="1" applyProtection="1">
      <alignment horizontal="left"/>
      <protection hidden="1"/>
    </xf>
    <xf numFmtId="0" fontId="17" fillId="0" borderId="41" xfId="0" applyNumberFormat="1" applyFont="1" applyFill="1" applyBorder="1" applyAlignment="1" applyProtection="1">
      <alignment horizontal="left"/>
      <protection hidden="1"/>
    </xf>
    <xf numFmtId="0" fontId="17" fillId="0" borderId="49" xfId="0" applyNumberFormat="1" applyFont="1" applyFill="1" applyBorder="1" applyAlignment="1" applyProtection="1">
      <alignment horizontal="center"/>
      <protection hidden="1"/>
    </xf>
    <xf numFmtId="0" fontId="17" fillId="0" borderId="42" xfId="0" applyNumberFormat="1" applyFont="1" applyFill="1" applyBorder="1" applyAlignment="1" applyProtection="1">
      <alignment horizontal="center"/>
      <protection hidden="1"/>
    </xf>
    <xf numFmtId="0" fontId="17" fillId="0" borderId="41" xfId="0" applyNumberFormat="1" applyFont="1" applyFill="1" applyBorder="1" applyAlignment="1" applyProtection="1">
      <alignment horizontal="center"/>
      <protection hidden="1"/>
    </xf>
    <xf numFmtId="0" fontId="17" fillId="0" borderId="49" xfId="0" applyFont="1" applyFill="1" applyBorder="1" applyAlignment="1" applyProtection="1">
      <alignment horizontal="right"/>
      <protection hidden="1"/>
    </xf>
    <xf numFmtId="0" fontId="17" fillId="0" borderId="42" xfId="0" applyFont="1" applyFill="1" applyBorder="1" applyAlignment="1" applyProtection="1">
      <alignment horizontal="right"/>
      <protection hidden="1"/>
    </xf>
    <xf numFmtId="0" fontId="17" fillId="0" borderId="41" xfId="0" applyFont="1" applyFill="1" applyBorder="1" applyAlignment="1" applyProtection="1">
      <alignment horizontal="right"/>
      <protection hidden="1"/>
    </xf>
    <xf numFmtId="0" fontId="17" fillId="0" borderId="50" xfId="0" applyNumberFormat="1" applyFont="1" applyBorder="1" applyAlignment="1" applyProtection="1">
      <alignment horizontal="left"/>
      <protection hidden="1"/>
    </xf>
    <xf numFmtId="0" fontId="17" fillId="0" borderId="1" xfId="0" applyNumberFormat="1" applyFont="1" applyBorder="1" applyAlignment="1" applyProtection="1">
      <alignment horizontal="left"/>
      <protection hidden="1"/>
    </xf>
    <xf numFmtId="0" fontId="17" fillId="0" borderId="44" xfId="0" applyNumberFormat="1" applyFont="1" applyBorder="1" applyAlignment="1" applyProtection="1">
      <alignment horizontal="left"/>
      <protection hidden="1"/>
    </xf>
    <xf numFmtId="0" fontId="7" fillId="0" borderId="50" xfId="0" applyFont="1" applyFill="1" applyBorder="1" applyAlignment="1" applyProtection="1">
      <alignment horizontal="left"/>
      <protection hidden="1"/>
    </xf>
    <xf numFmtId="0" fontId="17" fillId="0" borderId="1" xfId="0" applyFont="1" applyFill="1" applyBorder="1" applyAlignment="1" applyProtection="1">
      <alignment horizontal="left"/>
      <protection hidden="1"/>
    </xf>
    <xf numFmtId="0" fontId="17" fillId="0" borderId="44" xfId="0" applyFont="1" applyFill="1" applyBorder="1" applyAlignment="1" applyProtection="1">
      <alignment horizontal="left"/>
      <protection hidden="1"/>
    </xf>
    <xf numFmtId="0" fontId="17" fillId="0" borderId="50" xfId="0" applyFont="1" applyFill="1" applyBorder="1" applyAlignment="1" applyProtection="1">
      <alignment horizontal="left"/>
      <protection hidden="1"/>
    </xf>
    <xf numFmtId="49" fontId="12" fillId="0" borderId="52" xfId="0" applyNumberFormat="1" applyFont="1" applyFill="1" applyBorder="1" applyAlignment="1" applyProtection="1">
      <alignment horizontal="right"/>
      <protection hidden="1"/>
    </xf>
    <xf numFmtId="49" fontId="12" fillId="0" borderId="47" xfId="0" applyNumberFormat="1" applyFont="1" applyFill="1" applyBorder="1" applyAlignment="1" applyProtection="1">
      <alignment horizontal="right"/>
      <protection hidden="1"/>
    </xf>
    <xf numFmtId="49" fontId="12" fillId="0" borderId="46" xfId="0" applyNumberFormat="1" applyFont="1" applyFill="1" applyBorder="1" applyAlignment="1" applyProtection="1">
      <alignment horizontal="right"/>
      <protection hidden="1"/>
    </xf>
    <xf numFmtId="171" fontId="12" fillId="0" borderId="52" xfId="0" applyNumberFormat="1" applyFont="1" applyFill="1" applyBorder="1" applyAlignment="1" applyProtection="1">
      <alignment horizontal="center" shrinkToFit="1"/>
      <protection hidden="1"/>
    </xf>
    <xf numFmtId="171" fontId="12" fillId="0" borderId="47" xfId="0" applyNumberFormat="1" applyFont="1" applyFill="1" applyBorder="1" applyAlignment="1" applyProtection="1">
      <alignment horizontal="center" shrinkToFit="1"/>
      <protection hidden="1"/>
    </xf>
    <xf numFmtId="171" fontId="12" fillId="0" borderId="46" xfId="0" applyNumberFormat="1" applyFont="1" applyFill="1" applyBorder="1" applyAlignment="1" applyProtection="1">
      <alignment horizontal="center" shrinkToFit="1"/>
      <protection hidden="1"/>
    </xf>
  </cellXfs>
  <cellStyles count="2">
    <cellStyle name="Normal" xfId="0" builtinId="0"/>
    <cellStyle name="Normal 2" xfId="1"/>
  </cellStyles>
  <dxfs count="37">
    <dxf>
      <font>
        <color rgb="FFEAEAEA"/>
      </font>
      <fill>
        <patternFill>
          <bgColor rgb="FFEAEAEA"/>
        </patternFill>
      </fill>
      <border>
        <left/>
        <right/>
        <bottom/>
      </border>
    </dxf>
    <dxf>
      <font>
        <color rgb="FFEAEAEA"/>
      </font>
      <fill>
        <patternFill>
          <bgColor rgb="FFEAEAEA"/>
        </patternFill>
      </fill>
      <border>
        <left/>
        <right/>
        <bottom/>
      </border>
    </dxf>
    <dxf>
      <font>
        <color rgb="FFEAEAEA"/>
      </font>
      <fill>
        <patternFill>
          <bgColor rgb="FFEAEAEA"/>
        </patternFill>
      </fill>
      <border>
        <left/>
        <right/>
        <bottom/>
      </border>
    </dxf>
    <dxf>
      <font>
        <color rgb="FFEAEAEA"/>
      </font>
      <fill>
        <patternFill>
          <bgColor rgb="FFEAEAEA"/>
        </patternFill>
      </fill>
      <border>
        <left/>
        <right/>
        <bottom/>
      </border>
    </dxf>
    <dxf>
      <font>
        <color rgb="FFEAEAEA"/>
      </font>
      <fill>
        <patternFill>
          <bgColor rgb="FFEAEAEA"/>
        </patternFill>
      </fill>
      <border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</border>
    </dxf>
    <dxf>
      <font>
        <color rgb="FFEAEAEA"/>
      </font>
      <fill>
        <patternFill>
          <bgColor rgb="FFEAEAEA"/>
        </patternFill>
      </fill>
      <border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  <bottom/>
      </border>
    </dxf>
    <dxf>
      <font>
        <color rgb="FFEAEAEA"/>
      </font>
      <fill>
        <patternFill>
          <bgColor rgb="FFEAEAEA"/>
        </patternFill>
      </fill>
      <border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</border>
    </dxf>
    <dxf>
      <fill>
        <patternFill>
          <bgColor indexed="22"/>
        </patternFill>
      </fill>
      <border>
        <left/>
        <right/>
        <top/>
      </border>
    </dxf>
    <dxf>
      <font>
        <color rgb="FFEAEAEA"/>
      </font>
      <fill>
        <patternFill>
          <bgColor rgb="FFEAEAEA"/>
        </patternFill>
      </fill>
      <border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</border>
    </dxf>
    <dxf>
      <font>
        <color rgb="FFEAEAEA"/>
      </font>
      <fill>
        <patternFill>
          <bgColor rgb="FFEAEAEA"/>
        </patternFill>
      </fill>
      <border>
        <right/>
        <top/>
        <bottom/>
      </border>
    </dxf>
    <dxf>
      <font>
        <color rgb="FFEAEAEA"/>
      </font>
      <fill>
        <patternFill>
          <bgColor rgb="FFEAEAEA"/>
        </patternFill>
      </fill>
      <border>
        <right/>
        <top/>
        <bottom/>
      </border>
    </dxf>
    <dxf>
      <font>
        <color rgb="FFEAEAEA"/>
      </font>
      <fill>
        <patternFill>
          <bgColor rgb="FFEAEAEA"/>
        </patternFill>
      </fill>
      <border>
        <right/>
        <top/>
        <bottom/>
      </border>
    </dxf>
    <dxf>
      <font>
        <color rgb="FFEAEAEA"/>
      </font>
      <fill>
        <patternFill>
          <bgColor rgb="FFEAEAEA"/>
        </patternFill>
      </fill>
      <border>
        <right/>
        <top/>
        <bottom/>
      </border>
    </dxf>
    <dxf>
      <font>
        <color rgb="FFEAEAEA"/>
      </font>
      <fill>
        <patternFill>
          <bgColor rgb="FFEAEAEA"/>
        </patternFill>
      </fill>
      <border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</border>
    </dxf>
    <dxf>
      <font>
        <color rgb="FFEAEAEA"/>
      </font>
      <fill>
        <patternFill>
          <bgColor rgb="FFEAEAEA"/>
        </patternFill>
      </fill>
      <border>
        <left/>
        <right/>
        <top/>
        <bottom/>
      </border>
    </dxf>
    <dxf>
      <font>
        <color rgb="FFEAEAEA"/>
      </font>
      <fill>
        <patternFill>
          <bgColor rgb="FFEAEAEA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  <bottom/>
      </border>
    </dxf>
    <dxf>
      <font>
        <color rgb="FFEAEAEA"/>
      </font>
      <fill>
        <patternFill>
          <bgColor rgb="FFEAEAEA"/>
        </patternFill>
      </fill>
      <border>
        <right/>
        <top/>
        <bottom/>
      </border>
    </dxf>
    <dxf>
      <font>
        <color rgb="FFEAEAEA"/>
      </font>
      <fill>
        <patternFill>
          <bgColor rgb="FFEAEAEA"/>
        </patternFill>
      </fill>
      <border>
        <right/>
        <top/>
        <bottom/>
      </border>
    </dxf>
    <dxf>
      <font>
        <color rgb="FFEAEAEA"/>
      </font>
      <fill>
        <patternFill>
          <bgColor rgb="FFEAEAEA"/>
        </patternFill>
      </fill>
      <border>
        <right/>
        <top/>
        <bottom/>
      </border>
    </dxf>
    <dxf>
      <font>
        <color rgb="FFEAEAEA"/>
      </font>
      <fill>
        <patternFill>
          <bgColor rgb="FFEAEAEA"/>
        </patternFill>
      </fill>
      <border>
        <right/>
        <top/>
        <bottom/>
      </border>
    </dxf>
    <dxf>
      <font>
        <color rgb="FFEAEAEA"/>
      </font>
      <fill>
        <patternFill>
          <bgColor rgb="FFEAEAEA"/>
        </patternFill>
      </fill>
      <border>
        <right/>
        <top/>
        <bottom/>
      </border>
    </dxf>
    <dxf>
      <font>
        <color rgb="FFEAEAEA"/>
      </font>
      <fill>
        <patternFill>
          <bgColor rgb="FFEAEAEA"/>
        </patternFill>
      </fill>
      <border>
        <left/>
        <right/>
        <top/>
        <bottom/>
      </border>
    </dxf>
    <dxf>
      <font>
        <color rgb="FFEAEAEA"/>
      </font>
      <fill>
        <patternFill>
          <bgColor rgb="FFEAEAEA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53"/>
        </patternFill>
      </fill>
      <border>
        <left style="thin">
          <color indexed="9"/>
        </left>
        <right style="thin">
          <color indexed="9"/>
        </right>
        <top/>
        <bottom style="thin">
          <color indexed="9"/>
        </bottom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DDDDD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B2B2B2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BD8E6"/>
      <rgbColor rgb="00FF99CC"/>
      <rgbColor rgb="00CC99FF"/>
      <rgbColor rgb="00FFCC99"/>
      <rgbColor rgb="003366FF"/>
      <rgbColor rgb="0033CCCC"/>
      <rgbColor rgb="0099CC00"/>
      <rgbColor rgb="00FFCC00"/>
      <rgbColor rgb="00FF6600"/>
      <rgbColor rgb="00FF6600"/>
      <rgbColor rgb="00666699"/>
      <rgbColor rgb="00969696"/>
      <rgbColor rgb="00003366"/>
      <rgbColor rgb="00339966"/>
      <rgbColor rgb="00003300"/>
      <rgbColor rgb="000000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w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eg"/><Relationship Id="rId2" Type="http://schemas.openxmlformats.org/officeDocument/2006/relationships/image" Target="../media/image85.jpeg"/><Relationship Id="rId1" Type="http://schemas.openxmlformats.org/officeDocument/2006/relationships/image" Target="../media/image84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jpeg"/><Relationship Id="rId3" Type="http://schemas.openxmlformats.org/officeDocument/2006/relationships/image" Target="../media/image88.jpeg"/><Relationship Id="rId7" Type="http://schemas.openxmlformats.org/officeDocument/2006/relationships/image" Target="../media/image92.jpeg"/><Relationship Id="rId2" Type="http://schemas.openxmlformats.org/officeDocument/2006/relationships/image" Target="http://office.microsoft.com/global/images/default.aspx?AssetID=ZA100771021033" TargetMode="External"/><Relationship Id="rId1" Type="http://schemas.openxmlformats.org/officeDocument/2006/relationships/image" Target="../media/image87.png"/><Relationship Id="rId6" Type="http://schemas.openxmlformats.org/officeDocument/2006/relationships/image" Target="../media/image91.jpeg"/><Relationship Id="rId5" Type="http://schemas.openxmlformats.org/officeDocument/2006/relationships/image" Target="../media/image90.jpeg"/><Relationship Id="rId4" Type="http://schemas.openxmlformats.org/officeDocument/2006/relationships/image" Target="../media/image89.jpeg"/><Relationship Id="rId9" Type="http://schemas.openxmlformats.org/officeDocument/2006/relationships/image" Target="../media/image94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4" Type="http://schemas.openxmlformats.org/officeDocument/2006/relationships/image" Target="../media/image9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2.png"/><Relationship Id="rId18" Type="http://schemas.openxmlformats.org/officeDocument/2006/relationships/image" Target="../media/image46.jpe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12" Type="http://schemas.openxmlformats.org/officeDocument/2006/relationships/image" Target="../media/image41.png"/><Relationship Id="rId17" Type="http://schemas.openxmlformats.org/officeDocument/2006/relationships/image" Target="../media/image45.png"/><Relationship Id="rId2" Type="http://schemas.openxmlformats.org/officeDocument/2006/relationships/image" Target="../media/image31.png"/><Relationship Id="rId16" Type="http://schemas.openxmlformats.org/officeDocument/2006/relationships/image" Target="../media/image44.png"/><Relationship Id="rId1" Type="http://schemas.openxmlformats.org/officeDocument/2006/relationships/image" Target="../media/image30.emf"/><Relationship Id="rId6" Type="http://schemas.openxmlformats.org/officeDocument/2006/relationships/image" Target="../media/image35.png"/><Relationship Id="rId11" Type="http://schemas.openxmlformats.org/officeDocument/2006/relationships/image" Target="../media/image40.png"/><Relationship Id="rId5" Type="http://schemas.openxmlformats.org/officeDocument/2006/relationships/image" Target="../media/image34.png"/><Relationship Id="rId15" Type="http://schemas.openxmlformats.org/officeDocument/2006/relationships/image" Target="../media/image1.wmf"/><Relationship Id="rId10" Type="http://schemas.openxmlformats.org/officeDocument/2006/relationships/image" Target="../media/image39.png"/><Relationship Id="rId19" Type="http://schemas.openxmlformats.org/officeDocument/2006/relationships/image" Target="../media/image47.jpeg"/><Relationship Id="rId4" Type="http://schemas.openxmlformats.org/officeDocument/2006/relationships/image" Target="../media/image33.png"/><Relationship Id="rId9" Type="http://schemas.openxmlformats.org/officeDocument/2006/relationships/image" Target="../media/image38.png"/><Relationship Id="rId14" Type="http://schemas.openxmlformats.org/officeDocument/2006/relationships/image" Target="../media/image4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3" Type="http://schemas.openxmlformats.org/officeDocument/2006/relationships/image" Target="../media/image50.png"/><Relationship Id="rId7" Type="http://schemas.openxmlformats.org/officeDocument/2006/relationships/image" Target="../media/image39.png"/><Relationship Id="rId12" Type="http://schemas.openxmlformats.org/officeDocument/2006/relationships/image" Target="../media/image54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38.png"/><Relationship Id="rId11" Type="http://schemas.openxmlformats.org/officeDocument/2006/relationships/image" Target="../media/image53.png"/><Relationship Id="rId5" Type="http://schemas.openxmlformats.org/officeDocument/2006/relationships/image" Target="../media/image42.png"/><Relationship Id="rId10" Type="http://schemas.openxmlformats.org/officeDocument/2006/relationships/image" Target="../media/image52.png"/><Relationship Id="rId4" Type="http://schemas.openxmlformats.org/officeDocument/2006/relationships/image" Target="../media/image51.png"/><Relationship Id="rId9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13" Type="http://schemas.openxmlformats.org/officeDocument/2006/relationships/image" Target="../media/image59.jpeg"/><Relationship Id="rId3" Type="http://schemas.openxmlformats.org/officeDocument/2006/relationships/image" Target="../media/image56.png"/><Relationship Id="rId7" Type="http://schemas.openxmlformats.org/officeDocument/2006/relationships/image" Target="../media/image42.png"/><Relationship Id="rId12" Type="http://schemas.openxmlformats.org/officeDocument/2006/relationships/image" Target="../media/image53.png"/><Relationship Id="rId2" Type="http://schemas.openxmlformats.org/officeDocument/2006/relationships/image" Target="../media/image55.png"/><Relationship Id="rId1" Type="http://schemas.openxmlformats.org/officeDocument/2006/relationships/image" Target="../media/image1.wmf"/><Relationship Id="rId6" Type="http://schemas.openxmlformats.org/officeDocument/2006/relationships/image" Target="../media/image51.png"/><Relationship Id="rId11" Type="http://schemas.openxmlformats.org/officeDocument/2006/relationships/image" Target="../media/image58.png"/><Relationship Id="rId5" Type="http://schemas.openxmlformats.org/officeDocument/2006/relationships/image" Target="../media/image50.png"/><Relationship Id="rId10" Type="http://schemas.openxmlformats.org/officeDocument/2006/relationships/image" Target="../media/image40.png"/><Relationship Id="rId4" Type="http://schemas.openxmlformats.org/officeDocument/2006/relationships/image" Target="../media/image57.png"/><Relationship Id="rId9" Type="http://schemas.openxmlformats.org/officeDocument/2006/relationships/image" Target="../media/image39.png"/><Relationship Id="rId14" Type="http://schemas.openxmlformats.org/officeDocument/2006/relationships/image" Target="../media/image6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13" Type="http://schemas.openxmlformats.org/officeDocument/2006/relationships/image" Target="../media/image43.png"/><Relationship Id="rId3" Type="http://schemas.openxmlformats.org/officeDocument/2006/relationships/image" Target="../media/image62.png"/><Relationship Id="rId7" Type="http://schemas.openxmlformats.org/officeDocument/2006/relationships/image" Target="../media/image65.png"/><Relationship Id="rId12" Type="http://schemas.openxmlformats.org/officeDocument/2006/relationships/image" Target="../media/image42.png"/><Relationship Id="rId2" Type="http://schemas.openxmlformats.org/officeDocument/2006/relationships/image" Target="../media/image61.png"/><Relationship Id="rId1" Type="http://schemas.openxmlformats.org/officeDocument/2006/relationships/image" Target="../media/image1.wmf"/><Relationship Id="rId6" Type="http://schemas.openxmlformats.org/officeDocument/2006/relationships/image" Target="../media/image53.png"/><Relationship Id="rId11" Type="http://schemas.openxmlformats.org/officeDocument/2006/relationships/image" Target="../media/image41.png"/><Relationship Id="rId5" Type="http://schemas.openxmlformats.org/officeDocument/2006/relationships/image" Target="../media/image64.png"/><Relationship Id="rId15" Type="http://schemas.openxmlformats.org/officeDocument/2006/relationships/image" Target="../media/image67.jpeg"/><Relationship Id="rId10" Type="http://schemas.openxmlformats.org/officeDocument/2006/relationships/image" Target="../media/image40.png"/><Relationship Id="rId4" Type="http://schemas.openxmlformats.org/officeDocument/2006/relationships/image" Target="../media/image63.png"/><Relationship Id="rId9" Type="http://schemas.openxmlformats.org/officeDocument/2006/relationships/image" Target="../media/image39.png"/><Relationship Id="rId14" Type="http://schemas.openxmlformats.org/officeDocument/2006/relationships/image" Target="../media/image6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13" Type="http://schemas.openxmlformats.org/officeDocument/2006/relationships/image" Target="../media/image53.png"/><Relationship Id="rId3" Type="http://schemas.openxmlformats.org/officeDocument/2006/relationships/image" Target="../media/image69.png"/><Relationship Id="rId7" Type="http://schemas.openxmlformats.org/officeDocument/2006/relationships/image" Target="../media/image38.png"/><Relationship Id="rId12" Type="http://schemas.openxmlformats.org/officeDocument/2006/relationships/image" Target="../media/image54.png"/><Relationship Id="rId2" Type="http://schemas.openxmlformats.org/officeDocument/2006/relationships/image" Target="../media/image68.png"/><Relationship Id="rId1" Type="http://schemas.openxmlformats.org/officeDocument/2006/relationships/image" Target="../media/image1.wmf"/><Relationship Id="rId6" Type="http://schemas.openxmlformats.org/officeDocument/2006/relationships/image" Target="../media/image51.png"/><Relationship Id="rId11" Type="http://schemas.openxmlformats.org/officeDocument/2006/relationships/image" Target="../media/image71.png"/><Relationship Id="rId5" Type="http://schemas.openxmlformats.org/officeDocument/2006/relationships/image" Target="../media/image50.png"/><Relationship Id="rId15" Type="http://schemas.openxmlformats.org/officeDocument/2006/relationships/image" Target="../media/image72.jpeg"/><Relationship Id="rId10" Type="http://schemas.openxmlformats.org/officeDocument/2006/relationships/image" Target="../media/image42.png"/><Relationship Id="rId4" Type="http://schemas.openxmlformats.org/officeDocument/2006/relationships/image" Target="../media/image70.png"/><Relationship Id="rId9" Type="http://schemas.openxmlformats.org/officeDocument/2006/relationships/image" Target="../media/image40.png"/><Relationship Id="rId14" Type="http://schemas.openxmlformats.org/officeDocument/2006/relationships/image" Target="../media/image4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13" Type="http://schemas.openxmlformats.org/officeDocument/2006/relationships/image" Target="../media/image71.png"/><Relationship Id="rId3" Type="http://schemas.openxmlformats.org/officeDocument/2006/relationships/image" Target="../media/image69.png"/><Relationship Id="rId7" Type="http://schemas.openxmlformats.org/officeDocument/2006/relationships/image" Target="../media/image42.png"/><Relationship Id="rId12" Type="http://schemas.openxmlformats.org/officeDocument/2006/relationships/image" Target="../media/image53.png"/><Relationship Id="rId2" Type="http://schemas.openxmlformats.org/officeDocument/2006/relationships/image" Target="../media/image68.png"/><Relationship Id="rId1" Type="http://schemas.openxmlformats.org/officeDocument/2006/relationships/image" Target="../media/image1.wmf"/><Relationship Id="rId6" Type="http://schemas.openxmlformats.org/officeDocument/2006/relationships/image" Target="../media/image51.png"/><Relationship Id="rId11" Type="http://schemas.openxmlformats.org/officeDocument/2006/relationships/image" Target="../media/image54.png"/><Relationship Id="rId5" Type="http://schemas.openxmlformats.org/officeDocument/2006/relationships/image" Target="../media/image50.png"/><Relationship Id="rId15" Type="http://schemas.openxmlformats.org/officeDocument/2006/relationships/image" Target="../media/image74.jpeg"/><Relationship Id="rId10" Type="http://schemas.openxmlformats.org/officeDocument/2006/relationships/image" Target="../media/image40.png"/><Relationship Id="rId4" Type="http://schemas.openxmlformats.org/officeDocument/2006/relationships/image" Target="../media/image70.png"/><Relationship Id="rId9" Type="http://schemas.openxmlformats.org/officeDocument/2006/relationships/image" Target="../media/image39.png"/><Relationship Id="rId14" Type="http://schemas.openxmlformats.org/officeDocument/2006/relationships/image" Target="../media/image7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jpeg"/><Relationship Id="rId13" Type="http://schemas.openxmlformats.org/officeDocument/2006/relationships/image" Target="../media/image82.jpeg"/><Relationship Id="rId3" Type="http://schemas.openxmlformats.org/officeDocument/2006/relationships/image" Target="../media/image38.png"/><Relationship Id="rId7" Type="http://schemas.openxmlformats.org/officeDocument/2006/relationships/image" Target="../media/image76.jpeg"/><Relationship Id="rId12" Type="http://schemas.openxmlformats.org/officeDocument/2006/relationships/image" Target="../media/image81.png"/><Relationship Id="rId2" Type="http://schemas.openxmlformats.org/officeDocument/2006/relationships/image" Target="../media/image1.wmf"/><Relationship Id="rId1" Type="http://schemas.openxmlformats.org/officeDocument/2006/relationships/image" Target="../media/image75.jpeg"/><Relationship Id="rId6" Type="http://schemas.openxmlformats.org/officeDocument/2006/relationships/image" Target="../media/image42.png"/><Relationship Id="rId11" Type="http://schemas.openxmlformats.org/officeDocument/2006/relationships/image" Target="../media/image80.jpeg"/><Relationship Id="rId5" Type="http://schemas.openxmlformats.org/officeDocument/2006/relationships/image" Target="../media/image40.png"/><Relationship Id="rId10" Type="http://schemas.openxmlformats.org/officeDocument/2006/relationships/image" Target="../media/image79.jpeg"/><Relationship Id="rId4" Type="http://schemas.openxmlformats.org/officeDocument/2006/relationships/image" Target="../media/image39.png"/><Relationship Id="rId9" Type="http://schemas.openxmlformats.org/officeDocument/2006/relationships/image" Target="../media/image78.jpeg"/><Relationship Id="rId14" Type="http://schemas.openxmlformats.org/officeDocument/2006/relationships/image" Target="../media/image8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57150</xdr:colOff>
      <xdr:row>0</xdr:row>
      <xdr:rowOff>66675</xdr:rowOff>
    </xdr:from>
    <xdr:to>
      <xdr:col>58</xdr:col>
      <xdr:colOff>76200</xdr:colOff>
      <xdr:row>1</xdr:row>
      <xdr:rowOff>180975</xdr:rowOff>
    </xdr:to>
    <xdr:pic>
      <xdr:nvPicPr>
        <xdr:cNvPr id="1069" name="Picture 4" descr="Blum_Logo_W">
          <a:extLst>
            <a:ext uri="{FF2B5EF4-FFF2-40B4-BE49-F238E27FC236}">
              <a16:creationId xmlns:a16="http://schemas.microsoft.com/office/drawing/2014/main" xmlns="" id="{D7134CC6-FE46-4F11-B5D1-C95CD51CCD8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66675"/>
          <a:ext cx="12096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8</xdr:row>
      <xdr:rowOff>0</xdr:rowOff>
    </xdr:from>
    <xdr:to>
      <xdr:col>20</xdr:col>
      <xdr:colOff>38100</xdr:colOff>
      <xdr:row>13</xdr:row>
      <xdr:rowOff>161925</xdr:rowOff>
    </xdr:to>
    <xdr:pic>
      <xdr:nvPicPr>
        <xdr:cNvPr id="1070" name="Aluminumframe" descr="alum-frame_sm" hidden="1">
          <a:extLst>
            <a:ext uri="{FF2B5EF4-FFF2-40B4-BE49-F238E27FC236}">
              <a16:creationId xmlns:a16="http://schemas.microsoft.com/office/drawing/2014/main" xmlns="" id="{F5366F46-4408-4CAA-B5CB-B2764E869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619250"/>
          <a:ext cx="2286000" cy="1114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</xdr:col>
      <xdr:colOff>0</xdr:colOff>
      <xdr:row>8</xdr:row>
      <xdr:rowOff>0</xdr:rowOff>
    </xdr:from>
    <xdr:to>
      <xdr:col>20</xdr:col>
      <xdr:colOff>47625</xdr:colOff>
      <xdr:row>13</xdr:row>
      <xdr:rowOff>152400</xdr:rowOff>
    </xdr:to>
    <xdr:pic>
      <xdr:nvPicPr>
        <xdr:cNvPr id="1071" name="Flatpanel" descr="flat_sm" hidden="1">
          <a:extLst>
            <a:ext uri="{FF2B5EF4-FFF2-40B4-BE49-F238E27FC236}">
              <a16:creationId xmlns:a16="http://schemas.microsoft.com/office/drawing/2014/main" xmlns="" id="{8F403D99-5130-4CCF-8186-E7C9BF46A30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619250"/>
          <a:ext cx="229552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</xdr:col>
      <xdr:colOff>0</xdr:colOff>
      <xdr:row>8</xdr:row>
      <xdr:rowOff>0</xdr:rowOff>
    </xdr:from>
    <xdr:to>
      <xdr:col>20</xdr:col>
      <xdr:colOff>47625</xdr:colOff>
      <xdr:row>13</xdr:row>
      <xdr:rowOff>142875</xdr:rowOff>
    </xdr:to>
    <xdr:pic>
      <xdr:nvPicPr>
        <xdr:cNvPr id="1072" name="Raisedpanel" descr="raised_sm" hidden="1">
          <a:extLst>
            <a:ext uri="{FF2B5EF4-FFF2-40B4-BE49-F238E27FC236}">
              <a16:creationId xmlns:a16="http://schemas.microsoft.com/office/drawing/2014/main" xmlns="" id="{ABA9121D-A711-4CC1-9F01-5BA7E7B15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619250"/>
          <a:ext cx="2295525" cy="10953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</xdr:col>
      <xdr:colOff>0</xdr:colOff>
      <xdr:row>8</xdr:row>
      <xdr:rowOff>0</xdr:rowOff>
    </xdr:from>
    <xdr:to>
      <xdr:col>20</xdr:col>
      <xdr:colOff>47625</xdr:colOff>
      <xdr:row>13</xdr:row>
      <xdr:rowOff>152400</xdr:rowOff>
    </xdr:to>
    <xdr:pic>
      <xdr:nvPicPr>
        <xdr:cNvPr id="1073" name="Slabdoor" descr="slab_sm" hidden="1">
          <a:extLst>
            <a:ext uri="{FF2B5EF4-FFF2-40B4-BE49-F238E27FC236}">
              <a16:creationId xmlns:a16="http://schemas.microsoft.com/office/drawing/2014/main" xmlns="" id="{CA848542-AE8D-44DB-A148-0BFDEAB5A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619250"/>
          <a:ext cx="229552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66675</xdr:colOff>
      <xdr:row>13</xdr:row>
      <xdr:rowOff>152400</xdr:rowOff>
    </xdr:to>
    <xdr:pic>
      <xdr:nvPicPr>
        <xdr:cNvPr id="1074" name="Walnut" descr="walnut" hidden="1">
          <a:extLst>
            <a:ext uri="{FF2B5EF4-FFF2-40B4-BE49-F238E27FC236}">
              <a16:creationId xmlns:a16="http://schemas.microsoft.com/office/drawing/2014/main" xmlns="" id="{60198DBB-27F1-4329-B0F0-EB53E8E2E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09537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66675</xdr:colOff>
      <xdr:row>13</xdr:row>
      <xdr:rowOff>152400</xdr:rowOff>
    </xdr:to>
    <xdr:pic>
      <xdr:nvPicPr>
        <xdr:cNvPr id="1075" name="Alder" descr="alder" hidden="1">
          <a:extLst>
            <a:ext uri="{FF2B5EF4-FFF2-40B4-BE49-F238E27FC236}">
              <a16:creationId xmlns:a16="http://schemas.microsoft.com/office/drawing/2014/main" xmlns="" id="{438F6DFC-1A76-4143-9B32-62D30D3B7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09537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76200</xdr:colOff>
      <xdr:row>8</xdr:row>
      <xdr:rowOff>0</xdr:rowOff>
    </xdr:from>
    <xdr:to>
      <xdr:col>31</xdr:col>
      <xdr:colOff>47625</xdr:colOff>
      <xdr:row>13</xdr:row>
      <xdr:rowOff>152400</xdr:rowOff>
    </xdr:to>
    <xdr:pic>
      <xdr:nvPicPr>
        <xdr:cNvPr id="1076" name="Aluminum" descr="aluminum" hidden="1">
          <a:extLst>
            <a:ext uri="{FF2B5EF4-FFF2-40B4-BE49-F238E27FC236}">
              <a16:creationId xmlns:a16="http://schemas.microsoft.com/office/drawing/2014/main" xmlns="" id="{2598618D-F8AF-46F7-A8F0-1B93559674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619250"/>
          <a:ext cx="1085850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9525</xdr:rowOff>
    </xdr:from>
    <xdr:to>
      <xdr:col>31</xdr:col>
      <xdr:colOff>57150</xdr:colOff>
      <xdr:row>13</xdr:row>
      <xdr:rowOff>161925</xdr:rowOff>
    </xdr:to>
    <xdr:pic>
      <xdr:nvPicPr>
        <xdr:cNvPr id="1077" name="Bamboo" descr="bamboo" hidden="1">
          <a:extLst>
            <a:ext uri="{FF2B5EF4-FFF2-40B4-BE49-F238E27FC236}">
              <a16:creationId xmlns:a16="http://schemas.microsoft.com/office/drawing/2014/main" xmlns="" id="{7F7B24A0-9F6D-4828-905E-22BE0A2C4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28775"/>
          <a:ext cx="1085850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66675</xdr:colOff>
      <xdr:row>13</xdr:row>
      <xdr:rowOff>152400</xdr:rowOff>
    </xdr:to>
    <xdr:pic>
      <xdr:nvPicPr>
        <xdr:cNvPr id="1078" name="Beech" descr="beech" hidden="1">
          <a:extLst>
            <a:ext uri="{FF2B5EF4-FFF2-40B4-BE49-F238E27FC236}">
              <a16:creationId xmlns:a16="http://schemas.microsoft.com/office/drawing/2014/main" xmlns="" id="{D89172EE-F17D-46E3-B2A9-DE46BCF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09537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66675</xdr:colOff>
      <xdr:row>13</xdr:row>
      <xdr:rowOff>152400</xdr:rowOff>
    </xdr:to>
    <xdr:pic>
      <xdr:nvPicPr>
        <xdr:cNvPr id="1079" name="Birch" descr="birch" hidden="1">
          <a:extLst>
            <a:ext uri="{FF2B5EF4-FFF2-40B4-BE49-F238E27FC236}">
              <a16:creationId xmlns:a16="http://schemas.microsoft.com/office/drawing/2014/main" xmlns="" id="{C32C3943-B500-4FFD-9FDA-70FDD89BC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09537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66675</xdr:colOff>
      <xdr:row>13</xdr:row>
      <xdr:rowOff>152400</xdr:rowOff>
    </xdr:to>
    <xdr:pic>
      <xdr:nvPicPr>
        <xdr:cNvPr id="1080" name="Cherry" descr="cherry" hidden="1">
          <a:extLst>
            <a:ext uri="{FF2B5EF4-FFF2-40B4-BE49-F238E27FC236}">
              <a16:creationId xmlns:a16="http://schemas.microsoft.com/office/drawing/2014/main" xmlns="" id="{20898BC2-F55D-4394-AC36-F5882DF46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09537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66675</xdr:colOff>
      <xdr:row>13</xdr:row>
      <xdr:rowOff>152400</xdr:rowOff>
    </xdr:to>
    <xdr:pic>
      <xdr:nvPicPr>
        <xdr:cNvPr id="1081" name="Glass" descr="glass" hidden="1">
          <a:extLst>
            <a:ext uri="{FF2B5EF4-FFF2-40B4-BE49-F238E27FC236}">
              <a16:creationId xmlns:a16="http://schemas.microsoft.com/office/drawing/2014/main" xmlns="" id="{486B1983-3DFE-4CBC-9534-C80329F6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09537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66675</xdr:colOff>
      <xdr:row>13</xdr:row>
      <xdr:rowOff>152400</xdr:rowOff>
    </xdr:to>
    <xdr:pic>
      <xdr:nvPicPr>
        <xdr:cNvPr id="1082" name="Hickory" descr="hickory" hidden="1">
          <a:extLst>
            <a:ext uri="{FF2B5EF4-FFF2-40B4-BE49-F238E27FC236}">
              <a16:creationId xmlns:a16="http://schemas.microsoft.com/office/drawing/2014/main" xmlns="" id="{F451890A-166C-4128-865E-730C0D9EE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09537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66675</xdr:colOff>
      <xdr:row>13</xdr:row>
      <xdr:rowOff>152400</xdr:rowOff>
    </xdr:to>
    <xdr:pic>
      <xdr:nvPicPr>
        <xdr:cNvPr id="1083" name="Lyptus" descr="lyptus" hidden="1">
          <a:extLst>
            <a:ext uri="{FF2B5EF4-FFF2-40B4-BE49-F238E27FC236}">
              <a16:creationId xmlns:a16="http://schemas.microsoft.com/office/drawing/2014/main" xmlns="" id="{CAA325A0-C33A-40EA-8D97-22777C041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09537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66675</xdr:colOff>
      <xdr:row>13</xdr:row>
      <xdr:rowOff>152400</xdr:rowOff>
    </xdr:to>
    <xdr:pic>
      <xdr:nvPicPr>
        <xdr:cNvPr id="1084" name="Mahogany" descr="mahogany" hidden="1">
          <a:extLst>
            <a:ext uri="{FF2B5EF4-FFF2-40B4-BE49-F238E27FC236}">
              <a16:creationId xmlns:a16="http://schemas.microsoft.com/office/drawing/2014/main" xmlns="" id="{08D7B5A2-E3F4-4693-96C1-CA073B7E8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09537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66675</xdr:colOff>
      <xdr:row>13</xdr:row>
      <xdr:rowOff>152400</xdr:rowOff>
    </xdr:to>
    <xdr:pic>
      <xdr:nvPicPr>
        <xdr:cNvPr id="1085" name="Maple" descr="maple" hidden="1">
          <a:extLst>
            <a:ext uri="{FF2B5EF4-FFF2-40B4-BE49-F238E27FC236}">
              <a16:creationId xmlns:a16="http://schemas.microsoft.com/office/drawing/2014/main" xmlns="" id="{F8EEF22C-F2EB-47CB-8489-90DF206B9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09537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66675</xdr:colOff>
      <xdr:row>13</xdr:row>
      <xdr:rowOff>152400</xdr:rowOff>
    </xdr:to>
    <xdr:pic>
      <xdr:nvPicPr>
        <xdr:cNvPr id="1086" name="MDF" descr="MDF" hidden="1">
          <a:extLst>
            <a:ext uri="{FF2B5EF4-FFF2-40B4-BE49-F238E27FC236}">
              <a16:creationId xmlns:a16="http://schemas.microsoft.com/office/drawing/2014/main" xmlns="" id="{11BE958A-DE60-45C5-8737-C246C8B70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09537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76200</xdr:colOff>
      <xdr:row>13</xdr:row>
      <xdr:rowOff>152400</xdr:rowOff>
    </xdr:to>
    <xdr:pic>
      <xdr:nvPicPr>
        <xdr:cNvPr id="1087" name="Oak" descr="oak" hidden="1">
          <a:extLst>
            <a:ext uri="{FF2B5EF4-FFF2-40B4-BE49-F238E27FC236}">
              <a16:creationId xmlns:a16="http://schemas.microsoft.com/office/drawing/2014/main" xmlns="" id="{3C6A55F9-39C7-4E39-B5C0-3B935462E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104900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66675</xdr:colOff>
      <xdr:row>13</xdr:row>
      <xdr:rowOff>152400</xdr:rowOff>
    </xdr:to>
    <xdr:pic>
      <xdr:nvPicPr>
        <xdr:cNvPr id="1088" name="Paintgrade" descr="paintgrade" hidden="1">
          <a:extLst>
            <a:ext uri="{FF2B5EF4-FFF2-40B4-BE49-F238E27FC236}">
              <a16:creationId xmlns:a16="http://schemas.microsoft.com/office/drawing/2014/main" xmlns="" id="{3FEB7E90-ED0D-46D5-9181-B094AFBC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09537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66675</xdr:colOff>
      <xdr:row>13</xdr:row>
      <xdr:rowOff>152400</xdr:rowOff>
    </xdr:to>
    <xdr:pic>
      <xdr:nvPicPr>
        <xdr:cNvPr id="1089" name="Particleboard" descr="particlebboard" hidden="1">
          <a:extLst>
            <a:ext uri="{FF2B5EF4-FFF2-40B4-BE49-F238E27FC236}">
              <a16:creationId xmlns:a16="http://schemas.microsoft.com/office/drawing/2014/main" xmlns="" id="{98E1C187-E7CF-40A8-A570-33AB11FA5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09537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66675</xdr:colOff>
      <xdr:row>13</xdr:row>
      <xdr:rowOff>152400</xdr:rowOff>
    </xdr:to>
    <xdr:pic>
      <xdr:nvPicPr>
        <xdr:cNvPr id="1090" name="Pine" descr="pine" hidden="1">
          <a:extLst>
            <a:ext uri="{FF2B5EF4-FFF2-40B4-BE49-F238E27FC236}">
              <a16:creationId xmlns:a16="http://schemas.microsoft.com/office/drawing/2014/main" xmlns="" id="{35AE2C3C-E3CA-40C3-BBDA-446D4936B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09537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66675</xdr:colOff>
      <xdr:row>13</xdr:row>
      <xdr:rowOff>152400</xdr:rowOff>
    </xdr:to>
    <xdr:pic>
      <xdr:nvPicPr>
        <xdr:cNvPr id="1091" name="Plywood" descr="plywood" hidden="1">
          <a:extLst>
            <a:ext uri="{FF2B5EF4-FFF2-40B4-BE49-F238E27FC236}">
              <a16:creationId xmlns:a16="http://schemas.microsoft.com/office/drawing/2014/main" xmlns="" id="{35CDDACC-0D08-48BB-A4E7-0AC524F19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09537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</xdr:col>
      <xdr:colOff>0</xdr:colOff>
      <xdr:row>8</xdr:row>
      <xdr:rowOff>0</xdr:rowOff>
    </xdr:from>
    <xdr:to>
      <xdr:col>20</xdr:col>
      <xdr:colOff>47625</xdr:colOff>
      <xdr:row>13</xdr:row>
      <xdr:rowOff>152400</xdr:rowOff>
    </xdr:to>
    <xdr:pic>
      <xdr:nvPicPr>
        <xdr:cNvPr id="1092" name="Woodframe" descr="alum-frame_sm" hidden="1">
          <a:extLst>
            <a:ext uri="{FF2B5EF4-FFF2-40B4-BE49-F238E27FC236}">
              <a16:creationId xmlns:a16="http://schemas.microsoft.com/office/drawing/2014/main" xmlns="" id="{E48A2E70-E189-4CF1-BCDF-FD344FF01A8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619250"/>
          <a:ext cx="229552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22</xdr:col>
      <xdr:colOff>85725</xdr:colOff>
      <xdr:row>8</xdr:row>
      <xdr:rowOff>0</xdr:rowOff>
    </xdr:from>
    <xdr:to>
      <xdr:col>31</xdr:col>
      <xdr:colOff>66675</xdr:colOff>
      <xdr:row>13</xdr:row>
      <xdr:rowOff>152400</xdr:rowOff>
    </xdr:to>
    <xdr:pic>
      <xdr:nvPicPr>
        <xdr:cNvPr id="1093" name="Ash" descr="ash" hidden="1">
          <a:extLst>
            <a:ext uri="{FF2B5EF4-FFF2-40B4-BE49-F238E27FC236}">
              <a16:creationId xmlns:a16="http://schemas.microsoft.com/office/drawing/2014/main" xmlns="" id="{AD93C588-B540-4FA2-BD81-7AACF1DB1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19250"/>
          <a:ext cx="1095375" cy="1104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absolute">
    <xdr:from>
      <xdr:col>32</xdr:col>
      <xdr:colOff>89551</xdr:colOff>
      <xdr:row>5</xdr:row>
      <xdr:rowOff>187613</xdr:rowOff>
    </xdr:from>
    <xdr:to>
      <xdr:col>37</xdr:col>
      <xdr:colOff>83864</xdr:colOff>
      <xdr:row>7</xdr:row>
      <xdr:rowOff>75514</xdr:rowOff>
    </xdr:to>
    <xdr:sp macro="[0]!Module7.ChangeDoorSpecies" textlink="">
      <xdr:nvSpPr>
        <xdr:cNvPr id="39" name="ChangeSpecies" hidden="1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 txBox="1"/>
      </xdr:nvSpPr>
      <xdr:spPr bwMode="auto">
        <a:xfrm>
          <a:off x="4197662" y="1236069"/>
          <a:ext cx="612347" cy="264560"/>
        </a:xfrm>
        <a:prstGeom prst="rect">
          <a:avLst/>
        </a:prstGeom>
        <a:solidFill>
          <a:srgbClr val="FBF3DF"/>
        </a:solidFill>
        <a:ln>
          <a:solidFill>
            <a:schemeClr val="bg1">
              <a:lumMod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 anchorCtr="0">
          <a:spAutoFit/>
        </a:bodyPr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Change</a:t>
          </a:r>
        </a:p>
      </xdr:txBody>
    </xdr:sp>
    <xdr:clientData fLocksWithSheet="0"/>
  </xdr:twoCellAnchor>
  <xdr:twoCellAnchor editAs="absolute">
    <xdr:from>
      <xdr:col>17</xdr:col>
      <xdr:colOff>0</xdr:colOff>
      <xdr:row>5</xdr:row>
      <xdr:rowOff>187613</xdr:rowOff>
    </xdr:from>
    <xdr:to>
      <xdr:col>21</xdr:col>
      <xdr:colOff>96107</xdr:colOff>
      <xdr:row>7</xdr:row>
      <xdr:rowOff>75514</xdr:rowOff>
    </xdr:to>
    <xdr:sp macro="[0]!Module7.ChangeDoorConstruction" textlink="">
      <xdr:nvSpPr>
        <xdr:cNvPr id="40" name="ChangeDoor" hidden="1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 txBox="1"/>
      </xdr:nvSpPr>
      <xdr:spPr bwMode="auto">
        <a:xfrm>
          <a:off x="2195840" y="1236069"/>
          <a:ext cx="612347" cy="264560"/>
        </a:xfrm>
        <a:prstGeom prst="rect">
          <a:avLst/>
        </a:prstGeom>
        <a:solidFill>
          <a:srgbClr val="FBF3DF"/>
        </a:solidFill>
        <a:ln>
          <a:solidFill>
            <a:schemeClr val="bg1">
              <a:lumMod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 anchorCtr="0">
          <a:spAutoFit/>
        </a:bodyPr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Change</a:t>
          </a:r>
        </a:p>
      </xdr:txBody>
    </xdr:sp>
    <xdr:clientData fLocksWithSheet="0"/>
  </xdr:twoCellAnchor>
  <xdr:twoCellAnchor editAs="absolute">
    <xdr:from>
      <xdr:col>2</xdr:col>
      <xdr:colOff>0</xdr:colOff>
      <xdr:row>28</xdr:row>
      <xdr:rowOff>177718</xdr:rowOff>
    </xdr:from>
    <xdr:to>
      <xdr:col>10</xdr:col>
      <xdr:colOff>78297</xdr:colOff>
      <xdr:row>30</xdr:row>
      <xdr:rowOff>64186</xdr:rowOff>
    </xdr:to>
    <xdr:sp macro="[0]!ClearEstimator" textlink="">
      <xdr:nvSpPr>
        <xdr:cNvPr id="42" name="ClearEstimator" hidden="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 bwMode="auto">
        <a:xfrm>
          <a:off x="341737" y="5572794"/>
          <a:ext cx="1067152" cy="264560"/>
        </a:xfrm>
        <a:prstGeom prst="rect">
          <a:avLst/>
        </a:prstGeom>
        <a:solidFill>
          <a:srgbClr val="DCE6EB"/>
        </a:solidFill>
        <a:ln>
          <a:solidFill>
            <a:schemeClr val="bg1">
              <a:lumMod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 anchorCtr="0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Clear estimator</a:t>
          </a:r>
        </a:p>
      </xdr:txBody>
    </xdr:sp>
    <xdr:clientData fLocksWithSheet="0"/>
  </xdr:twoCellAnchor>
  <xdr:twoCellAnchor editAs="absolute">
    <xdr:from>
      <xdr:col>12</xdr:col>
      <xdr:colOff>0</xdr:colOff>
      <xdr:row>28</xdr:row>
      <xdr:rowOff>177718</xdr:rowOff>
    </xdr:from>
    <xdr:to>
      <xdr:col>15</xdr:col>
      <xdr:colOff>89691</xdr:colOff>
      <xdr:row>30</xdr:row>
      <xdr:rowOff>64186</xdr:rowOff>
    </xdr:to>
    <xdr:sp macro="[0]!PrintHomeSummary" textlink="">
      <xdr:nvSpPr>
        <xdr:cNvPr id="43" name="PrintHome" hidden="1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 txBox="1"/>
      </xdr:nvSpPr>
      <xdr:spPr bwMode="auto">
        <a:xfrm>
          <a:off x="1577805" y="5572794"/>
          <a:ext cx="460512" cy="264560"/>
        </a:xfrm>
        <a:prstGeom prst="rect">
          <a:avLst/>
        </a:prstGeom>
        <a:solidFill>
          <a:srgbClr val="FBF3DF"/>
        </a:solidFill>
        <a:ln>
          <a:solidFill>
            <a:schemeClr val="bg1">
              <a:lumMod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 anchorCtr="0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Print</a:t>
          </a:r>
        </a:p>
      </xdr:txBody>
    </xdr:sp>
    <xdr:clientData fLocksWithSheet="0"/>
  </xdr:twoCellAnchor>
  <xdr:twoCellAnchor editAs="absolute">
    <xdr:from>
      <xdr:col>35</xdr:col>
      <xdr:colOff>89551</xdr:colOff>
      <xdr:row>28</xdr:row>
      <xdr:rowOff>187243</xdr:rowOff>
    </xdr:from>
    <xdr:to>
      <xdr:col>52</xdr:col>
      <xdr:colOff>142773</xdr:colOff>
      <xdr:row>30</xdr:row>
      <xdr:rowOff>129428</xdr:rowOff>
    </xdr:to>
    <xdr:sp macro="[0]!StartInstallPlanning" textlink="">
      <xdr:nvSpPr>
        <xdr:cNvPr id="44" name="StartInstallation" hidden="1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 bwMode="auto">
        <a:xfrm>
          <a:off x="4591050" y="5619750"/>
          <a:ext cx="2727141" cy="319928"/>
        </a:xfrm>
        <a:prstGeom prst="rect">
          <a:avLst/>
        </a:prstGeom>
        <a:solidFill>
          <a:srgbClr val="DCE6EB"/>
        </a:solidFill>
        <a:ln>
          <a:solidFill>
            <a:schemeClr val="bg1">
              <a:lumMod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Start installation planning / add to order</a:t>
          </a:r>
        </a:p>
      </xdr:txBody>
    </xdr:sp>
    <xdr:clientData fLocksWithSheet="0"/>
  </xdr:twoCellAnchor>
  <xdr:twoCellAnchor editAs="absolute">
    <xdr:from>
      <xdr:col>38</xdr:col>
      <xdr:colOff>133350</xdr:colOff>
      <xdr:row>8</xdr:row>
      <xdr:rowOff>0</xdr:rowOff>
    </xdr:from>
    <xdr:to>
      <xdr:col>50</xdr:col>
      <xdr:colOff>95250</xdr:colOff>
      <xdr:row>16</xdr:row>
      <xdr:rowOff>171450</xdr:rowOff>
    </xdr:to>
    <xdr:pic>
      <xdr:nvPicPr>
        <xdr:cNvPr id="1099" name="HF" hidden="1">
          <a:extLst>
            <a:ext uri="{FF2B5EF4-FFF2-40B4-BE49-F238E27FC236}">
              <a16:creationId xmlns:a16="http://schemas.microsoft.com/office/drawing/2014/main" xmlns="" id="{88F974DD-05C7-4B39-95B3-522319953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55"/>
        <a:stretch>
          <a:fillRect/>
        </a:stretch>
      </xdr:blipFill>
      <xdr:spPr bwMode="auto">
        <a:xfrm>
          <a:off x="5038725" y="1619250"/>
          <a:ext cx="19050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38</xdr:col>
      <xdr:colOff>133350</xdr:colOff>
      <xdr:row>8</xdr:row>
      <xdr:rowOff>0</xdr:rowOff>
    </xdr:from>
    <xdr:to>
      <xdr:col>52</xdr:col>
      <xdr:colOff>38100</xdr:colOff>
      <xdr:row>17</xdr:row>
      <xdr:rowOff>76200</xdr:rowOff>
    </xdr:to>
    <xdr:pic>
      <xdr:nvPicPr>
        <xdr:cNvPr id="1100" name="HS" hidden="1">
          <a:extLst>
            <a:ext uri="{FF2B5EF4-FFF2-40B4-BE49-F238E27FC236}">
              <a16:creationId xmlns:a16="http://schemas.microsoft.com/office/drawing/2014/main" xmlns="" id="{0E9B58E2-05B6-4C7F-B276-A066ABD99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998" r="2"/>
        <a:stretch>
          <a:fillRect/>
        </a:stretch>
      </xdr:blipFill>
      <xdr:spPr bwMode="auto">
        <a:xfrm>
          <a:off x="5038725" y="1619250"/>
          <a:ext cx="21717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38</xdr:col>
      <xdr:colOff>133350</xdr:colOff>
      <xdr:row>8</xdr:row>
      <xdr:rowOff>0</xdr:rowOff>
    </xdr:from>
    <xdr:to>
      <xdr:col>52</xdr:col>
      <xdr:colOff>38100</xdr:colOff>
      <xdr:row>15</xdr:row>
      <xdr:rowOff>57150</xdr:rowOff>
    </xdr:to>
    <xdr:pic>
      <xdr:nvPicPr>
        <xdr:cNvPr id="1101" name="HK" hidden="1">
          <a:extLst>
            <a:ext uri="{FF2B5EF4-FFF2-40B4-BE49-F238E27FC236}">
              <a16:creationId xmlns:a16="http://schemas.microsoft.com/office/drawing/2014/main" xmlns="" id="{93ABA706-B65F-4DA8-9C35-A8850603A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619250"/>
          <a:ext cx="21717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38</xdr:col>
      <xdr:colOff>133350</xdr:colOff>
      <xdr:row>8</xdr:row>
      <xdr:rowOff>0</xdr:rowOff>
    </xdr:from>
    <xdr:to>
      <xdr:col>52</xdr:col>
      <xdr:colOff>85725</xdr:colOff>
      <xdr:row>15</xdr:row>
      <xdr:rowOff>47625</xdr:rowOff>
    </xdr:to>
    <xdr:pic>
      <xdr:nvPicPr>
        <xdr:cNvPr id="1102" name="HK-S" hidden="1">
          <a:extLst>
            <a:ext uri="{FF2B5EF4-FFF2-40B4-BE49-F238E27FC236}">
              <a16:creationId xmlns:a16="http://schemas.microsoft.com/office/drawing/2014/main" xmlns="" id="{6AB23B60-7394-467D-8F6C-F142401D7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619250"/>
          <a:ext cx="22193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38</xdr:col>
      <xdr:colOff>133350</xdr:colOff>
      <xdr:row>8</xdr:row>
      <xdr:rowOff>0</xdr:rowOff>
    </xdr:from>
    <xdr:to>
      <xdr:col>51</xdr:col>
      <xdr:colOff>28575</xdr:colOff>
      <xdr:row>16</xdr:row>
      <xdr:rowOff>187613</xdr:rowOff>
    </xdr:to>
    <xdr:pic>
      <xdr:nvPicPr>
        <xdr:cNvPr id="1103" name="HL" hidden="1">
          <a:extLst>
            <a:ext uri="{FF2B5EF4-FFF2-40B4-BE49-F238E27FC236}">
              <a16:creationId xmlns:a16="http://schemas.microsoft.com/office/drawing/2014/main" xmlns="" id="{D112EE54-CE7A-4BCD-BB1C-C3E597981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2506" t="7726" r="3326"/>
        <a:stretch>
          <a:fillRect/>
        </a:stretch>
      </xdr:blipFill>
      <xdr:spPr bwMode="auto">
        <a:xfrm>
          <a:off x="5038725" y="1619250"/>
          <a:ext cx="20002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2</xdr:col>
      <xdr:colOff>0</xdr:colOff>
      <xdr:row>16</xdr:row>
      <xdr:rowOff>187613</xdr:rowOff>
    </xdr:from>
    <xdr:to>
      <xdr:col>12</xdr:col>
      <xdr:colOff>103338</xdr:colOff>
      <xdr:row>18</xdr:row>
      <xdr:rowOff>75515</xdr:rowOff>
    </xdr:to>
    <xdr:sp macro="[0]!ChangeDoorWeight" textlink="">
      <xdr:nvSpPr>
        <xdr:cNvPr id="46" name="ChangeWeight" hidden="1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 txBox="1"/>
      </xdr:nvSpPr>
      <xdr:spPr bwMode="auto">
        <a:xfrm>
          <a:off x="341737" y="3315573"/>
          <a:ext cx="1339406" cy="264560"/>
        </a:xfrm>
        <a:prstGeom prst="rect">
          <a:avLst/>
        </a:prstGeom>
        <a:solidFill>
          <a:srgbClr val="FBF3DF"/>
        </a:solidFill>
        <a:ln>
          <a:solidFill>
            <a:schemeClr val="bg1">
              <a:lumMod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 anchorCtr="0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Change door weight</a:t>
          </a:r>
        </a:p>
      </xdr:txBody>
    </xdr:sp>
    <xdr:clientData fLocksWithSheet="0"/>
  </xdr:twoCellAnchor>
  <xdr:twoCellAnchor>
    <xdr:from>
      <xdr:col>47</xdr:col>
      <xdr:colOff>13891</xdr:colOff>
      <xdr:row>19</xdr:row>
      <xdr:rowOff>595</xdr:rowOff>
    </xdr:from>
    <xdr:to>
      <xdr:col>57</xdr:col>
      <xdr:colOff>203525</xdr:colOff>
      <xdr:row>29</xdr:row>
      <xdr:rowOff>9353</xdr:rowOff>
    </xdr:to>
    <xdr:sp macro="[0]!ErrorPartsMacro" textlink="">
      <xdr:nvSpPr>
        <xdr:cNvPr id="2" name="PartsClick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6323186" y="3664057"/>
          <a:ext cx="1817839" cy="188119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123117</xdr:colOff>
      <xdr:row>19</xdr:row>
      <xdr:rowOff>8368</xdr:rowOff>
    </xdr:from>
    <xdr:to>
      <xdr:col>24</xdr:col>
      <xdr:colOff>113228</xdr:colOff>
      <xdr:row>27</xdr:row>
      <xdr:rowOff>8368</xdr:rowOff>
    </xdr:to>
    <xdr:sp macro="[0]!ErrorMeasurementsMacro" textlink="">
      <xdr:nvSpPr>
        <xdr:cNvPr id="45" name="MeasureClick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/>
      </xdr:nvSpPr>
      <xdr:spPr>
        <a:xfrm>
          <a:off x="1488367" y="3723118"/>
          <a:ext cx="1799861" cy="15240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117179</xdr:colOff>
      <xdr:row>15</xdr:row>
      <xdr:rowOff>181104</xdr:rowOff>
    </xdr:from>
    <xdr:to>
      <xdr:col>21</xdr:col>
      <xdr:colOff>107598</xdr:colOff>
      <xdr:row>17</xdr:row>
      <xdr:rowOff>8045</xdr:rowOff>
    </xdr:to>
    <xdr:sp macro="[0]!ErrorDoorMacro" textlink="">
      <xdr:nvSpPr>
        <xdr:cNvPr id="48" name="DoorClick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/>
      </xdr:nvSpPr>
      <xdr:spPr>
        <a:xfrm>
          <a:off x="1584966" y="3101063"/>
          <a:ext cx="1263021" cy="20169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116496</xdr:colOff>
      <xdr:row>4</xdr:row>
      <xdr:rowOff>178194</xdr:rowOff>
    </xdr:from>
    <xdr:to>
      <xdr:col>21</xdr:col>
      <xdr:colOff>132725</xdr:colOff>
      <xdr:row>6</xdr:row>
      <xdr:rowOff>1194</xdr:rowOff>
    </xdr:to>
    <xdr:sp macro="[0]!ErrorPartsMacro" textlink="">
      <xdr:nvSpPr>
        <xdr:cNvPr id="49" name="MeasureClick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/>
      </xdr:nvSpPr>
      <xdr:spPr>
        <a:xfrm>
          <a:off x="1584283" y="1037005"/>
          <a:ext cx="1288831" cy="19775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30</xdr:col>
      <xdr:colOff>0</xdr:colOff>
      <xdr:row>4</xdr:row>
      <xdr:rowOff>180000</xdr:rowOff>
    </xdr:from>
    <xdr:to>
      <xdr:col>38</xdr:col>
      <xdr:colOff>15000</xdr:colOff>
      <xdr:row>6</xdr:row>
      <xdr:rowOff>3000</xdr:rowOff>
    </xdr:to>
    <xdr:sp macro="[0]!StartEstimator3" textlink="">
      <xdr:nvSpPr>
        <xdr:cNvPr id="50" name="MeasureClick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SpPr/>
      </xdr:nvSpPr>
      <xdr:spPr>
        <a:xfrm>
          <a:off x="3945000" y="1035000"/>
          <a:ext cx="1035000" cy="1980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7500</xdr:colOff>
      <xdr:row>6</xdr:row>
      <xdr:rowOff>75000</xdr:rowOff>
    </xdr:from>
    <xdr:to>
      <xdr:col>12</xdr:col>
      <xdr:colOff>0</xdr:colOff>
      <xdr:row>7</xdr:row>
      <xdr:rowOff>165000</xdr:rowOff>
    </xdr:to>
    <xdr:sp macro="[0]!StartEstimator3" textlink="">
      <xdr:nvSpPr>
        <xdr:cNvPr id="3" name="StartEstimatorButton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51025" y="1308566"/>
          <a:ext cx="1241680" cy="277377"/>
        </a:xfrm>
        <a:prstGeom prst="roundRect">
          <a:avLst>
            <a:gd name="adj" fmla="val 0"/>
          </a:avLst>
        </a:prstGeom>
        <a:solidFill>
          <a:srgbClr val="FFFF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Start estimator</a:t>
          </a:r>
        </a:p>
      </xdr:txBody>
    </xdr:sp>
    <xdr:clientData/>
  </xdr:twoCellAnchor>
  <xdr:twoCellAnchor>
    <xdr:from>
      <xdr:col>47</xdr:col>
      <xdr:colOff>0</xdr:colOff>
      <xdr:row>16</xdr:row>
      <xdr:rowOff>54640</xdr:rowOff>
    </xdr:from>
    <xdr:to>
      <xdr:col>56</xdr:col>
      <xdr:colOff>120000</xdr:colOff>
      <xdr:row>17</xdr:row>
      <xdr:rowOff>144640</xdr:rowOff>
    </xdr:to>
    <xdr:sp macro="[0]!CallPricing" textlink="">
      <xdr:nvSpPr>
        <xdr:cNvPr id="116" name="PricingButton" hidden="1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SpPr/>
      </xdr:nvSpPr>
      <xdr:spPr>
        <a:xfrm>
          <a:off x="5996066" y="3161976"/>
          <a:ext cx="1244262" cy="277377"/>
        </a:xfrm>
        <a:prstGeom prst="roundRect">
          <a:avLst>
            <a:gd name="adj" fmla="val 0"/>
          </a:avLst>
        </a:prstGeom>
        <a:solidFill>
          <a:schemeClr val="tx2">
            <a:lumMod val="40000"/>
            <a:lumOff val="60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Enter pricing</a:t>
          </a:r>
        </a:p>
      </xdr:txBody>
    </xdr:sp>
    <xdr:clientData/>
  </xdr:twoCellAnchor>
  <xdr:twoCellAnchor editAs="oneCell">
    <xdr:from>
      <xdr:col>39</xdr:col>
      <xdr:colOff>0</xdr:colOff>
      <xdr:row>8</xdr:row>
      <xdr:rowOff>0</xdr:rowOff>
    </xdr:from>
    <xdr:to>
      <xdr:col>47</xdr:col>
      <xdr:colOff>85725</xdr:colOff>
      <xdr:row>15</xdr:row>
      <xdr:rowOff>104775</xdr:rowOff>
    </xdr:to>
    <xdr:pic>
      <xdr:nvPicPr>
        <xdr:cNvPr id="1112" name="HK-XS" hidden="1">
          <a:extLst>
            <a:ext uri="{FF2B5EF4-FFF2-40B4-BE49-F238E27FC236}">
              <a16:creationId xmlns:a16="http://schemas.microsoft.com/office/drawing/2014/main" xmlns="" id="{51651987-50EF-4EFF-B764-9E3749B0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619250"/>
          <a:ext cx="13811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0</xdr:row>
      <xdr:rowOff>47625</xdr:rowOff>
    </xdr:from>
    <xdr:to>
      <xdr:col>10</xdr:col>
      <xdr:colOff>0</xdr:colOff>
      <xdr:row>1</xdr:row>
      <xdr:rowOff>133350</xdr:rowOff>
    </xdr:to>
    <xdr:sp macro="[0]!Home" textlink="">
      <xdr:nvSpPr>
        <xdr:cNvPr id="2" name="Return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>
          <a:spLocks noChangeArrowheads="1"/>
        </xdr:cNvSpPr>
      </xdr:nvSpPr>
      <xdr:spPr bwMode="auto">
        <a:xfrm>
          <a:off x="4324350" y="47625"/>
          <a:ext cx="1676400" cy="285750"/>
        </a:xfrm>
        <a:prstGeom prst="roundRect">
          <a:avLst>
            <a:gd name="adj" fmla="val 25000"/>
          </a:avLst>
        </a:prstGeom>
        <a:solidFill>
          <a:srgbClr val="FF4208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/>
      </xdr:spPr>
      <xdr:txBody>
        <a:bodyPr vertOverflow="clip" wrap="square" lIns="36576" tIns="27432" rIns="0" bIns="27432" anchor="ctr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 Return to planning tool</a:t>
          </a:r>
          <a:endParaRPr lang="en-US">
            <a:solidFill>
              <a:schemeClr val="bg1"/>
            </a:solidFill>
          </a:endParaRPr>
        </a:p>
      </xdr:txBody>
    </xdr:sp>
    <xdr:clientData fLocksWithSheet="0" fPrintsWithSheet="0"/>
  </xdr:twoCellAnchor>
  <xdr:twoCellAnchor editAs="oneCell">
    <xdr:from>
      <xdr:col>0</xdr:col>
      <xdr:colOff>0</xdr:colOff>
      <xdr:row>10</xdr:row>
      <xdr:rowOff>0</xdr:rowOff>
    </xdr:from>
    <xdr:to>
      <xdr:col>8</xdr:col>
      <xdr:colOff>333375</xdr:colOff>
      <xdr:row>29</xdr:row>
      <xdr:rowOff>57150</xdr:rowOff>
    </xdr:to>
    <xdr:pic>
      <xdr:nvPicPr>
        <xdr:cNvPr id="10246" name="Picture 4" descr="Untitled-1">
          <a:extLst>
            <a:ext uri="{FF2B5EF4-FFF2-40B4-BE49-F238E27FC236}">
              <a16:creationId xmlns:a16="http://schemas.microsoft.com/office/drawing/2014/main" xmlns="" id="{5371B3F3-B3C9-41A7-B521-7E0A49E44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6875"/>
          <a:ext cx="5133975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4</xdr:col>
      <xdr:colOff>333375</xdr:colOff>
      <xdr:row>45</xdr:row>
      <xdr:rowOff>104775</xdr:rowOff>
    </xdr:to>
    <xdr:pic>
      <xdr:nvPicPr>
        <xdr:cNvPr id="10247" name="Picture 5" descr="Untitled-2">
          <a:extLst>
            <a:ext uri="{FF2B5EF4-FFF2-40B4-BE49-F238E27FC236}">
              <a16:creationId xmlns:a16="http://schemas.microsoft.com/office/drawing/2014/main" xmlns="" id="{00EA1B61-F3B3-4AAC-A1A9-C1C1ED477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3475"/>
          <a:ext cx="2733675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30</xdr:row>
      <xdr:rowOff>0</xdr:rowOff>
    </xdr:from>
    <xdr:to>
      <xdr:col>9</xdr:col>
      <xdr:colOff>333375</xdr:colOff>
      <xdr:row>45</xdr:row>
      <xdr:rowOff>104775</xdr:rowOff>
    </xdr:to>
    <xdr:pic>
      <xdr:nvPicPr>
        <xdr:cNvPr id="10248" name="Picture 6" descr="Untitled-3">
          <a:extLst>
            <a:ext uri="{FF2B5EF4-FFF2-40B4-BE49-F238E27FC236}">
              <a16:creationId xmlns:a16="http://schemas.microsoft.com/office/drawing/2014/main" xmlns="" id="{FD3A2985-4F3C-4159-8048-711846EBF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4943475"/>
          <a:ext cx="2733675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3</xdr:row>
      <xdr:rowOff>104775</xdr:rowOff>
    </xdr:from>
    <xdr:to>
      <xdr:col>7</xdr:col>
      <xdr:colOff>552450</xdr:colOff>
      <xdr:row>5</xdr:row>
      <xdr:rowOff>19050</xdr:rowOff>
    </xdr:to>
    <xdr:pic>
      <xdr:nvPicPr>
        <xdr:cNvPr id="11275" name="Picture 1" descr="Button image">
          <a:extLst>
            <a:ext uri="{FF2B5EF4-FFF2-40B4-BE49-F238E27FC236}">
              <a16:creationId xmlns:a16="http://schemas.microsoft.com/office/drawing/2014/main" xmlns="" id="{ABDE3A81-73EC-4129-B027-8D3A76CA6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628650"/>
          <a:ext cx="238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133350</xdr:colOff>
      <xdr:row>0</xdr:row>
      <xdr:rowOff>47625</xdr:rowOff>
    </xdr:from>
    <xdr:to>
      <xdr:col>10</xdr:col>
      <xdr:colOff>0</xdr:colOff>
      <xdr:row>1</xdr:row>
      <xdr:rowOff>133350</xdr:rowOff>
    </xdr:to>
    <xdr:sp macro="[0]!Home" textlink="">
      <xdr:nvSpPr>
        <xdr:cNvPr id="3" name="Return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4333875" y="47625"/>
          <a:ext cx="1666875" cy="285750"/>
        </a:xfrm>
        <a:prstGeom prst="roundRect">
          <a:avLst>
            <a:gd name="adj" fmla="val 25000"/>
          </a:avLst>
        </a:prstGeom>
        <a:solidFill>
          <a:srgbClr val="FF4208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/>
      </xdr:spPr>
      <xdr:txBody>
        <a:bodyPr vertOverflow="clip" wrap="square" lIns="36576" tIns="27432" rIns="0" bIns="27432" anchor="ctr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 Return to planning tool</a:t>
          </a:r>
          <a:endParaRPr lang="en-US">
            <a:solidFill>
              <a:schemeClr val="bg1"/>
            </a:solidFill>
          </a:endParaRPr>
        </a:p>
      </xdr:txBody>
    </xdr:sp>
    <xdr:clientData fLocksWithSheet="0" fPrintsWithSheet="0"/>
  </xdr:twoCellAnchor>
  <xdr:twoCellAnchor editAs="oneCell">
    <xdr:from>
      <xdr:col>0</xdr:col>
      <xdr:colOff>0</xdr:colOff>
      <xdr:row>20</xdr:row>
      <xdr:rowOff>38100</xdr:rowOff>
    </xdr:from>
    <xdr:to>
      <xdr:col>8</xdr:col>
      <xdr:colOff>361950</xdr:colOff>
      <xdr:row>40</xdr:row>
      <xdr:rowOff>95250</xdr:rowOff>
    </xdr:to>
    <xdr:pic>
      <xdr:nvPicPr>
        <xdr:cNvPr id="11277" name="Picture 3" descr="Untitled-1">
          <a:extLst>
            <a:ext uri="{FF2B5EF4-FFF2-40B4-BE49-F238E27FC236}">
              <a16:creationId xmlns:a16="http://schemas.microsoft.com/office/drawing/2014/main" xmlns="" id="{8ED21101-FEFC-42A0-BBA8-670A7F056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4225"/>
          <a:ext cx="5162550" cy="329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4</xdr:col>
      <xdr:colOff>590550</xdr:colOff>
      <xdr:row>67</xdr:row>
      <xdr:rowOff>28575</xdr:rowOff>
    </xdr:to>
    <xdr:pic>
      <xdr:nvPicPr>
        <xdr:cNvPr id="11278" name="Picture 4" descr="Untitled-2">
          <a:extLst>
            <a:ext uri="{FF2B5EF4-FFF2-40B4-BE49-F238E27FC236}">
              <a16:creationId xmlns:a16="http://schemas.microsoft.com/office/drawing/2014/main" xmlns="" id="{9FFB50DC-53C4-4789-BD39-869322436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48475"/>
          <a:ext cx="2990850" cy="407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5</xdr:col>
      <xdr:colOff>514350</xdr:colOff>
      <xdr:row>86</xdr:row>
      <xdr:rowOff>19050</xdr:rowOff>
    </xdr:to>
    <xdr:pic>
      <xdr:nvPicPr>
        <xdr:cNvPr id="11279" name="Picture 5" descr="Untitled-3">
          <a:extLst>
            <a:ext uri="{FF2B5EF4-FFF2-40B4-BE49-F238E27FC236}">
              <a16:creationId xmlns:a16="http://schemas.microsoft.com/office/drawing/2014/main" xmlns="" id="{660147F5-1E4D-4BD2-AA76-DC6C8685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58525"/>
          <a:ext cx="3514725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104775</xdr:rowOff>
    </xdr:from>
    <xdr:to>
      <xdr:col>8</xdr:col>
      <xdr:colOff>361950</xdr:colOff>
      <xdr:row>107</xdr:row>
      <xdr:rowOff>57150</xdr:rowOff>
    </xdr:to>
    <xdr:pic>
      <xdr:nvPicPr>
        <xdr:cNvPr id="11280" name="Picture 6" descr="Untitled-4">
          <a:extLst>
            <a:ext uri="{FF2B5EF4-FFF2-40B4-BE49-F238E27FC236}">
              <a16:creationId xmlns:a16="http://schemas.microsoft.com/office/drawing/2014/main" xmlns="" id="{DBB41754-9BAD-412A-AB3D-CBF989789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39875"/>
          <a:ext cx="5162550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4</xdr:col>
      <xdr:colOff>561975</xdr:colOff>
      <xdr:row>124</xdr:row>
      <xdr:rowOff>95250</xdr:rowOff>
    </xdr:to>
    <xdr:pic>
      <xdr:nvPicPr>
        <xdr:cNvPr id="11281" name="Picture 7" descr="Untitled-5">
          <a:extLst>
            <a:ext uri="{FF2B5EF4-FFF2-40B4-BE49-F238E27FC236}">
              <a16:creationId xmlns:a16="http://schemas.microsoft.com/office/drawing/2014/main" xmlns="" id="{276F3EBA-A767-4D10-BEEA-5869D19FB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35525"/>
          <a:ext cx="2962275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57150</xdr:rowOff>
    </xdr:from>
    <xdr:to>
      <xdr:col>5</xdr:col>
      <xdr:colOff>514350</xdr:colOff>
      <xdr:row>143</xdr:row>
      <xdr:rowOff>76200</xdr:rowOff>
    </xdr:to>
    <xdr:pic>
      <xdr:nvPicPr>
        <xdr:cNvPr id="11282" name="Picture 9" descr="Untitled-6">
          <a:extLst>
            <a:ext uri="{FF2B5EF4-FFF2-40B4-BE49-F238E27FC236}">
              <a16:creationId xmlns:a16="http://schemas.microsoft.com/office/drawing/2014/main" xmlns="" id="{9B861979-DA28-46D8-8F24-E630BFF7F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45400"/>
          <a:ext cx="3514725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4</xdr:col>
      <xdr:colOff>561975</xdr:colOff>
      <xdr:row>160</xdr:row>
      <xdr:rowOff>95250</xdr:rowOff>
    </xdr:to>
    <xdr:pic>
      <xdr:nvPicPr>
        <xdr:cNvPr id="11283" name="Picture 10" descr="Untitled-7">
          <a:extLst>
            <a:ext uri="{FF2B5EF4-FFF2-40B4-BE49-F238E27FC236}">
              <a16:creationId xmlns:a16="http://schemas.microsoft.com/office/drawing/2014/main" xmlns="" id="{2B57E0CA-3964-4DE6-87F2-989DBD42D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64825"/>
          <a:ext cx="2962275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20</xdr:row>
      <xdr:rowOff>104775</xdr:rowOff>
    </xdr:from>
    <xdr:to>
      <xdr:col>3</xdr:col>
      <xdr:colOff>476250</xdr:colOff>
      <xdr:row>21</xdr:row>
      <xdr:rowOff>114300</xdr:rowOff>
    </xdr:to>
    <xdr:sp macro="" textlink="">
      <xdr:nvSpPr>
        <xdr:cNvPr id="11284" name="Line 11">
          <a:extLst>
            <a:ext uri="{FF2B5EF4-FFF2-40B4-BE49-F238E27FC236}">
              <a16:creationId xmlns:a16="http://schemas.microsoft.com/office/drawing/2014/main" xmlns="" id="{0AC4BFEC-A8AF-443D-B28D-874D0467BE15}"/>
            </a:ext>
          </a:extLst>
        </xdr:cNvPr>
        <xdr:cNvSpPr>
          <a:spLocks noChangeShapeType="1"/>
        </xdr:cNvSpPr>
      </xdr:nvSpPr>
      <xdr:spPr bwMode="auto">
        <a:xfrm flipV="1">
          <a:off x="266700" y="3390900"/>
          <a:ext cx="2009775" cy="1714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9999FF" mc:Ignorable="a14" a14:legacySpreadsheetColorIndex="24"/>
          </a:solidFill>
          <a:round/>
          <a:headEnd type="triangle" w="med" len="med"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7</xdr:col>
      <xdr:colOff>95250</xdr:colOff>
      <xdr:row>34</xdr:row>
      <xdr:rowOff>95250</xdr:rowOff>
    </xdr:to>
    <xdr:pic>
      <xdr:nvPicPr>
        <xdr:cNvPr id="12303" name="Picture 11">
          <a:extLst>
            <a:ext uri="{FF2B5EF4-FFF2-40B4-BE49-F238E27FC236}">
              <a16:creationId xmlns:a16="http://schemas.microsoft.com/office/drawing/2014/main" xmlns="" id="{5FB55E54-F902-41DB-B5E2-170E62EF5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0725"/>
          <a:ext cx="4295775" cy="365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66675</xdr:rowOff>
    </xdr:from>
    <xdr:to>
      <xdr:col>9</xdr:col>
      <xdr:colOff>581025</xdr:colOff>
      <xdr:row>1</xdr:row>
      <xdr:rowOff>152400</xdr:rowOff>
    </xdr:to>
    <xdr:sp macro="[0]!Home" textlink="">
      <xdr:nvSpPr>
        <xdr:cNvPr id="3" name="Return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4314825" y="66675"/>
          <a:ext cx="1666875" cy="285750"/>
        </a:xfrm>
        <a:prstGeom prst="roundRect">
          <a:avLst>
            <a:gd name="adj" fmla="val 25000"/>
          </a:avLst>
        </a:prstGeom>
        <a:solidFill>
          <a:srgbClr val="FF4208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/>
      </xdr:spPr>
      <xdr:txBody>
        <a:bodyPr vertOverflow="clip" wrap="square" lIns="36576" tIns="27432" rIns="0" bIns="27432" anchor="ctr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 Return to planning tool</a:t>
          </a:r>
          <a:endParaRPr lang="en-US">
            <a:solidFill>
              <a:schemeClr val="bg1"/>
            </a:solidFill>
          </a:endParaRPr>
        </a:p>
      </xdr:txBody>
    </xdr:sp>
    <xdr:clientData fLocksWithSheet="0" fPrintsWithSheet="0"/>
  </xdr:twoCellAnchor>
  <xdr:twoCellAnchor>
    <xdr:from>
      <xdr:col>0</xdr:col>
      <xdr:colOff>228600</xdr:colOff>
      <xdr:row>11</xdr:row>
      <xdr:rowOff>104775</xdr:rowOff>
    </xdr:from>
    <xdr:to>
      <xdr:col>3</xdr:col>
      <xdr:colOff>476250</xdr:colOff>
      <xdr:row>13</xdr:row>
      <xdr:rowOff>9525</xdr:rowOff>
    </xdr:to>
    <xdr:sp macro="" textlink="">
      <xdr:nvSpPr>
        <xdr:cNvPr id="12305" name="Line 11">
          <a:extLst>
            <a:ext uri="{FF2B5EF4-FFF2-40B4-BE49-F238E27FC236}">
              <a16:creationId xmlns:a16="http://schemas.microsoft.com/office/drawing/2014/main" xmlns="" id="{0CF1734D-A3FE-4F33-A79E-6BBAF12484C2}"/>
            </a:ext>
          </a:extLst>
        </xdr:cNvPr>
        <xdr:cNvSpPr>
          <a:spLocks noChangeShapeType="1"/>
        </xdr:cNvSpPr>
      </xdr:nvSpPr>
      <xdr:spPr bwMode="auto">
        <a:xfrm flipV="1">
          <a:off x="228600" y="1933575"/>
          <a:ext cx="2047875" cy="228600"/>
        </a:xfrm>
        <a:prstGeom prst="line">
          <a:avLst/>
        </a:prstGeom>
        <a:noFill/>
        <a:ln w="28575">
          <a:solidFill>
            <a:srgbClr val="FF4208"/>
          </a:solidFill>
          <a:round/>
          <a:headEnd type="triangle" w="med" len="med"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0</xdr:col>
      <xdr:colOff>0</xdr:colOff>
      <xdr:row>35</xdr:row>
      <xdr:rowOff>104775</xdr:rowOff>
    </xdr:from>
    <xdr:to>
      <xdr:col>7</xdr:col>
      <xdr:colOff>95250</xdr:colOff>
      <xdr:row>56</xdr:row>
      <xdr:rowOff>76200</xdr:rowOff>
    </xdr:to>
    <xdr:pic>
      <xdr:nvPicPr>
        <xdr:cNvPr id="12306" name="Picture 13">
          <a:extLst>
            <a:ext uri="{FF2B5EF4-FFF2-40B4-BE49-F238E27FC236}">
              <a16:creationId xmlns:a16="http://schemas.microsoft.com/office/drawing/2014/main" xmlns="" id="{2924C019-23CB-4D09-A5C5-51202B1EF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9775"/>
          <a:ext cx="4295775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46</xdr:row>
      <xdr:rowOff>133350</xdr:rowOff>
    </xdr:from>
    <xdr:to>
      <xdr:col>1</xdr:col>
      <xdr:colOff>171450</xdr:colOff>
      <xdr:row>48</xdr:row>
      <xdr:rowOff>9525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SpPr/>
      </xdr:nvSpPr>
      <xdr:spPr>
        <a:xfrm>
          <a:off x="28575" y="9086850"/>
          <a:ext cx="742950" cy="200025"/>
        </a:xfrm>
        <a:prstGeom prst="rect">
          <a:avLst/>
        </a:prstGeom>
        <a:noFill/>
        <a:ln>
          <a:solidFill>
            <a:srgbClr val="FF4208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0</xdr:colOff>
      <xdr:row>56</xdr:row>
      <xdr:rowOff>161925</xdr:rowOff>
    </xdr:from>
    <xdr:to>
      <xdr:col>7</xdr:col>
      <xdr:colOff>485775</xdr:colOff>
      <xdr:row>75</xdr:row>
      <xdr:rowOff>104775</xdr:rowOff>
    </xdr:to>
    <xdr:grpSp>
      <xdr:nvGrpSpPr>
        <xdr:cNvPr id="12308" name="Group 19">
          <a:extLst>
            <a:ext uri="{FF2B5EF4-FFF2-40B4-BE49-F238E27FC236}">
              <a16:creationId xmlns:a16="http://schemas.microsoft.com/office/drawing/2014/main" xmlns="" id="{F6207C6C-F33F-41B5-998A-997310100001}"/>
            </a:ext>
          </a:extLst>
        </xdr:cNvPr>
        <xdr:cNvGrpSpPr>
          <a:grpSpLocks/>
        </xdr:cNvGrpSpPr>
      </xdr:nvGrpSpPr>
      <xdr:grpSpPr bwMode="auto">
        <a:xfrm>
          <a:off x="0" y="9277350"/>
          <a:ext cx="4686300" cy="3019425"/>
          <a:chOff x="0" y="10896600"/>
          <a:chExt cx="4686300" cy="3045650"/>
        </a:xfrm>
      </xdr:grpSpPr>
      <xdr:pic>
        <xdr:nvPicPr>
          <xdr:cNvPr id="12314" name="Picture 14">
            <a:extLst>
              <a:ext uri="{FF2B5EF4-FFF2-40B4-BE49-F238E27FC236}">
                <a16:creationId xmlns:a16="http://schemas.microsoft.com/office/drawing/2014/main" xmlns="" id="{C8B9D564-BD59-4690-8521-45CEB82F79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0896600"/>
            <a:ext cx="4686300" cy="30456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" name="Rectangle 17">
            <a:extLst>
              <a:ext uri="{FF2B5EF4-FFF2-40B4-BE49-F238E27FC236}">
                <a16:creationId xmlns:a16="http://schemas.microsoft.com/office/drawing/2014/main" xmlns="" id="{00000000-0008-0000-0F00-000012000000}"/>
              </a:ext>
            </a:extLst>
          </xdr:cNvPr>
          <xdr:cNvSpPr/>
        </xdr:nvSpPr>
        <xdr:spPr>
          <a:xfrm>
            <a:off x="38100" y="12116782"/>
            <a:ext cx="742950" cy="201762"/>
          </a:xfrm>
          <a:prstGeom prst="rect">
            <a:avLst/>
          </a:prstGeom>
          <a:noFill/>
          <a:ln>
            <a:solidFill>
              <a:srgbClr val="FF4208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9" name="Rectangle 18">
            <a:extLst>
              <a:ext uri="{FF2B5EF4-FFF2-40B4-BE49-F238E27FC236}">
                <a16:creationId xmlns:a16="http://schemas.microsoft.com/office/drawing/2014/main" xmlns="" id="{00000000-0008-0000-0F00-000013000000}"/>
              </a:ext>
            </a:extLst>
          </xdr:cNvPr>
          <xdr:cNvSpPr/>
        </xdr:nvSpPr>
        <xdr:spPr>
          <a:xfrm>
            <a:off x="3857625" y="12347367"/>
            <a:ext cx="742950" cy="192155"/>
          </a:xfrm>
          <a:prstGeom prst="rect">
            <a:avLst/>
          </a:prstGeom>
          <a:noFill/>
          <a:ln>
            <a:solidFill>
              <a:srgbClr val="FF4208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0</xdr:col>
      <xdr:colOff>0</xdr:colOff>
      <xdr:row>77</xdr:row>
      <xdr:rowOff>0</xdr:rowOff>
    </xdr:from>
    <xdr:to>
      <xdr:col>9</xdr:col>
      <xdr:colOff>409575</xdr:colOff>
      <xdr:row>116</xdr:row>
      <xdr:rowOff>47625</xdr:rowOff>
    </xdr:to>
    <xdr:grpSp>
      <xdr:nvGrpSpPr>
        <xdr:cNvPr id="12309" name="Group 23">
          <a:extLst>
            <a:ext uri="{FF2B5EF4-FFF2-40B4-BE49-F238E27FC236}">
              <a16:creationId xmlns:a16="http://schemas.microsoft.com/office/drawing/2014/main" xmlns="" id="{79431A44-2884-4FA2-8CA5-14AC804D8B78}"/>
            </a:ext>
          </a:extLst>
        </xdr:cNvPr>
        <xdr:cNvGrpSpPr>
          <a:grpSpLocks/>
        </xdr:cNvGrpSpPr>
      </xdr:nvGrpSpPr>
      <xdr:grpSpPr bwMode="auto">
        <a:xfrm>
          <a:off x="0" y="12515850"/>
          <a:ext cx="5810250" cy="6362700"/>
          <a:chOff x="0" y="13811250"/>
          <a:chExt cx="8000001" cy="6523810"/>
        </a:xfrm>
      </xdr:grpSpPr>
      <xdr:pic>
        <xdr:nvPicPr>
          <xdr:cNvPr id="12310" name="Picture 15">
            <a:extLst>
              <a:ext uri="{FF2B5EF4-FFF2-40B4-BE49-F238E27FC236}">
                <a16:creationId xmlns:a16="http://schemas.microsoft.com/office/drawing/2014/main" xmlns="" id="{E03F391D-80B1-4DBB-B66F-FFA61C0122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3811250"/>
            <a:ext cx="8000001" cy="65238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" name="Rectangle 20">
            <a:extLst>
              <a:ext uri="{FF2B5EF4-FFF2-40B4-BE49-F238E27FC236}">
                <a16:creationId xmlns:a16="http://schemas.microsoft.com/office/drawing/2014/main" xmlns="" id="{00000000-0008-0000-0F00-000015000000}"/>
              </a:ext>
            </a:extLst>
          </xdr:cNvPr>
          <xdr:cNvSpPr/>
        </xdr:nvSpPr>
        <xdr:spPr>
          <a:xfrm>
            <a:off x="157377" y="15471501"/>
            <a:ext cx="1167213" cy="253921"/>
          </a:xfrm>
          <a:prstGeom prst="rect">
            <a:avLst/>
          </a:prstGeom>
          <a:noFill/>
          <a:ln>
            <a:solidFill>
              <a:srgbClr val="FF4208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2" name="Rectangle 21">
            <a:extLst>
              <a:ext uri="{FF2B5EF4-FFF2-40B4-BE49-F238E27FC236}">
                <a16:creationId xmlns:a16="http://schemas.microsoft.com/office/drawing/2014/main" xmlns="" id="{00000000-0008-0000-0F00-000016000000}"/>
              </a:ext>
            </a:extLst>
          </xdr:cNvPr>
          <xdr:cNvSpPr/>
        </xdr:nvSpPr>
        <xdr:spPr>
          <a:xfrm>
            <a:off x="1757377" y="14768336"/>
            <a:ext cx="2111476" cy="205090"/>
          </a:xfrm>
          <a:prstGeom prst="rect">
            <a:avLst/>
          </a:prstGeom>
          <a:noFill/>
          <a:ln>
            <a:solidFill>
              <a:srgbClr val="FF4208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xmlns="" id="{00000000-0008-0000-0F00-000017000000}"/>
              </a:ext>
            </a:extLst>
          </xdr:cNvPr>
          <xdr:cNvSpPr/>
        </xdr:nvSpPr>
        <xdr:spPr>
          <a:xfrm>
            <a:off x="1560656" y="15686357"/>
            <a:ext cx="2531148" cy="244155"/>
          </a:xfrm>
          <a:prstGeom prst="rect">
            <a:avLst/>
          </a:prstGeom>
          <a:noFill/>
          <a:ln>
            <a:solidFill>
              <a:srgbClr val="FF4208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76200</xdr:colOff>
      <xdr:row>132</xdr:row>
      <xdr:rowOff>19050</xdr:rowOff>
    </xdr:from>
    <xdr:to>
      <xdr:col>49</xdr:col>
      <xdr:colOff>66675</xdr:colOff>
      <xdr:row>141</xdr:row>
      <xdr:rowOff>9525</xdr:rowOff>
    </xdr:to>
    <xdr:pic>
      <xdr:nvPicPr>
        <xdr:cNvPr id="2099" name="Picture 29">
          <a:extLst>
            <a:ext uri="{FF2B5EF4-FFF2-40B4-BE49-F238E27FC236}">
              <a16:creationId xmlns:a16="http://schemas.microsoft.com/office/drawing/2014/main" xmlns="" id="{267C5BAD-616B-4618-AF83-1726349BD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24860250"/>
          <a:ext cx="561975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53</xdr:row>
      <xdr:rowOff>219075</xdr:rowOff>
    </xdr:from>
    <xdr:to>
      <xdr:col>22</xdr:col>
      <xdr:colOff>104775</xdr:colOff>
      <xdr:row>63</xdr:row>
      <xdr:rowOff>161925</xdr:rowOff>
    </xdr:to>
    <xdr:pic>
      <xdr:nvPicPr>
        <xdr:cNvPr id="2100" name="Picture 2">
          <a:extLst>
            <a:ext uri="{FF2B5EF4-FFF2-40B4-BE49-F238E27FC236}">
              <a16:creationId xmlns:a16="http://schemas.microsoft.com/office/drawing/2014/main" xmlns="" id="{DBC02625-CE37-4C0B-9297-C762099BA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0201275"/>
          <a:ext cx="216217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9525</xdr:colOff>
      <xdr:row>53</xdr:row>
      <xdr:rowOff>219075</xdr:rowOff>
    </xdr:from>
    <xdr:to>
      <xdr:col>53</xdr:col>
      <xdr:colOff>38100</xdr:colOff>
      <xdr:row>63</xdr:row>
      <xdr:rowOff>190500</xdr:rowOff>
    </xdr:to>
    <xdr:pic>
      <xdr:nvPicPr>
        <xdr:cNvPr id="2101" name="Picture 3">
          <a:extLst>
            <a:ext uri="{FF2B5EF4-FFF2-40B4-BE49-F238E27FC236}">
              <a16:creationId xmlns:a16="http://schemas.microsoft.com/office/drawing/2014/main" xmlns="" id="{B145B05A-5D47-47F3-81E7-85149884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0201275"/>
          <a:ext cx="22002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81</xdr:row>
      <xdr:rowOff>152400</xdr:rowOff>
    </xdr:from>
    <xdr:to>
      <xdr:col>19</xdr:col>
      <xdr:colOff>104775</xdr:colOff>
      <xdr:row>87</xdr:row>
      <xdr:rowOff>47625</xdr:rowOff>
    </xdr:to>
    <xdr:pic>
      <xdr:nvPicPr>
        <xdr:cNvPr id="2102" name="Picture 4">
          <a:extLst>
            <a:ext uri="{FF2B5EF4-FFF2-40B4-BE49-F238E27FC236}">
              <a16:creationId xmlns:a16="http://schemas.microsoft.com/office/drawing/2014/main" xmlns="" id="{F2B0EFF0-C8CA-4C17-890E-074345383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5906750"/>
          <a:ext cx="17145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95250</xdr:colOff>
      <xdr:row>82</xdr:row>
      <xdr:rowOff>57150</xdr:rowOff>
    </xdr:from>
    <xdr:to>
      <xdr:col>51</xdr:col>
      <xdr:colOff>38100</xdr:colOff>
      <xdr:row>88</xdr:row>
      <xdr:rowOff>152400</xdr:rowOff>
    </xdr:to>
    <xdr:pic>
      <xdr:nvPicPr>
        <xdr:cNvPr id="2103" name="Picture 5">
          <a:extLst>
            <a:ext uri="{FF2B5EF4-FFF2-40B4-BE49-F238E27FC236}">
              <a16:creationId xmlns:a16="http://schemas.microsoft.com/office/drawing/2014/main" xmlns="" id="{BCCA700E-7BC3-4598-B60E-D0D565F66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16011525"/>
          <a:ext cx="16573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97</xdr:row>
      <xdr:rowOff>38100</xdr:rowOff>
    </xdr:from>
    <xdr:to>
      <xdr:col>17</xdr:col>
      <xdr:colOff>28575</xdr:colOff>
      <xdr:row>103</xdr:row>
      <xdr:rowOff>9525</xdr:rowOff>
    </xdr:to>
    <xdr:pic>
      <xdr:nvPicPr>
        <xdr:cNvPr id="2104" name="Picture 6">
          <a:extLst>
            <a:ext uri="{FF2B5EF4-FFF2-40B4-BE49-F238E27FC236}">
              <a16:creationId xmlns:a16="http://schemas.microsoft.com/office/drawing/2014/main" xmlns="" id="{178A961B-554E-4FD2-86D5-F0A83C96D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8649950"/>
          <a:ext cx="13049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57150</xdr:colOff>
      <xdr:row>112</xdr:row>
      <xdr:rowOff>142875</xdr:rowOff>
    </xdr:from>
    <xdr:to>
      <xdr:col>15</xdr:col>
      <xdr:colOff>76200</xdr:colOff>
      <xdr:row>122</xdr:row>
      <xdr:rowOff>104775</xdr:rowOff>
    </xdr:to>
    <xdr:pic>
      <xdr:nvPicPr>
        <xdr:cNvPr id="2105" name="Picture 7">
          <a:extLst>
            <a:ext uri="{FF2B5EF4-FFF2-40B4-BE49-F238E27FC236}">
              <a16:creationId xmlns:a16="http://schemas.microsoft.com/office/drawing/2014/main" xmlns="" id="{D02A5E9B-4779-4921-B351-DFFDC2544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1469350"/>
          <a:ext cx="7048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76200</xdr:colOff>
      <xdr:row>132</xdr:row>
      <xdr:rowOff>19050</xdr:rowOff>
    </xdr:from>
    <xdr:to>
      <xdr:col>49</xdr:col>
      <xdr:colOff>66675</xdr:colOff>
      <xdr:row>141</xdr:row>
      <xdr:rowOff>9525</xdr:rowOff>
    </xdr:to>
    <xdr:sp macro="" textlink="">
      <xdr:nvSpPr>
        <xdr:cNvPr id="2106" name="Object 29" hidden="1">
          <a:extLst>
            <a:ext uri="{FF2B5EF4-FFF2-40B4-BE49-F238E27FC236}">
              <a16:creationId xmlns:a16="http://schemas.microsoft.com/office/drawing/2014/main" xmlns="" id="{F4BC3862-5A23-46F0-B62B-BCCB7B05CE31}"/>
            </a:ext>
          </a:extLst>
        </xdr:cNvPr>
        <xdr:cNvSpPr>
          <a:spLocks noChangeArrowheads="1"/>
        </xdr:cNvSpPr>
      </xdr:nvSpPr>
      <xdr:spPr bwMode="auto">
        <a:xfrm>
          <a:off x="5105400" y="24860250"/>
          <a:ext cx="56197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140</xdr:row>
      <xdr:rowOff>57150</xdr:rowOff>
    </xdr:from>
    <xdr:to>
      <xdr:col>47</xdr:col>
      <xdr:colOff>0</xdr:colOff>
      <xdr:row>145</xdr:row>
      <xdr:rowOff>95250</xdr:rowOff>
    </xdr:to>
    <xdr:sp macro="" textlink="">
      <xdr:nvSpPr>
        <xdr:cNvPr id="2107" name="Line 30">
          <a:extLst>
            <a:ext uri="{FF2B5EF4-FFF2-40B4-BE49-F238E27FC236}">
              <a16:creationId xmlns:a16="http://schemas.microsoft.com/office/drawing/2014/main" xmlns="" id="{0FC02177-109C-4C87-8F38-BF36512B8467}"/>
            </a:ext>
          </a:extLst>
        </xdr:cNvPr>
        <xdr:cNvSpPr>
          <a:spLocks noChangeShapeType="1"/>
        </xdr:cNvSpPr>
      </xdr:nvSpPr>
      <xdr:spPr bwMode="auto">
        <a:xfrm>
          <a:off x="5372100" y="26193750"/>
          <a:ext cx="0" cy="9144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141</xdr:row>
      <xdr:rowOff>95250</xdr:rowOff>
    </xdr:from>
    <xdr:to>
      <xdr:col>50</xdr:col>
      <xdr:colOff>104775</xdr:colOff>
      <xdr:row>141</xdr:row>
      <xdr:rowOff>95250</xdr:rowOff>
    </xdr:to>
    <xdr:sp macro="" textlink="">
      <xdr:nvSpPr>
        <xdr:cNvPr id="2108" name="Line 31">
          <a:extLst>
            <a:ext uri="{FF2B5EF4-FFF2-40B4-BE49-F238E27FC236}">
              <a16:creationId xmlns:a16="http://schemas.microsoft.com/office/drawing/2014/main" xmlns="" id="{579365CD-BAD1-409F-9A0F-F6228FC308EF}"/>
            </a:ext>
          </a:extLst>
        </xdr:cNvPr>
        <xdr:cNvSpPr>
          <a:spLocks noChangeShapeType="1"/>
        </xdr:cNvSpPr>
      </xdr:nvSpPr>
      <xdr:spPr bwMode="auto">
        <a:xfrm>
          <a:off x="5372100" y="26393775"/>
          <a:ext cx="4476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51</xdr:col>
      <xdr:colOff>9525</xdr:colOff>
      <xdr:row>141</xdr:row>
      <xdr:rowOff>95250</xdr:rowOff>
    </xdr:from>
    <xdr:to>
      <xdr:col>56</xdr:col>
      <xdr:colOff>0</xdr:colOff>
      <xdr:row>141</xdr:row>
      <xdr:rowOff>95250</xdr:rowOff>
    </xdr:to>
    <xdr:sp macro="" textlink="">
      <xdr:nvSpPr>
        <xdr:cNvPr id="2109" name="Line 32">
          <a:extLst>
            <a:ext uri="{FF2B5EF4-FFF2-40B4-BE49-F238E27FC236}">
              <a16:creationId xmlns:a16="http://schemas.microsoft.com/office/drawing/2014/main" xmlns="" id="{5BCAD429-4720-416F-A41E-D5823E3F9A99}"/>
            </a:ext>
          </a:extLst>
        </xdr:cNvPr>
        <xdr:cNvSpPr>
          <a:spLocks noChangeShapeType="1"/>
        </xdr:cNvSpPr>
      </xdr:nvSpPr>
      <xdr:spPr bwMode="auto">
        <a:xfrm>
          <a:off x="5838825" y="26393775"/>
          <a:ext cx="561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43</xdr:col>
      <xdr:colOff>38100</xdr:colOff>
      <xdr:row>140</xdr:row>
      <xdr:rowOff>38100</xdr:rowOff>
    </xdr:from>
    <xdr:to>
      <xdr:col>46</xdr:col>
      <xdr:colOff>19050</xdr:colOff>
      <xdr:row>140</xdr:row>
      <xdr:rowOff>38100</xdr:rowOff>
    </xdr:to>
    <xdr:sp macro="" textlink="">
      <xdr:nvSpPr>
        <xdr:cNvPr id="2110" name="Line 35">
          <a:extLst>
            <a:ext uri="{FF2B5EF4-FFF2-40B4-BE49-F238E27FC236}">
              <a16:creationId xmlns:a16="http://schemas.microsoft.com/office/drawing/2014/main" xmlns="" id="{4DACAA7B-5C06-402C-B34B-BB4C0E95E85B}"/>
            </a:ext>
          </a:extLst>
        </xdr:cNvPr>
        <xdr:cNvSpPr>
          <a:spLocks noChangeShapeType="1"/>
        </xdr:cNvSpPr>
      </xdr:nvSpPr>
      <xdr:spPr bwMode="auto">
        <a:xfrm>
          <a:off x="4953000" y="26174700"/>
          <a:ext cx="32385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43</xdr:col>
      <xdr:colOff>95250</xdr:colOff>
      <xdr:row>140</xdr:row>
      <xdr:rowOff>57150</xdr:rowOff>
    </xdr:from>
    <xdr:to>
      <xdr:col>43</xdr:col>
      <xdr:colOff>104775</xdr:colOff>
      <xdr:row>150</xdr:row>
      <xdr:rowOff>161925</xdr:rowOff>
    </xdr:to>
    <xdr:sp macro="" textlink="">
      <xdr:nvSpPr>
        <xdr:cNvPr id="2111" name="Line 36">
          <a:extLst>
            <a:ext uri="{FF2B5EF4-FFF2-40B4-BE49-F238E27FC236}">
              <a16:creationId xmlns:a16="http://schemas.microsoft.com/office/drawing/2014/main" xmlns="" id="{6B908844-2857-4EFB-9C7F-FCAAD38C37D5}"/>
            </a:ext>
          </a:extLst>
        </xdr:cNvPr>
        <xdr:cNvSpPr>
          <a:spLocks noChangeShapeType="1"/>
        </xdr:cNvSpPr>
      </xdr:nvSpPr>
      <xdr:spPr bwMode="auto">
        <a:xfrm>
          <a:off x="5010150" y="26193750"/>
          <a:ext cx="9525" cy="1924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47</xdr:col>
      <xdr:colOff>85725</xdr:colOff>
      <xdr:row>140</xdr:row>
      <xdr:rowOff>47625</xdr:rowOff>
    </xdr:from>
    <xdr:to>
      <xdr:col>55</xdr:col>
      <xdr:colOff>28575</xdr:colOff>
      <xdr:row>140</xdr:row>
      <xdr:rowOff>47625</xdr:rowOff>
    </xdr:to>
    <xdr:sp macro="" textlink="">
      <xdr:nvSpPr>
        <xdr:cNvPr id="2112" name="Line 37">
          <a:extLst>
            <a:ext uri="{FF2B5EF4-FFF2-40B4-BE49-F238E27FC236}">
              <a16:creationId xmlns:a16="http://schemas.microsoft.com/office/drawing/2014/main" xmlns="" id="{54B5D5E7-BA1E-4E41-882E-DF299CAB6625}"/>
            </a:ext>
          </a:extLst>
        </xdr:cNvPr>
        <xdr:cNvSpPr>
          <a:spLocks noChangeShapeType="1"/>
        </xdr:cNvSpPr>
      </xdr:nvSpPr>
      <xdr:spPr bwMode="auto">
        <a:xfrm>
          <a:off x="5457825" y="26184225"/>
          <a:ext cx="85725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53</xdr:col>
      <xdr:colOff>114300</xdr:colOff>
      <xdr:row>136</xdr:row>
      <xdr:rowOff>76200</xdr:rowOff>
    </xdr:from>
    <xdr:to>
      <xdr:col>54</xdr:col>
      <xdr:colOff>9525</xdr:colOff>
      <xdr:row>140</xdr:row>
      <xdr:rowOff>38100</xdr:rowOff>
    </xdr:to>
    <xdr:sp macro="" textlink="">
      <xdr:nvSpPr>
        <xdr:cNvPr id="2113" name="Line 38">
          <a:extLst>
            <a:ext uri="{FF2B5EF4-FFF2-40B4-BE49-F238E27FC236}">
              <a16:creationId xmlns:a16="http://schemas.microsoft.com/office/drawing/2014/main" xmlns="" id="{E2993F76-D1A2-4AD6-AD2E-7847EB12473A}"/>
            </a:ext>
          </a:extLst>
        </xdr:cNvPr>
        <xdr:cNvSpPr>
          <a:spLocks noChangeShapeType="1"/>
        </xdr:cNvSpPr>
      </xdr:nvSpPr>
      <xdr:spPr bwMode="auto">
        <a:xfrm>
          <a:off x="6172200" y="25565100"/>
          <a:ext cx="9525" cy="6096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lg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53</xdr:col>
      <xdr:colOff>104775</xdr:colOff>
      <xdr:row>130</xdr:row>
      <xdr:rowOff>171450</xdr:rowOff>
    </xdr:from>
    <xdr:to>
      <xdr:col>53</xdr:col>
      <xdr:colOff>104775</xdr:colOff>
      <xdr:row>133</xdr:row>
      <xdr:rowOff>152400</xdr:rowOff>
    </xdr:to>
    <xdr:sp macro="" textlink="">
      <xdr:nvSpPr>
        <xdr:cNvPr id="2114" name="Line 39">
          <a:extLst>
            <a:ext uri="{FF2B5EF4-FFF2-40B4-BE49-F238E27FC236}">
              <a16:creationId xmlns:a16="http://schemas.microsoft.com/office/drawing/2014/main" xmlns="" id="{1D6F45E9-990B-4879-B706-9CF830EDE34D}"/>
            </a:ext>
          </a:extLst>
        </xdr:cNvPr>
        <xdr:cNvSpPr>
          <a:spLocks noChangeShapeType="1"/>
        </xdr:cNvSpPr>
      </xdr:nvSpPr>
      <xdr:spPr bwMode="auto">
        <a:xfrm>
          <a:off x="6162675" y="24679275"/>
          <a:ext cx="0" cy="4762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104775</xdr:colOff>
      <xdr:row>145</xdr:row>
      <xdr:rowOff>95250</xdr:rowOff>
    </xdr:from>
    <xdr:to>
      <xdr:col>49</xdr:col>
      <xdr:colOff>85725</xdr:colOff>
      <xdr:row>145</xdr:row>
      <xdr:rowOff>95250</xdr:rowOff>
    </xdr:to>
    <xdr:sp macro="" textlink="">
      <xdr:nvSpPr>
        <xdr:cNvPr id="2115" name="Line 40">
          <a:extLst>
            <a:ext uri="{FF2B5EF4-FFF2-40B4-BE49-F238E27FC236}">
              <a16:creationId xmlns:a16="http://schemas.microsoft.com/office/drawing/2014/main" xmlns="" id="{164F6DA3-5222-4C1F-8719-0B4CFA33F4A2}"/>
            </a:ext>
          </a:extLst>
        </xdr:cNvPr>
        <xdr:cNvSpPr>
          <a:spLocks noChangeShapeType="1"/>
        </xdr:cNvSpPr>
      </xdr:nvSpPr>
      <xdr:spPr bwMode="auto">
        <a:xfrm flipH="1">
          <a:off x="5362575" y="27108150"/>
          <a:ext cx="3238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53</xdr:col>
      <xdr:colOff>9525</xdr:colOff>
      <xdr:row>145</xdr:row>
      <xdr:rowOff>95250</xdr:rowOff>
    </xdr:from>
    <xdr:to>
      <xdr:col>55</xdr:col>
      <xdr:colOff>95250</xdr:colOff>
      <xdr:row>145</xdr:row>
      <xdr:rowOff>95250</xdr:rowOff>
    </xdr:to>
    <xdr:sp macro="" textlink="">
      <xdr:nvSpPr>
        <xdr:cNvPr id="2116" name="Line 41">
          <a:extLst>
            <a:ext uri="{FF2B5EF4-FFF2-40B4-BE49-F238E27FC236}">
              <a16:creationId xmlns:a16="http://schemas.microsoft.com/office/drawing/2014/main" xmlns="" id="{A2B0AAB6-F489-41A3-A19C-78D416B35383}"/>
            </a:ext>
          </a:extLst>
        </xdr:cNvPr>
        <xdr:cNvSpPr>
          <a:spLocks noChangeShapeType="1"/>
        </xdr:cNvSpPr>
      </xdr:nvSpPr>
      <xdr:spPr bwMode="auto">
        <a:xfrm>
          <a:off x="6067425" y="27108150"/>
          <a:ext cx="3143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42</xdr:col>
      <xdr:colOff>57150</xdr:colOff>
      <xdr:row>136</xdr:row>
      <xdr:rowOff>47625</xdr:rowOff>
    </xdr:from>
    <xdr:to>
      <xdr:col>46</xdr:col>
      <xdr:colOff>38100</xdr:colOff>
      <xdr:row>139</xdr:row>
      <xdr:rowOff>142875</xdr:rowOff>
    </xdr:to>
    <xdr:sp macro="" textlink="">
      <xdr:nvSpPr>
        <xdr:cNvPr id="2117" name="Line 42">
          <a:extLst>
            <a:ext uri="{FF2B5EF4-FFF2-40B4-BE49-F238E27FC236}">
              <a16:creationId xmlns:a16="http://schemas.microsoft.com/office/drawing/2014/main" xmlns="" id="{62DD7DF2-5309-4C41-83A3-1E898E20A812}"/>
            </a:ext>
          </a:extLst>
        </xdr:cNvPr>
        <xdr:cNvSpPr>
          <a:spLocks noChangeShapeType="1"/>
        </xdr:cNvSpPr>
      </xdr:nvSpPr>
      <xdr:spPr bwMode="auto">
        <a:xfrm>
          <a:off x="4857750" y="25536525"/>
          <a:ext cx="438150" cy="581025"/>
        </a:xfrm>
        <a:prstGeom prst="line">
          <a:avLst/>
        </a:prstGeom>
        <a:noFill/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66675</xdr:colOff>
      <xdr:row>139</xdr:row>
      <xdr:rowOff>142875</xdr:rowOff>
    </xdr:from>
    <xdr:to>
      <xdr:col>29</xdr:col>
      <xdr:colOff>66675</xdr:colOff>
      <xdr:row>148</xdr:row>
      <xdr:rowOff>66675</xdr:rowOff>
    </xdr:to>
    <xdr:sp macro="" textlink="">
      <xdr:nvSpPr>
        <xdr:cNvPr id="2118" name="Line 43">
          <a:extLst>
            <a:ext uri="{FF2B5EF4-FFF2-40B4-BE49-F238E27FC236}">
              <a16:creationId xmlns:a16="http://schemas.microsoft.com/office/drawing/2014/main" xmlns="" id="{57C8D08C-8673-4E8B-8175-E74D08EC00BA}"/>
            </a:ext>
          </a:extLst>
        </xdr:cNvPr>
        <xdr:cNvSpPr>
          <a:spLocks noChangeShapeType="1"/>
        </xdr:cNvSpPr>
      </xdr:nvSpPr>
      <xdr:spPr bwMode="auto">
        <a:xfrm flipH="1">
          <a:off x="3381375" y="26117550"/>
          <a:ext cx="0" cy="15811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95250</xdr:colOff>
      <xdr:row>132</xdr:row>
      <xdr:rowOff>38100</xdr:rowOff>
    </xdr:from>
    <xdr:to>
      <xdr:col>28</xdr:col>
      <xdr:colOff>47625</xdr:colOff>
      <xdr:row>149</xdr:row>
      <xdr:rowOff>114300</xdr:rowOff>
    </xdr:to>
    <xdr:pic>
      <xdr:nvPicPr>
        <xdr:cNvPr id="2119" name="Picture 44">
          <a:extLst>
            <a:ext uri="{FF2B5EF4-FFF2-40B4-BE49-F238E27FC236}">
              <a16:creationId xmlns:a16="http://schemas.microsoft.com/office/drawing/2014/main" xmlns="" id="{3A44F30B-73EB-4258-AF7F-3DA5FE309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4879300"/>
          <a:ext cx="3038475" cy="302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9525</xdr:colOff>
      <xdr:row>139</xdr:row>
      <xdr:rowOff>152400</xdr:rowOff>
    </xdr:from>
    <xdr:to>
      <xdr:col>29</xdr:col>
      <xdr:colOff>66675</xdr:colOff>
      <xdr:row>139</xdr:row>
      <xdr:rowOff>152400</xdr:rowOff>
    </xdr:to>
    <xdr:sp macro="" textlink="">
      <xdr:nvSpPr>
        <xdr:cNvPr id="2120" name="Line 45">
          <a:extLst>
            <a:ext uri="{FF2B5EF4-FFF2-40B4-BE49-F238E27FC236}">
              <a16:creationId xmlns:a16="http://schemas.microsoft.com/office/drawing/2014/main" xmlns="" id="{D6952FD0-A85B-4EED-A579-A3AF3EAB8606}"/>
            </a:ext>
          </a:extLst>
        </xdr:cNvPr>
        <xdr:cNvSpPr>
          <a:spLocks noChangeShapeType="1"/>
        </xdr:cNvSpPr>
      </xdr:nvSpPr>
      <xdr:spPr bwMode="auto">
        <a:xfrm>
          <a:off x="2066925" y="26127075"/>
          <a:ext cx="131445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139</xdr:row>
      <xdr:rowOff>142875</xdr:rowOff>
    </xdr:from>
    <xdr:to>
      <xdr:col>18</xdr:col>
      <xdr:colOff>19050</xdr:colOff>
      <xdr:row>148</xdr:row>
      <xdr:rowOff>66675</xdr:rowOff>
    </xdr:to>
    <xdr:sp macro="" textlink="">
      <xdr:nvSpPr>
        <xdr:cNvPr id="2121" name="Line 46">
          <a:extLst>
            <a:ext uri="{FF2B5EF4-FFF2-40B4-BE49-F238E27FC236}">
              <a16:creationId xmlns:a16="http://schemas.microsoft.com/office/drawing/2014/main" xmlns="" id="{516E0760-6539-470D-8406-51138EBFE670}"/>
            </a:ext>
          </a:extLst>
        </xdr:cNvPr>
        <xdr:cNvSpPr>
          <a:spLocks noChangeShapeType="1"/>
        </xdr:cNvSpPr>
      </xdr:nvSpPr>
      <xdr:spPr bwMode="auto">
        <a:xfrm>
          <a:off x="2076450" y="26117550"/>
          <a:ext cx="0" cy="15811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76200</xdr:colOff>
      <xdr:row>142</xdr:row>
      <xdr:rowOff>76200</xdr:rowOff>
    </xdr:from>
    <xdr:to>
      <xdr:col>34</xdr:col>
      <xdr:colOff>38100</xdr:colOff>
      <xdr:row>144</xdr:row>
      <xdr:rowOff>104775</xdr:rowOff>
    </xdr:to>
    <xdr:sp macro="" textlink="">
      <xdr:nvSpPr>
        <xdr:cNvPr id="2122" name="Line 47">
          <a:extLst>
            <a:ext uri="{FF2B5EF4-FFF2-40B4-BE49-F238E27FC236}">
              <a16:creationId xmlns:a16="http://schemas.microsoft.com/office/drawing/2014/main" xmlns="" id="{AF768093-E9EF-4134-BB92-D1F1EB052D76}"/>
            </a:ext>
          </a:extLst>
        </xdr:cNvPr>
        <xdr:cNvSpPr>
          <a:spLocks noChangeShapeType="1"/>
        </xdr:cNvSpPr>
      </xdr:nvSpPr>
      <xdr:spPr bwMode="auto">
        <a:xfrm flipV="1">
          <a:off x="3390900" y="26536650"/>
          <a:ext cx="533400" cy="3524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19050</xdr:colOff>
      <xdr:row>148</xdr:row>
      <xdr:rowOff>57150</xdr:rowOff>
    </xdr:from>
    <xdr:to>
      <xdr:col>29</xdr:col>
      <xdr:colOff>76200</xdr:colOff>
      <xdr:row>148</xdr:row>
      <xdr:rowOff>57150</xdr:rowOff>
    </xdr:to>
    <xdr:sp macro="" textlink="">
      <xdr:nvSpPr>
        <xdr:cNvPr id="2123" name="Line 48">
          <a:extLst>
            <a:ext uri="{FF2B5EF4-FFF2-40B4-BE49-F238E27FC236}">
              <a16:creationId xmlns:a16="http://schemas.microsoft.com/office/drawing/2014/main" xmlns="" id="{89EDB5C7-BCBC-42B5-AA27-71836D598B2F}"/>
            </a:ext>
          </a:extLst>
        </xdr:cNvPr>
        <xdr:cNvSpPr>
          <a:spLocks noChangeShapeType="1"/>
        </xdr:cNvSpPr>
      </xdr:nvSpPr>
      <xdr:spPr bwMode="auto">
        <a:xfrm>
          <a:off x="2076450" y="27689175"/>
          <a:ext cx="131445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37</xdr:col>
      <xdr:colOff>28575</xdr:colOff>
      <xdr:row>251</xdr:row>
      <xdr:rowOff>66675</xdr:rowOff>
    </xdr:from>
    <xdr:to>
      <xdr:col>57</xdr:col>
      <xdr:colOff>66675</xdr:colOff>
      <xdr:row>258</xdr:row>
      <xdr:rowOff>57150</xdr:rowOff>
    </xdr:to>
    <xdr:pic>
      <xdr:nvPicPr>
        <xdr:cNvPr id="2124" name="Picture 49">
          <a:extLst>
            <a:ext uri="{FF2B5EF4-FFF2-40B4-BE49-F238E27FC236}">
              <a16:creationId xmlns:a16="http://schemas.microsoft.com/office/drawing/2014/main" xmlns="" id="{45BB8A84-0F09-4894-98E2-22CC7D825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46815375"/>
          <a:ext cx="23241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9525</xdr:colOff>
      <xdr:row>251</xdr:row>
      <xdr:rowOff>161925</xdr:rowOff>
    </xdr:from>
    <xdr:to>
      <xdr:col>42</xdr:col>
      <xdr:colOff>57150</xdr:colOff>
      <xdr:row>253</xdr:row>
      <xdr:rowOff>133350</xdr:rowOff>
    </xdr:to>
    <xdr:sp macro="" textlink="">
      <xdr:nvSpPr>
        <xdr:cNvPr id="2125" name="AutoShape 50">
          <a:extLst>
            <a:ext uri="{FF2B5EF4-FFF2-40B4-BE49-F238E27FC236}">
              <a16:creationId xmlns:a16="http://schemas.microsoft.com/office/drawing/2014/main" xmlns="" id="{E951730B-127D-4607-8903-3AB10B1B7030}"/>
            </a:ext>
          </a:extLst>
        </xdr:cNvPr>
        <xdr:cNvSpPr>
          <a:spLocks noChangeArrowheads="1"/>
        </xdr:cNvSpPr>
      </xdr:nvSpPr>
      <xdr:spPr bwMode="auto">
        <a:xfrm>
          <a:off x="4467225" y="46910625"/>
          <a:ext cx="390525" cy="390525"/>
        </a:xfrm>
        <a:custGeom>
          <a:avLst/>
          <a:gdLst>
            <a:gd name="T0" fmla="*/ 2147483646 w 21600"/>
            <a:gd name="T1" fmla="*/ 0 h 21600"/>
            <a:gd name="T2" fmla="*/ 2147483646 w 21600"/>
            <a:gd name="T3" fmla="*/ 2147483646 h 21600"/>
            <a:gd name="T4" fmla="*/ 0 w 21600"/>
            <a:gd name="T5" fmla="*/ 2147483646 h 21600"/>
            <a:gd name="T6" fmla="*/ 2147483646 w 21600"/>
            <a:gd name="T7" fmla="*/ 2147483646 h 21600"/>
            <a:gd name="T8" fmla="*/ 2147483646 w 21600"/>
            <a:gd name="T9" fmla="*/ 2147483646 h 21600"/>
            <a:gd name="T10" fmla="*/ 2147483646 w 21600"/>
            <a:gd name="T11" fmla="*/ 2147483646 h 21600"/>
            <a:gd name="T12" fmla="*/ 2147483646 w 21600"/>
            <a:gd name="T13" fmla="*/ 2147483646 h 21600"/>
            <a:gd name="T14" fmla="*/ 2147483646 w 21600"/>
            <a:gd name="T15" fmla="*/ 2147483646 h 21600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3163 w 21600"/>
            <a:gd name="T25" fmla="*/ 3163 h 21600"/>
            <a:gd name="T26" fmla="*/ 18437 w 21600"/>
            <a:gd name="T27" fmla="*/ 18437 h 21600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21600" h="21600">
              <a:moveTo>
                <a:pt x="0" y="10800"/>
              </a:moveTo>
              <a:cubicBezTo>
                <a:pt x="0" y="4835"/>
                <a:pt x="4835" y="0"/>
                <a:pt x="10800" y="0"/>
              </a:cubicBezTo>
              <a:cubicBezTo>
                <a:pt x="16765" y="0"/>
                <a:pt x="21600" y="4835"/>
                <a:pt x="21600" y="10800"/>
              </a:cubicBezTo>
              <a:cubicBezTo>
                <a:pt x="21600" y="16765"/>
                <a:pt x="16765" y="21600"/>
                <a:pt x="10800" y="21600"/>
              </a:cubicBezTo>
              <a:cubicBezTo>
                <a:pt x="4835" y="21600"/>
                <a:pt x="0" y="16765"/>
                <a:pt x="0" y="10800"/>
              </a:cubicBezTo>
              <a:close/>
              <a:moveTo>
                <a:pt x="17401" y="15493"/>
              </a:moveTo>
              <a:cubicBezTo>
                <a:pt x="18376" y="14122"/>
                <a:pt x="18900" y="12482"/>
                <a:pt x="18900" y="10800"/>
              </a:cubicBezTo>
              <a:cubicBezTo>
                <a:pt x="18900" y="6326"/>
                <a:pt x="15273" y="2700"/>
                <a:pt x="10800" y="2700"/>
              </a:cubicBezTo>
              <a:cubicBezTo>
                <a:pt x="9117" y="2699"/>
                <a:pt x="7477" y="3223"/>
                <a:pt x="6106" y="4198"/>
              </a:cubicBezTo>
              <a:lnTo>
                <a:pt x="17401" y="15493"/>
              </a:lnTo>
              <a:close/>
              <a:moveTo>
                <a:pt x="4198" y="6106"/>
              </a:moveTo>
              <a:cubicBezTo>
                <a:pt x="3223" y="7477"/>
                <a:pt x="2700" y="9117"/>
                <a:pt x="2700" y="10799"/>
              </a:cubicBezTo>
              <a:cubicBezTo>
                <a:pt x="2700" y="15273"/>
                <a:pt x="6326" y="18900"/>
                <a:pt x="10800" y="18900"/>
              </a:cubicBezTo>
              <a:cubicBezTo>
                <a:pt x="12482" y="18900"/>
                <a:pt x="14122" y="18376"/>
                <a:pt x="15493" y="17401"/>
              </a:cubicBezTo>
              <a:lnTo>
                <a:pt x="4198" y="6106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38</xdr:col>
      <xdr:colOff>9525</xdr:colOff>
      <xdr:row>236</xdr:row>
      <xdr:rowOff>28575</xdr:rowOff>
    </xdr:from>
    <xdr:to>
      <xdr:col>57</xdr:col>
      <xdr:colOff>9525</xdr:colOff>
      <xdr:row>242</xdr:row>
      <xdr:rowOff>66675</xdr:rowOff>
    </xdr:to>
    <xdr:pic>
      <xdr:nvPicPr>
        <xdr:cNvPr id="2126" name="Picture 51">
          <a:extLst>
            <a:ext uri="{FF2B5EF4-FFF2-40B4-BE49-F238E27FC236}">
              <a16:creationId xmlns:a16="http://schemas.microsoft.com/office/drawing/2014/main" xmlns="" id="{68ACA066-0201-4DE3-917A-2BAA11E8B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4062650"/>
          <a:ext cx="21717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9525</xdr:colOff>
      <xdr:row>228</xdr:row>
      <xdr:rowOff>47625</xdr:rowOff>
    </xdr:from>
    <xdr:to>
      <xdr:col>57</xdr:col>
      <xdr:colOff>28575</xdr:colOff>
      <xdr:row>234</xdr:row>
      <xdr:rowOff>95250</xdr:rowOff>
    </xdr:to>
    <xdr:pic>
      <xdr:nvPicPr>
        <xdr:cNvPr id="2127" name="Picture 52">
          <a:extLst>
            <a:ext uri="{FF2B5EF4-FFF2-40B4-BE49-F238E27FC236}">
              <a16:creationId xmlns:a16="http://schemas.microsoft.com/office/drawing/2014/main" xmlns="" id="{B92A3400-8BF2-4D26-B261-61E2DEB09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42595800"/>
          <a:ext cx="23050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227</xdr:row>
      <xdr:rowOff>66675</xdr:rowOff>
    </xdr:from>
    <xdr:to>
      <xdr:col>14</xdr:col>
      <xdr:colOff>85725</xdr:colOff>
      <xdr:row>233</xdr:row>
      <xdr:rowOff>123825</xdr:rowOff>
    </xdr:to>
    <xdr:pic>
      <xdr:nvPicPr>
        <xdr:cNvPr id="2128" name="Picture 53">
          <a:extLst>
            <a:ext uri="{FF2B5EF4-FFF2-40B4-BE49-F238E27FC236}">
              <a16:creationId xmlns:a16="http://schemas.microsoft.com/office/drawing/2014/main" xmlns="" id="{E2C81ED5-81FA-45DA-9CA8-0389F9254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42452925"/>
          <a:ext cx="6667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28575</xdr:colOff>
      <xdr:row>261</xdr:row>
      <xdr:rowOff>142875</xdr:rowOff>
    </xdr:from>
    <xdr:to>
      <xdr:col>57</xdr:col>
      <xdr:colOff>9525</xdr:colOff>
      <xdr:row>271</xdr:row>
      <xdr:rowOff>0</xdr:rowOff>
    </xdr:to>
    <xdr:pic>
      <xdr:nvPicPr>
        <xdr:cNvPr id="2129" name="Picture 54">
          <a:extLst>
            <a:ext uri="{FF2B5EF4-FFF2-40B4-BE49-F238E27FC236}">
              <a16:creationId xmlns:a16="http://schemas.microsoft.com/office/drawing/2014/main" xmlns="" id="{B9AD5C80-716A-4D15-9B39-D6F6176B2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48625125"/>
          <a:ext cx="215265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255</xdr:row>
      <xdr:rowOff>57150</xdr:rowOff>
    </xdr:from>
    <xdr:to>
      <xdr:col>23</xdr:col>
      <xdr:colOff>9525</xdr:colOff>
      <xdr:row>265</xdr:row>
      <xdr:rowOff>95250</xdr:rowOff>
    </xdr:to>
    <xdr:pic>
      <xdr:nvPicPr>
        <xdr:cNvPr id="2130" name="Picture 55">
          <a:extLst>
            <a:ext uri="{FF2B5EF4-FFF2-40B4-BE49-F238E27FC236}">
              <a16:creationId xmlns:a16="http://schemas.microsoft.com/office/drawing/2014/main" xmlns="" id="{D245CB3A-49DB-4BA0-9F78-75855590D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7567850"/>
          <a:ext cx="224790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28575</xdr:colOff>
      <xdr:row>0</xdr:row>
      <xdr:rowOff>66675</xdr:rowOff>
    </xdr:from>
    <xdr:to>
      <xdr:col>58</xdr:col>
      <xdr:colOff>47625</xdr:colOff>
      <xdr:row>2</xdr:row>
      <xdr:rowOff>0</xdr:rowOff>
    </xdr:to>
    <xdr:pic>
      <xdr:nvPicPr>
        <xdr:cNvPr id="2131" name="Picture 58" descr="Blum_Logo_W">
          <a:extLst>
            <a:ext uri="{FF2B5EF4-FFF2-40B4-BE49-F238E27FC236}">
              <a16:creationId xmlns:a16="http://schemas.microsoft.com/office/drawing/2014/main" xmlns="" id="{EDDABE47-9D66-4024-B381-22686B869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66675"/>
          <a:ext cx="1047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104775</xdr:colOff>
      <xdr:row>182</xdr:row>
      <xdr:rowOff>28575</xdr:rowOff>
    </xdr:from>
    <xdr:to>
      <xdr:col>22</xdr:col>
      <xdr:colOff>47625</xdr:colOff>
      <xdr:row>182</xdr:row>
      <xdr:rowOff>114300</xdr:rowOff>
    </xdr:to>
    <xdr:sp macro="" textlink="">
      <xdr:nvSpPr>
        <xdr:cNvPr id="2132" name="Rectangle 67">
          <a:extLst>
            <a:ext uri="{FF2B5EF4-FFF2-40B4-BE49-F238E27FC236}">
              <a16:creationId xmlns:a16="http://schemas.microsoft.com/office/drawing/2014/main" xmlns="" id="{8AF6BC60-8E39-4ED8-977E-9E3CC6C4CB96}"/>
            </a:ext>
          </a:extLst>
        </xdr:cNvPr>
        <xdr:cNvSpPr>
          <a:spLocks noChangeArrowheads="1"/>
        </xdr:cNvSpPr>
      </xdr:nvSpPr>
      <xdr:spPr bwMode="auto">
        <a:xfrm>
          <a:off x="2505075" y="33823275"/>
          <a:ext cx="57150" cy="85725"/>
        </a:xfrm>
        <a:prstGeom prst="rect">
          <a:avLst/>
        </a:prstGeom>
        <a:solidFill>
          <a:srgbClr val="E7FFFF"/>
        </a:solidFill>
        <a:ln w="9525">
          <a:solidFill>
            <a:srgbClr val="E7FFFF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76200</xdr:colOff>
      <xdr:row>178</xdr:row>
      <xdr:rowOff>161925</xdr:rowOff>
    </xdr:from>
    <xdr:to>
      <xdr:col>29</xdr:col>
      <xdr:colOff>76200</xdr:colOff>
      <xdr:row>191</xdr:row>
      <xdr:rowOff>161925</xdr:rowOff>
    </xdr:to>
    <xdr:pic>
      <xdr:nvPicPr>
        <xdr:cNvPr id="2133" name="Picture 88">
          <a:extLst>
            <a:ext uri="{FF2B5EF4-FFF2-40B4-BE49-F238E27FC236}">
              <a16:creationId xmlns:a16="http://schemas.microsoft.com/office/drawing/2014/main" xmlns="" id="{98C3DC1E-ED4F-45E7-8E2C-ED12B5889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194625"/>
          <a:ext cx="320040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104775</xdr:colOff>
      <xdr:row>201</xdr:row>
      <xdr:rowOff>85725</xdr:rowOff>
    </xdr:from>
    <xdr:to>
      <xdr:col>52</xdr:col>
      <xdr:colOff>66675</xdr:colOff>
      <xdr:row>213</xdr:row>
      <xdr:rowOff>0</xdr:rowOff>
    </xdr:to>
    <xdr:pic>
      <xdr:nvPicPr>
        <xdr:cNvPr id="2134" name="Picture 95">
          <a:extLst>
            <a:ext uri="{FF2B5EF4-FFF2-40B4-BE49-F238E27FC236}">
              <a16:creationId xmlns:a16="http://schemas.microsoft.com/office/drawing/2014/main" xmlns="" id="{5B4409D2-B313-4624-9DDE-0354753FA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37499925"/>
          <a:ext cx="3048000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9525</xdr:colOff>
      <xdr:row>203</xdr:row>
      <xdr:rowOff>76200</xdr:rowOff>
    </xdr:from>
    <xdr:to>
      <xdr:col>40</xdr:col>
      <xdr:colOff>9525</xdr:colOff>
      <xdr:row>204</xdr:row>
      <xdr:rowOff>28575</xdr:rowOff>
    </xdr:to>
    <xdr:sp macro="" textlink="">
      <xdr:nvSpPr>
        <xdr:cNvPr id="2135" name="Line 99">
          <a:extLst>
            <a:ext uri="{FF2B5EF4-FFF2-40B4-BE49-F238E27FC236}">
              <a16:creationId xmlns:a16="http://schemas.microsoft.com/office/drawing/2014/main" xmlns="" id="{39915E69-0B7D-43F8-8C81-C0E8AB33BCA5}"/>
            </a:ext>
          </a:extLst>
        </xdr:cNvPr>
        <xdr:cNvSpPr>
          <a:spLocks noChangeShapeType="1"/>
        </xdr:cNvSpPr>
      </xdr:nvSpPr>
      <xdr:spPr bwMode="auto">
        <a:xfrm>
          <a:off x="4124325" y="37871400"/>
          <a:ext cx="457200" cy="1428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51</xdr:col>
      <xdr:colOff>9525</xdr:colOff>
      <xdr:row>7</xdr:row>
      <xdr:rowOff>38100</xdr:rowOff>
    </xdr:from>
    <xdr:to>
      <xdr:col>57</xdr:col>
      <xdr:colOff>47625</xdr:colOff>
      <xdr:row>8</xdr:row>
      <xdr:rowOff>121254</xdr:rowOff>
    </xdr:to>
    <xdr:sp macro="[0]!Home" textlink="">
      <xdr:nvSpPr>
        <xdr:cNvPr id="62" name="Rounded Rectangle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SpPr/>
      </xdr:nvSpPr>
      <xdr:spPr>
        <a:xfrm>
          <a:off x="5838825" y="1352550"/>
          <a:ext cx="7239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Home</a:t>
          </a:r>
        </a:p>
      </xdr:txBody>
    </xdr:sp>
    <xdr:clientData/>
  </xdr:twoCellAnchor>
  <xdr:twoCellAnchor editAs="absolute">
    <xdr:from>
      <xdr:col>45</xdr:col>
      <xdr:colOff>66675</xdr:colOff>
      <xdr:row>9</xdr:row>
      <xdr:rowOff>9525</xdr:rowOff>
    </xdr:from>
    <xdr:to>
      <xdr:col>57</xdr:col>
      <xdr:colOff>76200</xdr:colOff>
      <xdr:row>10</xdr:row>
      <xdr:rowOff>130779</xdr:rowOff>
    </xdr:to>
    <xdr:sp macro="[0]!AddHFItemsQuantity" textlink="">
      <xdr:nvSpPr>
        <xdr:cNvPr id="63" name="Rounded Rectangle 62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SpPr/>
      </xdr:nvSpPr>
      <xdr:spPr>
        <a:xfrm>
          <a:off x="5210175" y="1704975"/>
          <a:ext cx="1381125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Add items to order</a:t>
          </a:r>
        </a:p>
      </xdr:txBody>
    </xdr:sp>
    <xdr:clientData/>
  </xdr:twoCellAnchor>
  <xdr:twoCellAnchor editAs="absolute">
    <xdr:from>
      <xdr:col>51</xdr:col>
      <xdr:colOff>19050</xdr:colOff>
      <xdr:row>20</xdr:row>
      <xdr:rowOff>38100</xdr:rowOff>
    </xdr:from>
    <xdr:to>
      <xdr:col>57</xdr:col>
      <xdr:colOff>57150</xdr:colOff>
      <xdr:row>21</xdr:row>
      <xdr:rowOff>121254</xdr:rowOff>
    </xdr:to>
    <xdr:sp macro="[0]!PrintHFSummary" textlink="">
      <xdr:nvSpPr>
        <xdr:cNvPr id="64" name="Rounded Rectangle 63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SpPr/>
      </xdr:nvSpPr>
      <xdr:spPr>
        <a:xfrm>
          <a:off x="5848350" y="3648075"/>
          <a:ext cx="7239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Print</a:t>
          </a:r>
        </a:p>
      </xdr:txBody>
    </xdr:sp>
    <xdr:clientData/>
  </xdr:twoCellAnchor>
  <xdr:twoCellAnchor editAs="absolute">
    <xdr:from>
      <xdr:col>45</xdr:col>
      <xdr:colOff>66674</xdr:colOff>
      <xdr:row>22</xdr:row>
      <xdr:rowOff>57150</xdr:rowOff>
    </xdr:from>
    <xdr:to>
      <xdr:col>57</xdr:col>
      <xdr:colOff>66675</xdr:colOff>
      <xdr:row>23</xdr:row>
      <xdr:rowOff>149829</xdr:rowOff>
    </xdr:to>
    <xdr:sp macro="[0]!StartInstallPlanning2" textlink="">
      <xdr:nvSpPr>
        <xdr:cNvPr id="65" name="Rounded Rectangle 6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SpPr/>
      </xdr:nvSpPr>
      <xdr:spPr>
        <a:xfrm>
          <a:off x="5210174" y="4067175"/>
          <a:ext cx="1371601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Change dimensions</a:t>
          </a:r>
        </a:p>
      </xdr:txBody>
    </xdr:sp>
    <xdr:clientData/>
  </xdr:twoCellAnchor>
  <xdr:twoCellAnchor editAs="absolute">
    <xdr:from>
      <xdr:col>53</xdr:col>
      <xdr:colOff>85725</xdr:colOff>
      <xdr:row>72</xdr:row>
      <xdr:rowOff>76200</xdr:rowOff>
    </xdr:from>
    <xdr:to>
      <xdr:col>57</xdr:col>
      <xdr:colOff>85725</xdr:colOff>
      <xdr:row>73</xdr:row>
      <xdr:rowOff>159354</xdr:rowOff>
    </xdr:to>
    <xdr:sp macro="[0]!TopHF" textlink="">
      <xdr:nvSpPr>
        <xdr:cNvPr id="66" name="Rounded Rectangle 65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SpPr/>
      </xdr:nvSpPr>
      <xdr:spPr>
        <a:xfrm>
          <a:off x="6143625" y="13906500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85725</xdr:colOff>
      <xdr:row>218</xdr:row>
      <xdr:rowOff>38100</xdr:rowOff>
    </xdr:from>
    <xdr:to>
      <xdr:col>57</xdr:col>
      <xdr:colOff>85725</xdr:colOff>
      <xdr:row>219</xdr:row>
      <xdr:rowOff>140304</xdr:rowOff>
    </xdr:to>
    <xdr:sp macro="[0]!TopHF" textlink="">
      <xdr:nvSpPr>
        <xdr:cNvPr id="69" name="Rounded Rectangle 68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SpPr/>
      </xdr:nvSpPr>
      <xdr:spPr>
        <a:xfrm>
          <a:off x="6143625" y="40690800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76200</xdr:colOff>
      <xdr:row>105</xdr:row>
      <xdr:rowOff>0</xdr:rowOff>
    </xdr:from>
    <xdr:to>
      <xdr:col>57</xdr:col>
      <xdr:colOff>76200</xdr:colOff>
      <xdr:row>106</xdr:row>
      <xdr:rowOff>130779</xdr:rowOff>
    </xdr:to>
    <xdr:sp macro="[0]!TopHF" textlink="">
      <xdr:nvSpPr>
        <xdr:cNvPr id="70" name="Rounded Rectangle 69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SpPr/>
      </xdr:nvSpPr>
      <xdr:spPr>
        <a:xfrm>
          <a:off x="6134100" y="2003107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76200</xdr:colOff>
      <xdr:row>123</xdr:row>
      <xdr:rowOff>9525</xdr:rowOff>
    </xdr:from>
    <xdr:to>
      <xdr:col>57</xdr:col>
      <xdr:colOff>76200</xdr:colOff>
      <xdr:row>124</xdr:row>
      <xdr:rowOff>140304</xdr:rowOff>
    </xdr:to>
    <xdr:sp macro="[0]!TopHF" textlink="">
      <xdr:nvSpPr>
        <xdr:cNvPr id="71" name="Rounded Rectangle 70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SpPr/>
      </xdr:nvSpPr>
      <xdr:spPr>
        <a:xfrm>
          <a:off x="6134100" y="23164800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76200</xdr:colOff>
      <xdr:row>168</xdr:row>
      <xdr:rowOff>152400</xdr:rowOff>
    </xdr:from>
    <xdr:to>
      <xdr:col>57</xdr:col>
      <xdr:colOff>76200</xdr:colOff>
      <xdr:row>170</xdr:row>
      <xdr:rowOff>121254</xdr:rowOff>
    </xdr:to>
    <xdr:sp macro="[0]!TopHF" textlink="">
      <xdr:nvSpPr>
        <xdr:cNvPr id="72" name="Rounded Rectangle 71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SpPr/>
      </xdr:nvSpPr>
      <xdr:spPr>
        <a:xfrm>
          <a:off x="6134100" y="3125152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76200</xdr:colOff>
      <xdr:row>273</xdr:row>
      <xdr:rowOff>0</xdr:rowOff>
    </xdr:from>
    <xdr:to>
      <xdr:col>57</xdr:col>
      <xdr:colOff>76200</xdr:colOff>
      <xdr:row>274</xdr:row>
      <xdr:rowOff>130779</xdr:rowOff>
    </xdr:to>
    <xdr:sp macro="[0]!TopHF" textlink="">
      <xdr:nvSpPr>
        <xdr:cNvPr id="74" name="Rounded Rectangle 73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SpPr/>
      </xdr:nvSpPr>
      <xdr:spPr>
        <a:xfrm>
          <a:off x="6134100" y="50634900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oneCell">
    <xdr:from>
      <xdr:col>4</xdr:col>
      <xdr:colOff>0</xdr:colOff>
      <xdr:row>283</xdr:row>
      <xdr:rowOff>0</xdr:rowOff>
    </xdr:from>
    <xdr:to>
      <xdr:col>24</xdr:col>
      <xdr:colOff>57150</xdr:colOff>
      <xdr:row>300</xdr:row>
      <xdr:rowOff>9525</xdr:rowOff>
    </xdr:to>
    <xdr:pic>
      <xdr:nvPicPr>
        <xdr:cNvPr id="2146" name="Picture 2">
          <a:extLst>
            <a:ext uri="{FF2B5EF4-FFF2-40B4-BE49-F238E27FC236}">
              <a16:creationId xmlns:a16="http://schemas.microsoft.com/office/drawing/2014/main" xmlns="" id="{8A4FE013-C9A6-4E92-A637-5A71934FA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52768500"/>
          <a:ext cx="2343150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53</xdr:col>
      <xdr:colOff>85725</xdr:colOff>
      <xdr:row>302</xdr:row>
      <xdr:rowOff>9525</xdr:rowOff>
    </xdr:from>
    <xdr:to>
      <xdr:col>57</xdr:col>
      <xdr:colOff>85725</xdr:colOff>
      <xdr:row>303</xdr:row>
      <xdr:rowOff>140304</xdr:rowOff>
    </xdr:to>
    <xdr:sp macro="[0]!TopHF" textlink="">
      <xdr:nvSpPr>
        <xdr:cNvPr id="59" name="Rounded Rectangle 5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/>
      </xdr:nvSpPr>
      <xdr:spPr>
        <a:xfrm>
          <a:off x="6143625" y="56045100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oneCell">
    <xdr:from>
      <xdr:col>30</xdr:col>
      <xdr:colOff>47625</xdr:colOff>
      <xdr:row>283</xdr:row>
      <xdr:rowOff>38100</xdr:rowOff>
    </xdr:from>
    <xdr:to>
      <xdr:col>55</xdr:col>
      <xdr:colOff>0</xdr:colOff>
      <xdr:row>299</xdr:row>
      <xdr:rowOff>142875</xdr:rowOff>
    </xdr:to>
    <xdr:pic>
      <xdr:nvPicPr>
        <xdr:cNvPr id="2148" name="Picture 7">
          <a:extLst>
            <a:ext uri="{FF2B5EF4-FFF2-40B4-BE49-F238E27FC236}">
              <a16:creationId xmlns:a16="http://schemas.microsoft.com/office/drawing/2014/main" xmlns="" id="{9487415E-7D2A-4C59-9A76-CA2FCE5B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52806600"/>
          <a:ext cx="2809875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53</xdr:col>
      <xdr:colOff>0</xdr:colOff>
      <xdr:row>79</xdr:row>
      <xdr:rowOff>180975</xdr:rowOff>
    </xdr:from>
    <xdr:to>
      <xdr:col>53</xdr:col>
      <xdr:colOff>0</xdr:colOff>
      <xdr:row>83</xdr:row>
      <xdr:rowOff>95250</xdr:rowOff>
    </xdr:to>
    <xdr:sp macro="" textlink="">
      <xdr:nvSpPr>
        <xdr:cNvPr id="3155" name="Line 97">
          <a:extLst>
            <a:ext uri="{FF2B5EF4-FFF2-40B4-BE49-F238E27FC236}">
              <a16:creationId xmlns:a16="http://schemas.microsoft.com/office/drawing/2014/main" xmlns="" id="{F9261C14-B4DA-4295-AFF9-45F991C0A8D2}"/>
            </a:ext>
          </a:extLst>
        </xdr:cNvPr>
        <xdr:cNvSpPr>
          <a:spLocks noChangeShapeType="1"/>
        </xdr:cNvSpPr>
      </xdr:nvSpPr>
      <xdr:spPr bwMode="auto">
        <a:xfrm>
          <a:off x="6057900" y="15506700"/>
          <a:ext cx="0" cy="7048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47</xdr:col>
      <xdr:colOff>95250</xdr:colOff>
      <xdr:row>109</xdr:row>
      <xdr:rowOff>114300</xdr:rowOff>
    </xdr:from>
    <xdr:to>
      <xdr:col>50</xdr:col>
      <xdr:colOff>104775</xdr:colOff>
      <xdr:row>109</xdr:row>
      <xdr:rowOff>114300</xdr:rowOff>
    </xdr:to>
    <xdr:sp macro="" textlink="">
      <xdr:nvSpPr>
        <xdr:cNvPr id="3156" name="Line 98">
          <a:extLst>
            <a:ext uri="{FF2B5EF4-FFF2-40B4-BE49-F238E27FC236}">
              <a16:creationId xmlns:a16="http://schemas.microsoft.com/office/drawing/2014/main" xmlns="" id="{34956A97-90F4-4D2B-8FAA-36995463170B}"/>
            </a:ext>
          </a:extLst>
        </xdr:cNvPr>
        <xdr:cNvSpPr>
          <a:spLocks noChangeShapeType="1"/>
        </xdr:cNvSpPr>
      </xdr:nvSpPr>
      <xdr:spPr bwMode="auto">
        <a:xfrm>
          <a:off x="5467350" y="20621625"/>
          <a:ext cx="3524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47</xdr:col>
      <xdr:colOff>104775</xdr:colOff>
      <xdr:row>112</xdr:row>
      <xdr:rowOff>133350</xdr:rowOff>
    </xdr:from>
    <xdr:to>
      <xdr:col>56</xdr:col>
      <xdr:colOff>28575</xdr:colOff>
      <xdr:row>112</xdr:row>
      <xdr:rowOff>133350</xdr:rowOff>
    </xdr:to>
    <xdr:sp macro="" textlink="">
      <xdr:nvSpPr>
        <xdr:cNvPr id="3157" name="Line 99">
          <a:extLst>
            <a:ext uri="{FF2B5EF4-FFF2-40B4-BE49-F238E27FC236}">
              <a16:creationId xmlns:a16="http://schemas.microsoft.com/office/drawing/2014/main" xmlns="" id="{430BED99-E9DE-44EF-B2F0-CF620B7DBB62}"/>
            </a:ext>
          </a:extLst>
        </xdr:cNvPr>
        <xdr:cNvSpPr>
          <a:spLocks noChangeShapeType="1"/>
        </xdr:cNvSpPr>
      </xdr:nvSpPr>
      <xdr:spPr bwMode="auto">
        <a:xfrm>
          <a:off x="5476875" y="21126450"/>
          <a:ext cx="952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52</xdr:col>
      <xdr:colOff>104775</xdr:colOff>
      <xdr:row>92</xdr:row>
      <xdr:rowOff>114300</xdr:rowOff>
    </xdr:from>
    <xdr:to>
      <xdr:col>53</xdr:col>
      <xdr:colOff>0</xdr:colOff>
      <xdr:row>107</xdr:row>
      <xdr:rowOff>19050</xdr:rowOff>
    </xdr:to>
    <xdr:sp macro="" textlink="">
      <xdr:nvSpPr>
        <xdr:cNvPr id="3158" name="Line 100">
          <a:extLst>
            <a:ext uri="{FF2B5EF4-FFF2-40B4-BE49-F238E27FC236}">
              <a16:creationId xmlns:a16="http://schemas.microsoft.com/office/drawing/2014/main" xmlns="" id="{BCBA9732-36E8-4FD3-ADB9-89259031821D}"/>
            </a:ext>
          </a:extLst>
        </xdr:cNvPr>
        <xdr:cNvSpPr>
          <a:spLocks noChangeShapeType="1"/>
        </xdr:cNvSpPr>
      </xdr:nvSpPr>
      <xdr:spPr bwMode="auto">
        <a:xfrm flipH="1">
          <a:off x="6048375" y="17792700"/>
          <a:ext cx="9525" cy="23526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45</xdr:col>
      <xdr:colOff>47625</xdr:colOff>
      <xdr:row>92</xdr:row>
      <xdr:rowOff>66675</xdr:rowOff>
    </xdr:from>
    <xdr:to>
      <xdr:col>55</xdr:col>
      <xdr:colOff>0</xdr:colOff>
      <xdr:row>92</xdr:row>
      <xdr:rowOff>66675</xdr:rowOff>
    </xdr:to>
    <xdr:sp macro="" textlink="">
      <xdr:nvSpPr>
        <xdr:cNvPr id="3159" name="Line 101">
          <a:extLst>
            <a:ext uri="{FF2B5EF4-FFF2-40B4-BE49-F238E27FC236}">
              <a16:creationId xmlns:a16="http://schemas.microsoft.com/office/drawing/2014/main" xmlns="" id="{662103CC-914C-41F9-9983-23EEB85C9F30}"/>
            </a:ext>
          </a:extLst>
        </xdr:cNvPr>
        <xdr:cNvSpPr>
          <a:spLocks noChangeShapeType="1"/>
        </xdr:cNvSpPr>
      </xdr:nvSpPr>
      <xdr:spPr bwMode="auto">
        <a:xfrm>
          <a:off x="5191125" y="17745075"/>
          <a:ext cx="10953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53</xdr:col>
      <xdr:colOff>0</xdr:colOff>
      <xdr:row>86</xdr:row>
      <xdr:rowOff>47625</xdr:rowOff>
    </xdr:from>
    <xdr:to>
      <xdr:col>53</xdr:col>
      <xdr:colOff>0</xdr:colOff>
      <xdr:row>91</xdr:row>
      <xdr:rowOff>104775</xdr:rowOff>
    </xdr:to>
    <xdr:sp macro="" textlink="">
      <xdr:nvSpPr>
        <xdr:cNvPr id="3160" name="Line 102">
          <a:extLst>
            <a:ext uri="{FF2B5EF4-FFF2-40B4-BE49-F238E27FC236}">
              <a16:creationId xmlns:a16="http://schemas.microsoft.com/office/drawing/2014/main" xmlns="" id="{EE9B7CE0-4161-4801-B825-03F2B1E44A44}"/>
            </a:ext>
          </a:extLst>
        </xdr:cNvPr>
        <xdr:cNvSpPr>
          <a:spLocks noChangeShapeType="1"/>
        </xdr:cNvSpPr>
      </xdr:nvSpPr>
      <xdr:spPr bwMode="auto">
        <a:xfrm>
          <a:off x="6057900" y="16659225"/>
          <a:ext cx="0" cy="9525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lg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47</xdr:col>
      <xdr:colOff>76200</xdr:colOff>
      <xdr:row>105</xdr:row>
      <xdr:rowOff>152400</xdr:rowOff>
    </xdr:from>
    <xdr:to>
      <xdr:col>47</xdr:col>
      <xdr:colOff>76200</xdr:colOff>
      <xdr:row>114</xdr:row>
      <xdr:rowOff>0</xdr:rowOff>
    </xdr:to>
    <xdr:sp macro="" textlink="">
      <xdr:nvSpPr>
        <xdr:cNvPr id="3161" name="Line 103">
          <a:extLst>
            <a:ext uri="{FF2B5EF4-FFF2-40B4-BE49-F238E27FC236}">
              <a16:creationId xmlns:a16="http://schemas.microsoft.com/office/drawing/2014/main" xmlns="" id="{DDEF5C17-AB1F-441E-BE97-C872B740AE69}"/>
            </a:ext>
          </a:extLst>
        </xdr:cNvPr>
        <xdr:cNvSpPr>
          <a:spLocks noChangeShapeType="1"/>
        </xdr:cNvSpPr>
      </xdr:nvSpPr>
      <xdr:spPr bwMode="auto">
        <a:xfrm>
          <a:off x="5448300" y="19945350"/>
          <a:ext cx="0" cy="14192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43</xdr:col>
      <xdr:colOff>0</xdr:colOff>
      <xdr:row>89</xdr:row>
      <xdr:rowOff>95250</xdr:rowOff>
    </xdr:from>
    <xdr:to>
      <xdr:col>46</xdr:col>
      <xdr:colOff>76200</xdr:colOff>
      <xdr:row>91</xdr:row>
      <xdr:rowOff>95250</xdr:rowOff>
    </xdr:to>
    <xdr:sp macro="" textlink="">
      <xdr:nvSpPr>
        <xdr:cNvPr id="3162" name="Line 104">
          <a:extLst>
            <a:ext uri="{FF2B5EF4-FFF2-40B4-BE49-F238E27FC236}">
              <a16:creationId xmlns:a16="http://schemas.microsoft.com/office/drawing/2014/main" xmlns="" id="{BC8C85BB-21E2-4C3F-A37A-661DABBFC7EB}"/>
            </a:ext>
          </a:extLst>
        </xdr:cNvPr>
        <xdr:cNvSpPr>
          <a:spLocks noChangeShapeType="1"/>
        </xdr:cNvSpPr>
      </xdr:nvSpPr>
      <xdr:spPr bwMode="auto">
        <a:xfrm>
          <a:off x="4914900" y="17202150"/>
          <a:ext cx="419100" cy="400050"/>
        </a:xfrm>
        <a:prstGeom prst="line">
          <a:avLst/>
        </a:prstGeom>
        <a:noFill/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45</xdr:col>
      <xdr:colOff>47625</xdr:colOff>
      <xdr:row>107</xdr:row>
      <xdr:rowOff>114300</xdr:rowOff>
    </xdr:from>
    <xdr:to>
      <xdr:col>55</xdr:col>
      <xdr:colOff>0</xdr:colOff>
      <xdr:row>107</xdr:row>
      <xdr:rowOff>114300</xdr:rowOff>
    </xdr:to>
    <xdr:sp macro="" textlink="">
      <xdr:nvSpPr>
        <xdr:cNvPr id="3163" name="Line 107">
          <a:extLst>
            <a:ext uri="{FF2B5EF4-FFF2-40B4-BE49-F238E27FC236}">
              <a16:creationId xmlns:a16="http://schemas.microsoft.com/office/drawing/2014/main" xmlns="" id="{822B56FC-408F-4B14-9D6C-50E2C7A19871}"/>
            </a:ext>
          </a:extLst>
        </xdr:cNvPr>
        <xdr:cNvSpPr>
          <a:spLocks noChangeShapeType="1"/>
        </xdr:cNvSpPr>
      </xdr:nvSpPr>
      <xdr:spPr bwMode="auto">
        <a:xfrm>
          <a:off x="5191125" y="20240625"/>
          <a:ext cx="10953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51</xdr:col>
      <xdr:colOff>47625</xdr:colOff>
      <xdr:row>109</xdr:row>
      <xdr:rowOff>114300</xdr:rowOff>
    </xdr:from>
    <xdr:to>
      <xdr:col>55</xdr:col>
      <xdr:colOff>85725</xdr:colOff>
      <xdr:row>109</xdr:row>
      <xdr:rowOff>114300</xdr:rowOff>
    </xdr:to>
    <xdr:sp macro="" textlink="">
      <xdr:nvSpPr>
        <xdr:cNvPr id="3164" name="Line 108">
          <a:extLst>
            <a:ext uri="{FF2B5EF4-FFF2-40B4-BE49-F238E27FC236}">
              <a16:creationId xmlns:a16="http://schemas.microsoft.com/office/drawing/2014/main" xmlns="" id="{6C5B404C-DEA8-4227-A7BD-795C206B611F}"/>
            </a:ext>
          </a:extLst>
        </xdr:cNvPr>
        <xdr:cNvSpPr>
          <a:spLocks noChangeShapeType="1"/>
        </xdr:cNvSpPr>
      </xdr:nvSpPr>
      <xdr:spPr bwMode="auto">
        <a:xfrm>
          <a:off x="5876925" y="20621625"/>
          <a:ext cx="495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52</xdr:row>
      <xdr:rowOff>38100</xdr:rowOff>
    </xdr:from>
    <xdr:to>
      <xdr:col>21</xdr:col>
      <xdr:colOff>66675</xdr:colOff>
      <xdr:row>62</xdr:row>
      <xdr:rowOff>76200</xdr:rowOff>
    </xdr:to>
    <xdr:pic>
      <xdr:nvPicPr>
        <xdr:cNvPr id="3165" name="Picture 146">
          <a:extLst>
            <a:ext uri="{FF2B5EF4-FFF2-40B4-BE49-F238E27FC236}">
              <a16:creationId xmlns:a16="http://schemas.microsoft.com/office/drawing/2014/main" xmlns="" id="{FA9ED736-9C1F-49FE-AA78-4E42BB007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753600"/>
          <a:ext cx="212407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104775</xdr:colOff>
      <xdr:row>52</xdr:row>
      <xdr:rowOff>47625</xdr:rowOff>
    </xdr:from>
    <xdr:to>
      <xdr:col>49</xdr:col>
      <xdr:colOff>19050</xdr:colOff>
      <xdr:row>62</xdr:row>
      <xdr:rowOff>142875</xdr:rowOff>
    </xdr:to>
    <xdr:pic>
      <xdr:nvPicPr>
        <xdr:cNvPr id="3166" name="Picture 147">
          <a:extLst>
            <a:ext uri="{FF2B5EF4-FFF2-40B4-BE49-F238E27FC236}">
              <a16:creationId xmlns:a16="http://schemas.microsoft.com/office/drawing/2014/main" xmlns="" id="{99EE2F2A-B232-41B0-9A26-6A3A1B5AE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9763125"/>
          <a:ext cx="2085975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58</xdr:col>
      <xdr:colOff>19050</xdr:colOff>
      <xdr:row>75</xdr:row>
      <xdr:rowOff>57150</xdr:rowOff>
    </xdr:from>
    <xdr:to>
      <xdr:col>58</xdr:col>
      <xdr:colOff>19050</xdr:colOff>
      <xdr:row>75</xdr:row>
      <xdr:rowOff>57150</xdr:rowOff>
    </xdr:to>
    <xdr:sp macro="" textlink="">
      <xdr:nvSpPr>
        <xdr:cNvPr id="3167" name="Line 186">
          <a:extLst>
            <a:ext uri="{FF2B5EF4-FFF2-40B4-BE49-F238E27FC236}">
              <a16:creationId xmlns:a16="http://schemas.microsoft.com/office/drawing/2014/main" xmlns="" id="{310C6F43-DF11-455E-B793-5654714D4D1D}"/>
            </a:ext>
          </a:extLst>
        </xdr:cNvPr>
        <xdr:cNvSpPr>
          <a:spLocks noChangeShapeType="1"/>
        </xdr:cNvSpPr>
      </xdr:nvSpPr>
      <xdr:spPr bwMode="auto">
        <a:xfrm>
          <a:off x="6648450" y="144589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19050</xdr:colOff>
      <xdr:row>75</xdr:row>
      <xdr:rowOff>57150</xdr:rowOff>
    </xdr:from>
    <xdr:to>
      <xdr:col>58</xdr:col>
      <xdr:colOff>19050</xdr:colOff>
      <xdr:row>75</xdr:row>
      <xdr:rowOff>57150</xdr:rowOff>
    </xdr:to>
    <xdr:sp macro="" textlink="">
      <xdr:nvSpPr>
        <xdr:cNvPr id="3168" name="Line 187">
          <a:extLst>
            <a:ext uri="{FF2B5EF4-FFF2-40B4-BE49-F238E27FC236}">
              <a16:creationId xmlns:a16="http://schemas.microsoft.com/office/drawing/2014/main" xmlns="" id="{AD2220F3-D7D3-4BFA-A47B-7B874618D693}"/>
            </a:ext>
          </a:extLst>
        </xdr:cNvPr>
        <xdr:cNvSpPr>
          <a:spLocks noChangeShapeType="1"/>
        </xdr:cNvSpPr>
      </xdr:nvSpPr>
      <xdr:spPr bwMode="auto">
        <a:xfrm>
          <a:off x="6648450" y="144589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19050</xdr:colOff>
      <xdr:row>75</xdr:row>
      <xdr:rowOff>57150</xdr:rowOff>
    </xdr:from>
    <xdr:to>
      <xdr:col>58</xdr:col>
      <xdr:colOff>19050</xdr:colOff>
      <xdr:row>75</xdr:row>
      <xdr:rowOff>57150</xdr:rowOff>
    </xdr:to>
    <xdr:sp macro="" textlink="">
      <xdr:nvSpPr>
        <xdr:cNvPr id="3169" name="Line 188">
          <a:extLst>
            <a:ext uri="{FF2B5EF4-FFF2-40B4-BE49-F238E27FC236}">
              <a16:creationId xmlns:a16="http://schemas.microsoft.com/office/drawing/2014/main" xmlns="" id="{6DB7B43B-A3C4-4991-A1A3-C38225A3DB73}"/>
            </a:ext>
          </a:extLst>
        </xdr:cNvPr>
        <xdr:cNvSpPr>
          <a:spLocks noChangeShapeType="1"/>
        </xdr:cNvSpPr>
      </xdr:nvSpPr>
      <xdr:spPr bwMode="auto">
        <a:xfrm>
          <a:off x="6648450" y="144589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19050</xdr:colOff>
      <xdr:row>75</xdr:row>
      <xdr:rowOff>57150</xdr:rowOff>
    </xdr:from>
    <xdr:to>
      <xdr:col>58</xdr:col>
      <xdr:colOff>19050</xdr:colOff>
      <xdr:row>75</xdr:row>
      <xdr:rowOff>57150</xdr:rowOff>
    </xdr:to>
    <xdr:sp macro="" textlink="">
      <xdr:nvSpPr>
        <xdr:cNvPr id="3170" name="Line 189">
          <a:extLst>
            <a:ext uri="{FF2B5EF4-FFF2-40B4-BE49-F238E27FC236}">
              <a16:creationId xmlns:a16="http://schemas.microsoft.com/office/drawing/2014/main" xmlns="" id="{85006714-8443-4781-8845-E44F57042976}"/>
            </a:ext>
          </a:extLst>
        </xdr:cNvPr>
        <xdr:cNvSpPr>
          <a:spLocks noChangeShapeType="1"/>
        </xdr:cNvSpPr>
      </xdr:nvSpPr>
      <xdr:spPr bwMode="auto">
        <a:xfrm>
          <a:off x="6648450" y="144589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19050</xdr:colOff>
      <xdr:row>75</xdr:row>
      <xdr:rowOff>57150</xdr:rowOff>
    </xdr:from>
    <xdr:to>
      <xdr:col>58</xdr:col>
      <xdr:colOff>19050</xdr:colOff>
      <xdr:row>75</xdr:row>
      <xdr:rowOff>57150</xdr:rowOff>
    </xdr:to>
    <xdr:sp macro="" textlink="">
      <xdr:nvSpPr>
        <xdr:cNvPr id="3171" name="Line 190">
          <a:extLst>
            <a:ext uri="{FF2B5EF4-FFF2-40B4-BE49-F238E27FC236}">
              <a16:creationId xmlns:a16="http://schemas.microsoft.com/office/drawing/2014/main" xmlns="" id="{36077E46-F542-4875-A4BC-8A7CA1642018}"/>
            </a:ext>
          </a:extLst>
        </xdr:cNvPr>
        <xdr:cNvSpPr>
          <a:spLocks noChangeShapeType="1"/>
        </xdr:cNvSpPr>
      </xdr:nvSpPr>
      <xdr:spPr bwMode="auto">
        <a:xfrm>
          <a:off x="6648450" y="144589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19050</xdr:colOff>
      <xdr:row>75</xdr:row>
      <xdr:rowOff>57150</xdr:rowOff>
    </xdr:from>
    <xdr:to>
      <xdr:col>58</xdr:col>
      <xdr:colOff>19050</xdr:colOff>
      <xdr:row>75</xdr:row>
      <xdr:rowOff>57150</xdr:rowOff>
    </xdr:to>
    <xdr:sp macro="" textlink="">
      <xdr:nvSpPr>
        <xdr:cNvPr id="3172" name="Line 191">
          <a:extLst>
            <a:ext uri="{FF2B5EF4-FFF2-40B4-BE49-F238E27FC236}">
              <a16:creationId xmlns:a16="http://schemas.microsoft.com/office/drawing/2014/main" xmlns="" id="{834039E3-40C5-425A-86A6-8E42EB0B2EBF}"/>
            </a:ext>
          </a:extLst>
        </xdr:cNvPr>
        <xdr:cNvSpPr>
          <a:spLocks noChangeShapeType="1"/>
        </xdr:cNvSpPr>
      </xdr:nvSpPr>
      <xdr:spPr bwMode="auto">
        <a:xfrm>
          <a:off x="6648450" y="144589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104775</xdr:colOff>
      <xdr:row>173</xdr:row>
      <xdr:rowOff>19050</xdr:rowOff>
    </xdr:from>
    <xdr:to>
      <xdr:col>16</xdr:col>
      <xdr:colOff>76200</xdr:colOff>
      <xdr:row>185</xdr:row>
      <xdr:rowOff>142875</xdr:rowOff>
    </xdr:to>
    <xdr:pic>
      <xdr:nvPicPr>
        <xdr:cNvPr id="3173" name="Picture 192">
          <a:extLst>
            <a:ext uri="{FF2B5EF4-FFF2-40B4-BE49-F238E27FC236}">
              <a16:creationId xmlns:a16="http://schemas.microsoft.com/office/drawing/2014/main" xmlns="" id="{52065090-92ED-4433-8711-EAA4B31F1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32727900"/>
          <a:ext cx="8858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201</xdr:row>
      <xdr:rowOff>19050</xdr:rowOff>
    </xdr:from>
    <xdr:to>
      <xdr:col>15</xdr:col>
      <xdr:colOff>0</xdr:colOff>
      <xdr:row>218</xdr:row>
      <xdr:rowOff>76200</xdr:rowOff>
    </xdr:to>
    <xdr:pic>
      <xdr:nvPicPr>
        <xdr:cNvPr id="3174" name="Picture 193">
          <a:extLst>
            <a:ext uri="{FF2B5EF4-FFF2-40B4-BE49-F238E27FC236}">
              <a16:creationId xmlns:a16="http://schemas.microsoft.com/office/drawing/2014/main" xmlns="" id="{8196A7DA-5AA6-4956-BB2E-47034A6DE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7852350"/>
          <a:ext cx="1209675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37</xdr:col>
      <xdr:colOff>104775</xdr:colOff>
      <xdr:row>208</xdr:row>
      <xdr:rowOff>19050</xdr:rowOff>
    </xdr:from>
    <xdr:to>
      <xdr:col>55</xdr:col>
      <xdr:colOff>38100</xdr:colOff>
      <xdr:row>217</xdr:row>
      <xdr:rowOff>0</xdr:rowOff>
    </xdr:to>
    <xdr:pic>
      <xdr:nvPicPr>
        <xdr:cNvPr id="3175" name="Picture 194">
          <a:extLst>
            <a:ext uri="{FF2B5EF4-FFF2-40B4-BE49-F238E27FC236}">
              <a16:creationId xmlns:a16="http://schemas.microsoft.com/office/drawing/2014/main" xmlns="" id="{FFB6BEF1-9411-4907-9E5C-65AB5D734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8985825"/>
          <a:ext cx="19907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47625</xdr:colOff>
      <xdr:row>196</xdr:row>
      <xdr:rowOff>57150</xdr:rowOff>
    </xdr:from>
    <xdr:to>
      <xdr:col>55</xdr:col>
      <xdr:colOff>28575</xdr:colOff>
      <xdr:row>202</xdr:row>
      <xdr:rowOff>114300</xdr:rowOff>
    </xdr:to>
    <xdr:pic>
      <xdr:nvPicPr>
        <xdr:cNvPr id="3176" name="Picture 195">
          <a:extLst>
            <a:ext uri="{FF2B5EF4-FFF2-40B4-BE49-F238E27FC236}">
              <a16:creationId xmlns:a16="http://schemas.microsoft.com/office/drawing/2014/main" xmlns="" id="{1C4E0886-7170-491C-A667-84A4800ED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36871275"/>
          <a:ext cx="21526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38</xdr:col>
      <xdr:colOff>0</xdr:colOff>
      <xdr:row>196</xdr:row>
      <xdr:rowOff>76200</xdr:rowOff>
    </xdr:from>
    <xdr:to>
      <xdr:col>41</xdr:col>
      <xdr:colOff>19050</xdr:colOff>
      <xdr:row>197</xdr:row>
      <xdr:rowOff>209550</xdr:rowOff>
    </xdr:to>
    <xdr:sp macro="" textlink="">
      <xdr:nvSpPr>
        <xdr:cNvPr id="3177" name="AutoShape 196">
          <a:extLst>
            <a:ext uri="{FF2B5EF4-FFF2-40B4-BE49-F238E27FC236}">
              <a16:creationId xmlns:a16="http://schemas.microsoft.com/office/drawing/2014/main" xmlns="" id="{83501D2C-8BD2-401C-BE5D-B619FDE8999F}"/>
            </a:ext>
          </a:extLst>
        </xdr:cNvPr>
        <xdr:cNvSpPr>
          <a:spLocks noChangeArrowheads="1"/>
        </xdr:cNvSpPr>
      </xdr:nvSpPr>
      <xdr:spPr bwMode="auto">
        <a:xfrm>
          <a:off x="4343400" y="36890325"/>
          <a:ext cx="361950" cy="390525"/>
        </a:xfrm>
        <a:custGeom>
          <a:avLst/>
          <a:gdLst>
            <a:gd name="T0" fmla="*/ 2147483646 w 21600"/>
            <a:gd name="T1" fmla="*/ 0 h 21600"/>
            <a:gd name="T2" fmla="*/ 2147483646 w 21600"/>
            <a:gd name="T3" fmla="*/ 2147483646 h 21600"/>
            <a:gd name="T4" fmla="*/ 0 w 21600"/>
            <a:gd name="T5" fmla="*/ 2147483646 h 21600"/>
            <a:gd name="T6" fmla="*/ 2147483646 w 21600"/>
            <a:gd name="T7" fmla="*/ 2147483646 h 21600"/>
            <a:gd name="T8" fmla="*/ 2147483646 w 21600"/>
            <a:gd name="T9" fmla="*/ 2147483646 h 21600"/>
            <a:gd name="T10" fmla="*/ 2147483646 w 21600"/>
            <a:gd name="T11" fmla="*/ 2147483646 h 21600"/>
            <a:gd name="T12" fmla="*/ 2147483646 w 21600"/>
            <a:gd name="T13" fmla="*/ 2147483646 h 21600"/>
            <a:gd name="T14" fmla="*/ 2147483646 w 21600"/>
            <a:gd name="T15" fmla="*/ 2147483646 h 21600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3163 w 21600"/>
            <a:gd name="T25" fmla="*/ 3163 h 21600"/>
            <a:gd name="T26" fmla="*/ 18437 w 21600"/>
            <a:gd name="T27" fmla="*/ 18437 h 21600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21600" h="21600">
              <a:moveTo>
                <a:pt x="0" y="10800"/>
              </a:moveTo>
              <a:cubicBezTo>
                <a:pt x="0" y="4835"/>
                <a:pt x="4835" y="0"/>
                <a:pt x="10800" y="0"/>
              </a:cubicBezTo>
              <a:cubicBezTo>
                <a:pt x="16765" y="0"/>
                <a:pt x="21600" y="4835"/>
                <a:pt x="21600" y="10800"/>
              </a:cubicBezTo>
              <a:cubicBezTo>
                <a:pt x="21600" y="16765"/>
                <a:pt x="16765" y="21600"/>
                <a:pt x="10800" y="21600"/>
              </a:cubicBezTo>
              <a:cubicBezTo>
                <a:pt x="4835" y="21600"/>
                <a:pt x="0" y="16765"/>
                <a:pt x="0" y="10800"/>
              </a:cubicBezTo>
              <a:close/>
              <a:moveTo>
                <a:pt x="17401" y="15493"/>
              </a:moveTo>
              <a:cubicBezTo>
                <a:pt x="18376" y="14122"/>
                <a:pt x="18900" y="12482"/>
                <a:pt x="18900" y="10800"/>
              </a:cubicBezTo>
              <a:cubicBezTo>
                <a:pt x="18900" y="6326"/>
                <a:pt x="15273" y="2700"/>
                <a:pt x="10800" y="2700"/>
              </a:cubicBezTo>
              <a:cubicBezTo>
                <a:pt x="9117" y="2699"/>
                <a:pt x="7477" y="3223"/>
                <a:pt x="6106" y="4198"/>
              </a:cubicBezTo>
              <a:lnTo>
                <a:pt x="17401" y="15493"/>
              </a:lnTo>
              <a:close/>
              <a:moveTo>
                <a:pt x="4198" y="6106"/>
              </a:moveTo>
              <a:cubicBezTo>
                <a:pt x="3223" y="7477"/>
                <a:pt x="2700" y="9117"/>
                <a:pt x="2700" y="10799"/>
              </a:cubicBezTo>
              <a:cubicBezTo>
                <a:pt x="2700" y="15273"/>
                <a:pt x="6326" y="18900"/>
                <a:pt x="10800" y="18900"/>
              </a:cubicBezTo>
              <a:cubicBezTo>
                <a:pt x="12482" y="18900"/>
                <a:pt x="14122" y="18376"/>
                <a:pt x="15493" y="17401"/>
              </a:cubicBezTo>
              <a:lnTo>
                <a:pt x="4198" y="6106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42</xdr:col>
      <xdr:colOff>104775</xdr:colOff>
      <xdr:row>200</xdr:row>
      <xdr:rowOff>19050</xdr:rowOff>
    </xdr:from>
    <xdr:to>
      <xdr:col>44</xdr:col>
      <xdr:colOff>28575</xdr:colOff>
      <xdr:row>201</xdr:row>
      <xdr:rowOff>9525</xdr:rowOff>
    </xdr:to>
    <xdr:sp macro="" textlink="">
      <xdr:nvSpPr>
        <xdr:cNvPr id="3178" name="AutoShape 197">
          <a:extLst>
            <a:ext uri="{FF2B5EF4-FFF2-40B4-BE49-F238E27FC236}">
              <a16:creationId xmlns:a16="http://schemas.microsoft.com/office/drawing/2014/main" xmlns="" id="{4D25B485-E029-4721-AF81-69104CE6842F}"/>
            </a:ext>
          </a:extLst>
        </xdr:cNvPr>
        <xdr:cNvSpPr>
          <a:spLocks noChangeArrowheads="1"/>
        </xdr:cNvSpPr>
      </xdr:nvSpPr>
      <xdr:spPr bwMode="auto">
        <a:xfrm>
          <a:off x="4905375" y="37680900"/>
          <a:ext cx="152400" cy="161925"/>
        </a:xfrm>
        <a:prstGeom prst="lightningBol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42</xdr:col>
      <xdr:colOff>104775</xdr:colOff>
      <xdr:row>201</xdr:row>
      <xdr:rowOff>66675</xdr:rowOff>
    </xdr:from>
    <xdr:to>
      <xdr:col>44</xdr:col>
      <xdr:colOff>66675</xdr:colOff>
      <xdr:row>202</xdr:row>
      <xdr:rowOff>38100</xdr:rowOff>
    </xdr:to>
    <xdr:sp macro="" textlink="">
      <xdr:nvSpPr>
        <xdr:cNvPr id="3179" name="AutoShape 198">
          <a:extLst>
            <a:ext uri="{FF2B5EF4-FFF2-40B4-BE49-F238E27FC236}">
              <a16:creationId xmlns:a16="http://schemas.microsoft.com/office/drawing/2014/main" xmlns="" id="{058443CE-CDA6-4604-B67E-06E8634EDC65}"/>
            </a:ext>
          </a:extLst>
        </xdr:cNvPr>
        <xdr:cNvSpPr>
          <a:spLocks noChangeArrowheads="1"/>
        </xdr:cNvSpPr>
      </xdr:nvSpPr>
      <xdr:spPr bwMode="auto">
        <a:xfrm flipV="1">
          <a:off x="4905375" y="37899975"/>
          <a:ext cx="190500" cy="133350"/>
        </a:xfrm>
        <a:prstGeom prst="lightningBol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45</xdr:col>
      <xdr:colOff>47625</xdr:colOff>
      <xdr:row>200</xdr:row>
      <xdr:rowOff>85725</xdr:rowOff>
    </xdr:from>
    <xdr:to>
      <xdr:col>47</xdr:col>
      <xdr:colOff>28575</xdr:colOff>
      <xdr:row>201</xdr:row>
      <xdr:rowOff>28575</xdr:rowOff>
    </xdr:to>
    <xdr:sp macro="" textlink="">
      <xdr:nvSpPr>
        <xdr:cNvPr id="3180" name="AutoShape 199">
          <a:extLst>
            <a:ext uri="{FF2B5EF4-FFF2-40B4-BE49-F238E27FC236}">
              <a16:creationId xmlns:a16="http://schemas.microsoft.com/office/drawing/2014/main" xmlns="" id="{C128692B-EB81-4A09-9618-A2267101200D}"/>
            </a:ext>
          </a:extLst>
        </xdr:cNvPr>
        <xdr:cNvSpPr>
          <a:spLocks noChangeArrowheads="1"/>
        </xdr:cNvSpPr>
      </xdr:nvSpPr>
      <xdr:spPr bwMode="auto">
        <a:xfrm flipH="1">
          <a:off x="5191125" y="37747575"/>
          <a:ext cx="209550" cy="114300"/>
        </a:xfrm>
        <a:prstGeom prst="lightningBol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37</xdr:col>
      <xdr:colOff>19050</xdr:colOff>
      <xdr:row>182</xdr:row>
      <xdr:rowOff>85725</xdr:rowOff>
    </xdr:from>
    <xdr:to>
      <xdr:col>54</xdr:col>
      <xdr:colOff>95250</xdr:colOff>
      <xdr:row>188</xdr:row>
      <xdr:rowOff>123825</xdr:rowOff>
    </xdr:to>
    <xdr:pic>
      <xdr:nvPicPr>
        <xdr:cNvPr id="3181" name="Picture 200">
          <a:extLst>
            <a:ext uri="{FF2B5EF4-FFF2-40B4-BE49-F238E27FC236}">
              <a16:creationId xmlns:a16="http://schemas.microsoft.com/office/drawing/2014/main" xmlns="" id="{62AEA041-3C63-4074-BB96-6F799C05F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34442400"/>
          <a:ext cx="20193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28575</xdr:colOff>
      <xdr:row>173</xdr:row>
      <xdr:rowOff>76200</xdr:rowOff>
    </xdr:from>
    <xdr:to>
      <xdr:col>54</xdr:col>
      <xdr:colOff>95250</xdr:colOff>
      <xdr:row>179</xdr:row>
      <xdr:rowOff>123825</xdr:rowOff>
    </xdr:to>
    <xdr:pic>
      <xdr:nvPicPr>
        <xdr:cNvPr id="3182" name="Picture 201">
          <a:extLst>
            <a:ext uri="{FF2B5EF4-FFF2-40B4-BE49-F238E27FC236}">
              <a16:creationId xmlns:a16="http://schemas.microsoft.com/office/drawing/2014/main" xmlns="" id="{06CE3512-9147-4EB8-AEF5-3711451BE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32785050"/>
          <a:ext cx="21240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95250</xdr:colOff>
      <xdr:row>91</xdr:row>
      <xdr:rowOff>152400</xdr:rowOff>
    </xdr:from>
    <xdr:to>
      <xdr:col>48</xdr:col>
      <xdr:colOff>28575</xdr:colOff>
      <xdr:row>92</xdr:row>
      <xdr:rowOff>133350</xdr:rowOff>
    </xdr:to>
    <xdr:sp macro="" textlink="">
      <xdr:nvSpPr>
        <xdr:cNvPr id="3183" name="Oval 216">
          <a:extLst>
            <a:ext uri="{FF2B5EF4-FFF2-40B4-BE49-F238E27FC236}">
              <a16:creationId xmlns:a16="http://schemas.microsoft.com/office/drawing/2014/main" xmlns="" id="{2A5D8117-4DEF-401E-BE41-5B669575B97C}"/>
            </a:ext>
          </a:extLst>
        </xdr:cNvPr>
        <xdr:cNvSpPr>
          <a:spLocks noChangeArrowheads="1"/>
        </xdr:cNvSpPr>
      </xdr:nvSpPr>
      <xdr:spPr bwMode="auto">
        <a:xfrm>
          <a:off x="5353050" y="1765935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46</xdr:col>
      <xdr:colOff>104775</xdr:colOff>
      <xdr:row>96</xdr:row>
      <xdr:rowOff>161925</xdr:rowOff>
    </xdr:from>
    <xdr:to>
      <xdr:col>48</xdr:col>
      <xdr:colOff>38100</xdr:colOff>
      <xdr:row>97</xdr:row>
      <xdr:rowOff>152400</xdr:rowOff>
    </xdr:to>
    <xdr:sp macro="" textlink="">
      <xdr:nvSpPr>
        <xdr:cNvPr id="3184" name="Oval 217">
          <a:extLst>
            <a:ext uri="{FF2B5EF4-FFF2-40B4-BE49-F238E27FC236}">
              <a16:creationId xmlns:a16="http://schemas.microsoft.com/office/drawing/2014/main" xmlns="" id="{8D8BFF7E-950A-4393-81AA-25070C331457}"/>
            </a:ext>
          </a:extLst>
        </xdr:cNvPr>
        <xdr:cNvSpPr>
          <a:spLocks noChangeArrowheads="1"/>
        </xdr:cNvSpPr>
      </xdr:nvSpPr>
      <xdr:spPr bwMode="auto">
        <a:xfrm>
          <a:off x="5362575" y="1849755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46</xdr:col>
      <xdr:colOff>104775</xdr:colOff>
      <xdr:row>102</xdr:row>
      <xdr:rowOff>104775</xdr:rowOff>
    </xdr:from>
    <xdr:to>
      <xdr:col>48</xdr:col>
      <xdr:colOff>38100</xdr:colOff>
      <xdr:row>103</xdr:row>
      <xdr:rowOff>95250</xdr:rowOff>
    </xdr:to>
    <xdr:sp macro="" textlink="">
      <xdr:nvSpPr>
        <xdr:cNvPr id="3185" name="Oval 218">
          <a:extLst>
            <a:ext uri="{FF2B5EF4-FFF2-40B4-BE49-F238E27FC236}">
              <a16:creationId xmlns:a16="http://schemas.microsoft.com/office/drawing/2014/main" xmlns="" id="{F767A7F9-B0EF-4076-8736-3084DBFD3B59}"/>
            </a:ext>
          </a:extLst>
        </xdr:cNvPr>
        <xdr:cNvSpPr>
          <a:spLocks noChangeArrowheads="1"/>
        </xdr:cNvSpPr>
      </xdr:nvSpPr>
      <xdr:spPr bwMode="auto">
        <a:xfrm>
          <a:off x="5362575" y="1941195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46</xdr:col>
      <xdr:colOff>104775</xdr:colOff>
      <xdr:row>107</xdr:row>
      <xdr:rowOff>47625</xdr:rowOff>
    </xdr:from>
    <xdr:to>
      <xdr:col>48</xdr:col>
      <xdr:colOff>38100</xdr:colOff>
      <xdr:row>107</xdr:row>
      <xdr:rowOff>200025</xdr:rowOff>
    </xdr:to>
    <xdr:sp macro="" textlink="">
      <xdr:nvSpPr>
        <xdr:cNvPr id="3186" name="Oval 219">
          <a:extLst>
            <a:ext uri="{FF2B5EF4-FFF2-40B4-BE49-F238E27FC236}">
              <a16:creationId xmlns:a16="http://schemas.microsoft.com/office/drawing/2014/main" xmlns="" id="{D87F7658-445B-4D14-8107-742133480120}"/>
            </a:ext>
          </a:extLst>
        </xdr:cNvPr>
        <xdr:cNvSpPr>
          <a:spLocks noChangeArrowheads="1"/>
        </xdr:cNvSpPr>
      </xdr:nvSpPr>
      <xdr:spPr bwMode="auto">
        <a:xfrm>
          <a:off x="5362575" y="2017395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49</xdr:col>
      <xdr:colOff>28575</xdr:colOff>
      <xdr:row>0</xdr:row>
      <xdr:rowOff>66675</xdr:rowOff>
    </xdr:from>
    <xdr:to>
      <xdr:col>58</xdr:col>
      <xdr:colOff>47625</xdr:colOff>
      <xdr:row>1</xdr:row>
      <xdr:rowOff>209550</xdr:rowOff>
    </xdr:to>
    <xdr:pic>
      <xdr:nvPicPr>
        <xdr:cNvPr id="3187" name="Picture 285" descr="Blum_Logo_W">
          <a:extLst>
            <a:ext uri="{FF2B5EF4-FFF2-40B4-BE49-F238E27FC236}">
              <a16:creationId xmlns:a16="http://schemas.microsoft.com/office/drawing/2014/main" xmlns="" id="{BE1D1557-B10C-44BC-ABDD-0AA55687C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66675"/>
          <a:ext cx="1047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86</xdr:row>
      <xdr:rowOff>85725</xdr:rowOff>
    </xdr:from>
    <xdr:to>
      <xdr:col>33</xdr:col>
      <xdr:colOff>104775</xdr:colOff>
      <xdr:row>104</xdr:row>
      <xdr:rowOff>114300</xdr:rowOff>
    </xdr:to>
    <xdr:grpSp>
      <xdr:nvGrpSpPr>
        <xdr:cNvPr id="3188" name="Group 1">
          <a:extLst>
            <a:ext uri="{FF2B5EF4-FFF2-40B4-BE49-F238E27FC236}">
              <a16:creationId xmlns:a16="http://schemas.microsoft.com/office/drawing/2014/main" xmlns="" id="{2C709CD2-C781-4575-9810-E91387674FBD}"/>
            </a:ext>
          </a:extLst>
        </xdr:cNvPr>
        <xdr:cNvGrpSpPr>
          <a:grpSpLocks/>
        </xdr:cNvGrpSpPr>
      </xdr:nvGrpSpPr>
      <xdr:grpSpPr bwMode="auto">
        <a:xfrm>
          <a:off x="238125" y="16697325"/>
          <a:ext cx="3638550" cy="3048000"/>
          <a:chOff x="238125" y="16716375"/>
          <a:chExt cx="3638550" cy="3048000"/>
        </a:xfrm>
      </xdr:grpSpPr>
      <xdr:pic>
        <xdr:nvPicPr>
          <xdr:cNvPr id="3234" name="Picture 148">
            <a:extLst>
              <a:ext uri="{FF2B5EF4-FFF2-40B4-BE49-F238E27FC236}">
                <a16:creationId xmlns:a16="http://schemas.microsoft.com/office/drawing/2014/main" xmlns="" id="{A0003BB2-84B7-4A61-94CB-6BFDAB819B5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5" y="16716375"/>
            <a:ext cx="3486150" cy="3048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35" name="Line 153">
            <a:extLst>
              <a:ext uri="{FF2B5EF4-FFF2-40B4-BE49-F238E27FC236}">
                <a16:creationId xmlns:a16="http://schemas.microsoft.com/office/drawing/2014/main" xmlns="" id="{8E186467-643B-44F1-B3EF-BCA69566E9DB}"/>
              </a:ext>
            </a:extLst>
          </xdr:cNvPr>
          <xdr:cNvSpPr>
            <a:spLocks noChangeShapeType="1"/>
          </xdr:cNvSpPr>
        </xdr:nvSpPr>
        <xdr:spPr bwMode="auto">
          <a:xfrm>
            <a:off x="3200400" y="18030825"/>
            <a:ext cx="676275" cy="419100"/>
          </a:xfrm>
          <a:prstGeom prst="line">
            <a:avLst/>
          </a:prstGeom>
          <a:noFill/>
          <a:ln w="254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6" name="Rectangle 290">
            <a:extLst>
              <a:ext uri="{FF2B5EF4-FFF2-40B4-BE49-F238E27FC236}">
                <a16:creationId xmlns:a16="http://schemas.microsoft.com/office/drawing/2014/main" xmlns="" id="{F2743224-30A2-403E-AF97-543D6EDC3675}"/>
              </a:ext>
            </a:extLst>
          </xdr:cNvPr>
          <xdr:cNvSpPr>
            <a:spLocks noChangeArrowheads="1"/>
          </xdr:cNvSpPr>
        </xdr:nvSpPr>
        <xdr:spPr bwMode="auto">
          <a:xfrm>
            <a:off x="2257425" y="17325975"/>
            <a:ext cx="942975" cy="1838325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58</xdr:col>
      <xdr:colOff>0</xdr:colOff>
      <xdr:row>124</xdr:row>
      <xdr:rowOff>0</xdr:rowOff>
    </xdr:from>
    <xdr:to>
      <xdr:col>58</xdr:col>
      <xdr:colOff>0</xdr:colOff>
      <xdr:row>124</xdr:row>
      <xdr:rowOff>0</xdr:rowOff>
    </xdr:to>
    <xdr:sp macro="" textlink="">
      <xdr:nvSpPr>
        <xdr:cNvPr id="3189" name="Line 175">
          <a:extLst>
            <a:ext uri="{FF2B5EF4-FFF2-40B4-BE49-F238E27FC236}">
              <a16:creationId xmlns:a16="http://schemas.microsoft.com/office/drawing/2014/main" xmlns="" id="{C690255A-311B-421C-A055-84423F4B9182}"/>
            </a:ext>
          </a:extLst>
        </xdr:cNvPr>
        <xdr:cNvSpPr>
          <a:spLocks noChangeShapeType="1"/>
        </xdr:cNvSpPr>
      </xdr:nvSpPr>
      <xdr:spPr bwMode="auto">
        <a:xfrm>
          <a:off x="6629400" y="23345775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124</xdr:row>
      <xdr:rowOff>0</xdr:rowOff>
    </xdr:from>
    <xdr:to>
      <xdr:col>58</xdr:col>
      <xdr:colOff>0</xdr:colOff>
      <xdr:row>124</xdr:row>
      <xdr:rowOff>0</xdr:rowOff>
    </xdr:to>
    <xdr:sp macro="" textlink="">
      <xdr:nvSpPr>
        <xdr:cNvPr id="3190" name="Line 176">
          <a:extLst>
            <a:ext uri="{FF2B5EF4-FFF2-40B4-BE49-F238E27FC236}">
              <a16:creationId xmlns:a16="http://schemas.microsoft.com/office/drawing/2014/main" xmlns="" id="{3DFC7A64-0151-4A80-B13F-F699EB969D86}"/>
            </a:ext>
          </a:extLst>
        </xdr:cNvPr>
        <xdr:cNvSpPr>
          <a:spLocks noChangeShapeType="1"/>
        </xdr:cNvSpPr>
      </xdr:nvSpPr>
      <xdr:spPr bwMode="auto">
        <a:xfrm>
          <a:off x="6629400" y="23345775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124</xdr:row>
      <xdr:rowOff>0</xdr:rowOff>
    </xdr:from>
    <xdr:to>
      <xdr:col>58</xdr:col>
      <xdr:colOff>0</xdr:colOff>
      <xdr:row>124</xdr:row>
      <xdr:rowOff>0</xdr:rowOff>
    </xdr:to>
    <xdr:sp macro="" textlink="">
      <xdr:nvSpPr>
        <xdr:cNvPr id="3191" name="Line 177">
          <a:extLst>
            <a:ext uri="{FF2B5EF4-FFF2-40B4-BE49-F238E27FC236}">
              <a16:creationId xmlns:a16="http://schemas.microsoft.com/office/drawing/2014/main" xmlns="" id="{D1A4B048-6B3B-4620-8D0C-4047B814AD41}"/>
            </a:ext>
          </a:extLst>
        </xdr:cNvPr>
        <xdr:cNvSpPr>
          <a:spLocks noChangeShapeType="1"/>
        </xdr:cNvSpPr>
      </xdr:nvSpPr>
      <xdr:spPr bwMode="auto">
        <a:xfrm>
          <a:off x="6629400" y="23345775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124</xdr:row>
      <xdr:rowOff>0</xdr:rowOff>
    </xdr:from>
    <xdr:to>
      <xdr:col>58</xdr:col>
      <xdr:colOff>0</xdr:colOff>
      <xdr:row>124</xdr:row>
      <xdr:rowOff>0</xdr:rowOff>
    </xdr:to>
    <xdr:sp macro="" textlink="">
      <xdr:nvSpPr>
        <xdr:cNvPr id="3192" name="Line 178">
          <a:extLst>
            <a:ext uri="{FF2B5EF4-FFF2-40B4-BE49-F238E27FC236}">
              <a16:creationId xmlns:a16="http://schemas.microsoft.com/office/drawing/2014/main" xmlns="" id="{18346A29-A8D6-46F6-8A43-16FD1797D656}"/>
            </a:ext>
          </a:extLst>
        </xdr:cNvPr>
        <xdr:cNvSpPr>
          <a:spLocks noChangeShapeType="1"/>
        </xdr:cNvSpPr>
      </xdr:nvSpPr>
      <xdr:spPr bwMode="auto">
        <a:xfrm>
          <a:off x="6629400" y="23345775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124</xdr:row>
      <xdr:rowOff>0</xdr:rowOff>
    </xdr:from>
    <xdr:to>
      <xdr:col>58</xdr:col>
      <xdr:colOff>0</xdr:colOff>
      <xdr:row>124</xdr:row>
      <xdr:rowOff>0</xdr:rowOff>
    </xdr:to>
    <xdr:sp macro="" textlink="">
      <xdr:nvSpPr>
        <xdr:cNvPr id="3193" name="Line 179">
          <a:extLst>
            <a:ext uri="{FF2B5EF4-FFF2-40B4-BE49-F238E27FC236}">
              <a16:creationId xmlns:a16="http://schemas.microsoft.com/office/drawing/2014/main" xmlns="" id="{1A40C0D4-0EE5-4648-8D24-CB938A8AD87B}"/>
            </a:ext>
          </a:extLst>
        </xdr:cNvPr>
        <xdr:cNvSpPr>
          <a:spLocks noChangeShapeType="1"/>
        </xdr:cNvSpPr>
      </xdr:nvSpPr>
      <xdr:spPr bwMode="auto">
        <a:xfrm>
          <a:off x="6629400" y="23345775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124</xdr:row>
      <xdr:rowOff>0</xdr:rowOff>
    </xdr:from>
    <xdr:to>
      <xdr:col>58</xdr:col>
      <xdr:colOff>0</xdr:colOff>
      <xdr:row>124</xdr:row>
      <xdr:rowOff>0</xdr:rowOff>
    </xdr:to>
    <xdr:sp macro="" textlink="">
      <xdr:nvSpPr>
        <xdr:cNvPr id="3194" name="Line 180">
          <a:extLst>
            <a:ext uri="{FF2B5EF4-FFF2-40B4-BE49-F238E27FC236}">
              <a16:creationId xmlns:a16="http://schemas.microsoft.com/office/drawing/2014/main" xmlns="" id="{795FBE0A-C410-444E-BBEC-EED2A3FC6751}"/>
            </a:ext>
          </a:extLst>
        </xdr:cNvPr>
        <xdr:cNvSpPr>
          <a:spLocks noChangeShapeType="1"/>
        </xdr:cNvSpPr>
      </xdr:nvSpPr>
      <xdr:spPr bwMode="auto">
        <a:xfrm>
          <a:off x="6629400" y="23345775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124</xdr:row>
      <xdr:rowOff>0</xdr:rowOff>
    </xdr:from>
    <xdr:to>
      <xdr:col>58</xdr:col>
      <xdr:colOff>0</xdr:colOff>
      <xdr:row>124</xdr:row>
      <xdr:rowOff>0</xdr:rowOff>
    </xdr:to>
    <xdr:sp macro="" textlink="">
      <xdr:nvSpPr>
        <xdr:cNvPr id="3195" name="Line 181">
          <a:extLst>
            <a:ext uri="{FF2B5EF4-FFF2-40B4-BE49-F238E27FC236}">
              <a16:creationId xmlns:a16="http://schemas.microsoft.com/office/drawing/2014/main" xmlns="" id="{03E399E1-D6B8-4A74-A391-ED3847053B6D}"/>
            </a:ext>
          </a:extLst>
        </xdr:cNvPr>
        <xdr:cNvSpPr>
          <a:spLocks noChangeShapeType="1"/>
        </xdr:cNvSpPr>
      </xdr:nvSpPr>
      <xdr:spPr bwMode="auto">
        <a:xfrm>
          <a:off x="6629400" y="23345775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124</xdr:row>
      <xdr:rowOff>0</xdr:rowOff>
    </xdr:from>
    <xdr:to>
      <xdr:col>58</xdr:col>
      <xdr:colOff>0</xdr:colOff>
      <xdr:row>124</xdr:row>
      <xdr:rowOff>0</xdr:rowOff>
    </xdr:to>
    <xdr:sp macro="" textlink="">
      <xdr:nvSpPr>
        <xdr:cNvPr id="3196" name="Line 182">
          <a:extLst>
            <a:ext uri="{FF2B5EF4-FFF2-40B4-BE49-F238E27FC236}">
              <a16:creationId xmlns:a16="http://schemas.microsoft.com/office/drawing/2014/main" xmlns="" id="{F42B4129-C134-4FB4-B365-839C378B3509}"/>
            </a:ext>
          </a:extLst>
        </xdr:cNvPr>
        <xdr:cNvSpPr>
          <a:spLocks noChangeShapeType="1"/>
        </xdr:cNvSpPr>
      </xdr:nvSpPr>
      <xdr:spPr bwMode="auto">
        <a:xfrm>
          <a:off x="6629400" y="23345775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124</xdr:row>
      <xdr:rowOff>0</xdr:rowOff>
    </xdr:from>
    <xdr:to>
      <xdr:col>58</xdr:col>
      <xdr:colOff>0</xdr:colOff>
      <xdr:row>124</xdr:row>
      <xdr:rowOff>0</xdr:rowOff>
    </xdr:to>
    <xdr:sp macro="" textlink="">
      <xdr:nvSpPr>
        <xdr:cNvPr id="3197" name="Line 183">
          <a:extLst>
            <a:ext uri="{FF2B5EF4-FFF2-40B4-BE49-F238E27FC236}">
              <a16:creationId xmlns:a16="http://schemas.microsoft.com/office/drawing/2014/main" xmlns="" id="{1BDD4006-165D-4D36-8CF7-14AE4E3D81AF}"/>
            </a:ext>
          </a:extLst>
        </xdr:cNvPr>
        <xdr:cNvSpPr>
          <a:spLocks noChangeShapeType="1"/>
        </xdr:cNvSpPr>
      </xdr:nvSpPr>
      <xdr:spPr bwMode="auto">
        <a:xfrm>
          <a:off x="6629400" y="23345775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124</xdr:row>
      <xdr:rowOff>0</xdr:rowOff>
    </xdr:from>
    <xdr:to>
      <xdr:col>58</xdr:col>
      <xdr:colOff>0</xdr:colOff>
      <xdr:row>124</xdr:row>
      <xdr:rowOff>0</xdr:rowOff>
    </xdr:to>
    <xdr:sp macro="" textlink="">
      <xdr:nvSpPr>
        <xdr:cNvPr id="3198" name="Line 184">
          <a:extLst>
            <a:ext uri="{FF2B5EF4-FFF2-40B4-BE49-F238E27FC236}">
              <a16:creationId xmlns:a16="http://schemas.microsoft.com/office/drawing/2014/main" xmlns="" id="{F53CBD30-4B83-4EF0-9E93-030E1979D1F7}"/>
            </a:ext>
          </a:extLst>
        </xdr:cNvPr>
        <xdr:cNvSpPr>
          <a:spLocks noChangeShapeType="1"/>
        </xdr:cNvSpPr>
      </xdr:nvSpPr>
      <xdr:spPr bwMode="auto">
        <a:xfrm>
          <a:off x="6629400" y="23345775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153</xdr:row>
      <xdr:rowOff>114300</xdr:rowOff>
    </xdr:from>
    <xdr:to>
      <xdr:col>58</xdr:col>
      <xdr:colOff>0</xdr:colOff>
      <xdr:row>153</xdr:row>
      <xdr:rowOff>114300</xdr:rowOff>
    </xdr:to>
    <xdr:sp macro="" textlink="">
      <xdr:nvSpPr>
        <xdr:cNvPr id="3199" name="Line 269">
          <a:extLst>
            <a:ext uri="{FF2B5EF4-FFF2-40B4-BE49-F238E27FC236}">
              <a16:creationId xmlns:a16="http://schemas.microsoft.com/office/drawing/2014/main" xmlns="" id="{80AD858B-B01D-4E9A-96BA-070D4C5DA7E8}"/>
            </a:ext>
          </a:extLst>
        </xdr:cNvPr>
        <xdr:cNvSpPr>
          <a:spLocks noChangeShapeType="1"/>
        </xdr:cNvSpPr>
      </xdr:nvSpPr>
      <xdr:spPr bwMode="auto">
        <a:xfrm>
          <a:off x="6629400" y="28984575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153</xdr:row>
      <xdr:rowOff>114300</xdr:rowOff>
    </xdr:from>
    <xdr:to>
      <xdr:col>58</xdr:col>
      <xdr:colOff>0</xdr:colOff>
      <xdr:row>153</xdr:row>
      <xdr:rowOff>114300</xdr:rowOff>
    </xdr:to>
    <xdr:sp macro="" textlink="">
      <xdr:nvSpPr>
        <xdr:cNvPr id="3200" name="Line 270">
          <a:extLst>
            <a:ext uri="{FF2B5EF4-FFF2-40B4-BE49-F238E27FC236}">
              <a16:creationId xmlns:a16="http://schemas.microsoft.com/office/drawing/2014/main" xmlns="" id="{CE0B3127-10C7-4141-A0D9-BB418D1FEE4A}"/>
            </a:ext>
          </a:extLst>
        </xdr:cNvPr>
        <xdr:cNvSpPr>
          <a:spLocks noChangeShapeType="1"/>
        </xdr:cNvSpPr>
      </xdr:nvSpPr>
      <xdr:spPr bwMode="auto">
        <a:xfrm>
          <a:off x="6629400" y="28984575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147</xdr:row>
      <xdr:rowOff>114300</xdr:rowOff>
    </xdr:from>
    <xdr:to>
      <xdr:col>58</xdr:col>
      <xdr:colOff>0</xdr:colOff>
      <xdr:row>147</xdr:row>
      <xdr:rowOff>114300</xdr:rowOff>
    </xdr:to>
    <xdr:sp macro="" textlink="">
      <xdr:nvSpPr>
        <xdr:cNvPr id="3201" name="Line 271">
          <a:extLst>
            <a:ext uri="{FF2B5EF4-FFF2-40B4-BE49-F238E27FC236}">
              <a16:creationId xmlns:a16="http://schemas.microsoft.com/office/drawing/2014/main" xmlns="" id="{4FF80522-3B6F-47B3-B672-5E055DF64548}"/>
            </a:ext>
          </a:extLst>
        </xdr:cNvPr>
        <xdr:cNvSpPr>
          <a:spLocks noChangeShapeType="1"/>
        </xdr:cNvSpPr>
      </xdr:nvSpPr>
      <xdr:spPr bwMode="auto">
        <a:xfrm>
          <a:off x="6629400" y="27841575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147</xdr:row>
      <xdr:rowOff>114300</xdr:rowOff>
    </xdr:from>
    <xdr:to>
      <xdr:col>58</xdr:col>
      <xdr:colOff>0</xdr:colOff>
      <xdr:row>147</xdr:row>
      <xdr:rowOff>114300</xdr:rowOff>
    </xdr:to>
    <xdr:sp macro="" textlink="">
      <xdr:nvSpPr>
        <xdr:cNvPr id="3202" name="Line 272">
          <a:extLst>
            <a:ext uri="{FF2B5EF4-FFF2-40B4-BE49-F238E27FC236}">
              <a16:creationId xmlns:a16="http://schemas.microsoft.com/office/drawing/2014/main" xmlns="" id="{A688300D-7CD9-404D-AF6A-6955C45F74CD}"/>
            </a:ext>
          </a:extLst>
        </xdr:cNvPr>
        <xdr:cNvSpPr>
          <a:spLocks noChangeShapeType="1"/>
        </xdr:cNvSpPr>
      </xdr:nvSpPr>
      <xdr:spPr bwMode="auto">
        <a:xfrm>
          <a:off x="6629400" y="27841575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135</xdr:row>
      <xdr:rowOff>114300</xdr:rowOff>
    </xdr:from>
    <xdr:to>
      <xdr:col>58</xdr:col>
      <xdr:colOff>0</xdr:colOff>
      <xdr:row>135</xdr:row>
      <xdr:rowOff>114300</xdr:rowOff>
    </xdr:to>
    <xdr:sp macro="" textlink="">
      <xdr:nvSpPr>
        <xdr:cNvPr id="3203" name="Line 273">
          <a:extLst>
            <a:ext uri="{FF2B5EF4-FFF2-40B4-BE49-F238E27FC236}">
              <a16:creationId xmlns:a16="http://schemas.microsoft.com/office/drawing/2014/main" xmlns="" id="{39EC0F2A-3340-401A-9C98-38B1AFF34EEB}"/>
            </a:ext>
          </a:extLst>
        </xdr:cNvPr>
        <xdr:cNvSpPr>
          <a:spLocks noChangeShapeType="1"/>
        </xdr:cNvSpPr>
      </xdr:nvSpPr>
      <xdr:spPr bwMode="auto">
        <a:xfrm>
          <a:off x="6629400" y="25555575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135</xdr:row>
      <xdr:rowOff>114300</xdr:rowOff>
    </xdr:from>
    <xdr:to>
      <xdr:col>58</xdr:col>
      <xdr:colOff>0</xdr:colOff>
      <xdr:row>135</xdr:row>
      <xdr:rowOff>114300</xdr:rowOff>
    </xdr:to>
    <xdr:sp macro="" textlink="">
      <xdr:nvSpPr>
        <xdr:cNvPr id="3204" name="Line 274">
          <a:extLst>
            <a:ext uri="{FF2B5EF4-FFF2-40B4-BE49-F238E27FC236}">
              <a16:creationId xmlns:a16="http://schemas.microsoft.com/office/drawing/2014/main" xmlns="" id="{CBDD4174-8576-4B1B-9293-1E4FA9932E02}"/>
            </a:ext>
          </a:extLst>
        </xdr:cNvPr>
        <xdr:cNvSpPr>
          <a:spLocks noChangeShapeType="1"/>
        </xdr:cNvSpPr>
      </xdr:nvSpPr>
      <xdr:spPr bwMode="auto">
        <a:xfrm>
          <a:off x="6629400" y="25555575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85725</xdr:colOff>
      <xdr:row>124</xdr:row>
      <xdr:rowOff>9525</xdr:rowOff>
    </xdr:from>
    <xdr:to>
      <xdr:col>52</xdr:col>
      <xdr:colOff>85725</xdr:colOff>
      <xdr:row>126</xdr:row>
      <xdr:rowOff>142875</xdr:rowOff>
    </xdr:to>
    <xdr:sp macro="" textlink="">
      <xdr:nvSpPr>
        <xdr:cNvPr id="3205" name="Line 277">
          <a:extLst>
            <a:ext uri="{FF2B5EF4-FFF2-40B4-BE49-F238E27FC236}">
              <a16:creationId xmlns:a16="http://schemas.microsoft.com/office/drawing/2014/main" xmlns="" id="{4231D17A-8ED7-4DCB-9B97-6865C009890B}"/>
            </a:ext>
          </a:extLst>
        </xdr:cNvPr>
        <xdr:cNvSpPr>
          <a:spLocks noChangeShapeType="1"/>
        </xdr:cNvSpPr>
      </xdr:nvSpPr>
      <xdr:spPr bwMode="auto">
        <a:xfrm>
          <a:off x="6029325" y="23355300"/>
          <a:ext cx="0" cy="5143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76200</xdr:colOff>
      <xdr:row>135</xdr:row>
      <xdr:rowOff>104775</xdr:rowOff>
    </xdr:from>
    <xdr:to>
      <xdr:col>52</xdr:col>
      <xdr:colOff>85725</xdr:colOff>
      <xdr:row>150</xdr:row>
      <xdr:rowOff>76200</xdr:rowOff>
    </xdr:to>
    <xdr:sp macro="" textlink="">
      <xdr:nvSpPr>
        <xdr:cNvPr id="3206" name="Line 280">
          <a:extLst>
            <a:ext uri="{FF2B5EF4-FFF2-40B4-BE49-F238E27FC236}">
              <a16:creationId xmlns:a16="http://schemas.microsoft.com/office/drawing/2014/main" xmlns="" id="{9C1CFB02-3145-456F-BEDD-B826368B362E}"/>
            </a:ext>
          </a:extLst>
        </xdr:cNvPr>
        <xdr:cNvSpPr>
          <a:spLocks noChangeShapeType="1"/>
        </xdr:cNvSpPr>
      </xdr:nvSpPr>
      <xdr:spPr bwMode="auto">
        <a:xfrm flipH="1">
          <a:off x="6019800" y="25546050"/>
          <a:ext cx="9525" cy="28289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28575</xdr:colOff>
      <xdr:row>135</xdr:row>
      <xdr:rowOff>85725</xdr:rowOff>
    </xdr:from>
    <xdr:to>
      <xdr:col>53</xdr:col>
      <xdr:colOff>104775</xdr:colOff>
      <xdr:row>135</xdr:row>
      <xdr:rowOff>85725</xdr:rowOff>
    </xdr:to>
    <xdr:sp macro="" textlink="">
      <xdr:nvSpPr>
        <xdr:cNvPr id="3207" name="Line 281">
          <a:extLst>
            <a:ext uri="{FF2B5EF4-FFF2-40B4-BE49-F238E27FC236}">
              <a16:creationId xmlns:a16="http://schemas.microsoft.com/office/drawing/2014/main" xmlns="" id="{A4491E91-AD02-4592-8D52-ECDE67104FB6}"/>
            </a:ext>
          </a:extLst>
        </xdr:cNvPr>
        <xdr:cNvSpPr>
          <a:spLocks noChangeShapeType="1"/>
        </xdr:cNvSpPr>
      </xdr:nvSpPr>
      <xdr:spPr bwMode="auto">
        <a:xfrm>
          <a:off x="5172075" y="25527000"/>
          <a:ext cx="9906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85725</xdr:colOff>
      <xdr:row>129</xdr:row>
      <xdr:rowOff>76200</xdr:rowOff>
    </xdr:from>
    <xdr:to>
      <xdr:col>52</xdr:col>
      <xdr:colOff>85725</xdr:colOff>
      <xdr:row>135</xdr:row>
      <xdr:rowOff>66675</xdr:rowOff>
    </xdr:to>
    <xdr:sp macro="" textlink="">
      <xdr:nvSpPr>
        <xdr:cNvPr id="3208" name="Line 282">
          <a:extLst>
            <a:ext uri="{FF2B5EF4-FFF2-40B4-BE49-F238E27FC236}">
              <a16:creationId xmlns:a16="http://schemas.microsoft.com/office/drawing/2014/main" xmlns="" id="{1984E27F-2146-4024-869C-F600FD3FA75E}"/>
            </a:ext>
          </a:extLst>
        </xdr:cNvPr>
        <xdr:cNvSpPr>
          <a:spLocks noChangeShapeType="1"/>
        </xdr:cNvSpPr>
      </xdr:nvSpPr>
      <xdr:spPr bwMode="auto">
        <a:xfrm>
          <a:off x="6029325" y="24374475"/>
          <a:ext cx="0" cy="11334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lg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57150</xdr:colOff>
      <xdr:row>149</xdr:row>
      <xdr:rowOff>9525</xdr:rowOff>
    </xdr:from>
    <xdr:to>
      <xdr:col>47</xdr:col>
      <xdr:colOff>57150</xdr:colOff>
      <xdr:row>153</xdr:row>
      <xdr:rowOff>85725</xdr:rowOff>
    </xdr:to>
    <xdr:sp macro="" textlink="">
      <xdr:nvSpPr>
        <xdr:cNvPr id="3209" name="Line 283">
          <a:extLst>
            <a:ext uri="{FF2B5EF4-FFF2-40B4-BE49-F238E27FC236}">
              <a16:creationId xmlns:a16="http://schemas.microsoft.com/office/drawing/2014/main" xmlns="" id="{3572E621-BE67-4167-8B82-75F30AC1C7AA}"/>
            </a:ext>
          </a:extLst>
        </xdr:cNvPr>
        <xdr:cNvSpPr>
          <a:spLocks noChangeShapeType="1"/>
        </xdr:cNvSpPr>
      </xdr:nvSpPr>
      <xdr:spPr bwMode="auto">
        <a:xfrm>
          <a:off x="5429250" y="28117800"/>
          <a:ext cx="0" cy="8382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42</xdr:col>
      <xdr:colOff>76200</xdr:colOff>
      <xdr:row>133</xdr:row>
      <xdr:rowOff>9525</xdr:rowOff>
    </xdr:from>
    <xdr:to>
      <xdr:col>46</xdr:col>
      <xdr:colOff>85725</xdr:colOff>
      <xdr:row>135</xdr:row>
      <xdr:rowOff>19050</xdr:rowOff>
    </xdr:to>
    <xdr:sp macro="" textlink="">
      <xdr:nvSpPr>
        <xdr:cNvPr id="3210" name="Line 284">
          <a:extLst>
            <a:ext uri="{FF2B5EF4-FFF2-40B4-BE49-F238E27FC236}">
              <a16:creationId xmlns:a16="http://schemas.microsoft.com/office/drawing/2014/main" xmlns="" id="{76DB2161-C239-4CA2-AAE7-EFB352725246}"/>
            </a:ext>
          </a:extLst>
        </xdr:cNvPr>
        <xdr:cNvSpPr>
          <a:spLocks noChangeShapeType="1"/>
        </xdr:cNvSpPr>
      </xdr:nvSpPr>
      <xdr:spPr bwMode="auto">
        <a:xfrm>
          <a:off x="4876800" y="25069800"/>
          <a:ext cx="466725" cy="390525"/>
        </a:xfrm>
        <a:prstGeom prst="line">
          <a:avLst/>
        </a:prstGeom>
        <a:noFill/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19050</xdr:colOff>
      <xdr:row>150</xdr:row>
      <xdr:rowOff>85725</xdr:rowOff>
    </xdr:from>
    <xdr:to>
      <xdr:col>53</xdr:col>
      <xdr:colOff>66675</xdr:colOff>
      <xdr:row>150</xdr:row>
      <xdr:rowOff>85725</xdr:rowOff>
    </xdr:to>
    <xdr:sp macro="" textlink="">
      <xdr:nvSpPr>
        <xdr:cNvPr id="3211" name="Line 285">
          <a:extLst>
            <a:ext uri="{FF2B5EF4-FFF2-40B4-BE49-F238E27FC236}">
              <a16:creationId xmlns:a16="http://schemas.microsoft.com/office/drawing/2014/main" xmlns="" id="{C1C5D425-A968-4F4E-A014-1F6606E144BF}"/>
            </a:ext>
          </a:extLst>
        </xdr:cNvPr>
        <xdr:cNvSpPr>
          <a:spLocks noChangeShapeType="1"/>
        </xdr:cNvSpPr>
      </xdr:nvSpPr>
      <xdr:spPr bwMode="auto">
        <a:xfrm>
          <a:off x="5162550" y="28384500"/>
          <a:ext cx="96202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76200</xdr:colOff>
      <xdr:row>153</xdr:row>
      <xdr:rowOff>19050</xdr:rowOff>
    </xdr:from>
    <xdr:to>
      <xdr:col>50</xdr:col>
      <xdr:colOff>104775</xdr:colOff>
      <xdr:row>153</xdr:row>
      <xdr:rowOff>19050</xdr:rowOff>
    </xdr:to>
    <xdr:sp macro="" textlink="">
      <xdr:nvSpPr>
        <xdr:cNvPr id="3212" name="Line 292">
          <a:extLst>
            <a:ext uri="{FF2B5EF4-FFF2-40B4-BE49-F238E27FC236}">
              <a16:creationId xmlns:a16="http://schemas.microsoft.com/office/drawing/2014/main" xmlns="" id="{13E355DB-60FA-443A-AD5A-42D525CFBFE0}"/>
            </a:ext>
          </a:extLst>
        </xdr:cNvPr>
        <xdr:cNvSpPr>
          <a:spLocks noChangeShapeType="1"/>
        </xdr:cNvSpPr>
      </xdr:nvSpPr>
      <xdr:spPr bwMode="auto">
        <a:xfrm>
          <a:off x="5448300" y="28889325"/>
          <a:ext cx="3714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57150</xdr:colOff>
      <xdr:row>135</xdr:row>
      <xdr:rowOff>114300</xdr:rowOff>
    </xdr:from>
    <xdr:to>
      <xdr:col>17</xdr:col>
      <xdr:colOff>0</xdr:colOff>
      <xdr:row>136</xdr:row>
      <xdr:rowOff>38100</xdr:rowOff>
    </xdr:to>
    <xdr:sp macro="" textlink="">
      <xdr:nvSpPr>
        <xdr:cNvPr id="3213" name="Rectangle 332">
          <a:extLst>
            <a:ext uri="{FF2B5EF4-FFF2-40B4-BE49-F238E27FC236}">
              <a16:creationId xmlns:a16="http://schemas.microsoft.com/office/drawing/2014/main" xmlns="" id="{37668B60-A105-40B8-BF22-60BA50F5F32D}"/>
            </a:ext>
          </a:extLst>
        </xdr:cNvPr>
        <xdr:cNvSpPr>
          <a:spLocks noChangeArrowheads="1"/>
        </xdr:cNvSpPr>
      </xdr:nvSpPr>
      <xdr:spPr bwMode="auto">
        <a:xfrm>
          <a:off x="1885950" y="25555575"/>
          <a:ext cx="57150" cy="114300"/>
        </a:xfrm>
        <a:prstGeom prst="rect">
          <a:avLst/>
        </a:prstGeom>
        <a:solidFill>
          <a:srgbClr val="E7FFFF"/>
        </a:solidFill>
        <a:ln w="9525">
          <a:solidFill>
            <a:srgbClr val="E7FFFF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104775</xdr:colOff>
      <xdr:row>143</xdr:row>
      <xdr:rowOff>171450</xdr:rowOff>
    </xdr:from>
    <xdr:to>
      <xdr:col>29</xdr:col>
      <xdr:colOff>66675</xdr:colOff>
      <xdr:row>155</xdr:row>
      <xdr:rowOff>161925</xdr:rowOff>
    </xdr:to>
    <xdr:pic>
      <xdr:nvPicPr>
        <xdr:cNvPr id="3214" name="Picture 375">
          <a:extLst>
            <a:ext uri="{FF2B5EF4-FFF2-40B4-BE49-F238E27FC236}">
              <a16:creationId xmlns:a16="http://schemas.microsoft.com/office/drawing/2014/main" xmlns="" id="{5EEBE6B6-96E0-4B81-907D-98A6690E3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7136725"/>
          <a:ext cx="3048000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127</xdr:row>
      <xdr:rowOff>142875</xdr:rowOff>
    </xdr:from>
    <xdr:to>
      <xdr:col>34</xdr:col>
      <xdr:colOff>9525</xdr:colOff>
      <xdr:row>139</xdr:row>
      <xdr:rowOff>133350</xdr:rowOff>
    </xdr:to>
    <xdr:pic>
      <xdr:nvPicPr>
        <xdr:cNvPr id="3215" name="Picture 377">
          <a:extLst>
            <a:ext uri="{FF2B5EF4-FFF2-40B4-BE49-F238E27FC236}">
              <a16:creationId xmlns:a16="http://schemas.microsoft.com/office/drawing/2014/main" xmlns="" id="{DE748886-FB31-4657-89AC-AEAEE500C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4060150"/>
          <a:ext cx="368617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28575</xdr:colOff>
      <xdr:row>130</xdr:row>
      <xdr:rowOff>76200</xdr:rowOff>
    </xdr:from>
    <xdr:to>
      <xdr:col>30</xdr:col>
      <xdr:colOff>9525</xdr:colOff>
      <xdr:row>130</xdr:row>
      <xdr:rowOff>76200</xdr:rowOff>
    </xdr:to>
    <xdr:sp macro="" textlink="">
      <xdr:nvSpPr>
        <xdr:cNvPr id="3216" name="Line 378">
          <a:extLst>
            <a:ext uri="{FF2B5EF4-FFF2-40B4-BE49-F238E27FC236}">
              <a16:creationId xmlns:a16="http://schemas.microsoft.com/office/drawing/2014/main" xmlns="" id="{588E3571-292B-4C20-9801-CFCE1ACDEBBE}"/>
            </a:ext>
          </a:extLst>
        </xdr:cNvPr>
        <xdr:cNvSpPr>
          <a:spLocks noChangeShapeType="1"/>
        </xdr:cNvSpPr>
      </xdr:nvSpPr>
      <xdr:spPr bwMode="auto">
        <a:xfrm>
          <a:off x="2543175" y="24564975"/>
          <a:ext cx="89535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28575</xdr:colOff>
      <xdr:row>139</xdr:row>
      <xdr:rowOff>104775</xdr:rowOff>
    </xdr:from>
    <xdr:to>
      <xdr:col>30</xdr:col>
      <xdr:colOff>9525</xdr:colOff>
      <xdr:row>139</xdr:row>
      <xdr:rowOff>104775</xdr:rowOff>
    </xdr:to>
    <xdr:sp macro="" textlink="">
      <xdr:nvSpPr>
        <xdr:cNvPr id="3217" name="Line 379">
          <a:extLst>
            <a:ext uri="{FF2B5EF4-FFF2-40B4-BE49-F238E27FC236}">
              <a16:creationId xmlns:a16="http://schemas.microsoft.com/office/drawing/2014/main" xmlns="" id="{874005C4-3E8C-4750-8EC6-E9411FE08647}"/>
            </a:ext>
          </a:extLst>
        </xdr:cNvPr>
        <xdr:cNvSpPr>
          <a:spLocks noChangeShapeType="1"/>
        </xdr:cNvSpPr>
      </xdr:nvSpPr>
      <xdr:spPr bwMode="auto">
        <a:xfrm>
          <a:off x="2543175" y="26308050"/>
          <a:ext cx="89535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38100</xdr:colOff>
      <xdr:row>130</xdr:row>
      <xdr:rowOff>66675</xdr:rowOff>
    </xdr:from>
    <xdr:to>
      <xdr:col>22</xdr:col>
      <xdr:colOff>47625</xdr:colOff>
      <xdr:row>139</xdr:row>
      <xdr:rowOff>114300</xdr:rowOff>
    </xdr:to>
    <xdr:sp macro="" textlink="">
      <xdr:nvSpPr>
        <xdr:cNvPr id="3218" name="Line 380">
          <a:extLst>
            <a:ext uri="{FF2B5EF4-FFF2-40B4-BE49-F238E27FC236}">
              <a16:creationId xmlns:a16="http://schemas.microsoft.com/office/drawing/2014/main" xmlns="" id="{EFB58C70-DAD0-473E-A3D3-3C54C52C19BE}"/>
            </a:ext>
          </a:extLst>
        </xdr:cNvPr>
        <xdr:cNvSpPr>
          <a:spLocks noChangeShapeType="1"/>
        </xdr:cNvSpPr>
      </xdr:nvSpPr>
      <xdr:spPr bwMode="auto">
        <a:xfrm>
          <a:off x="2552700" y="24555450"/>
          <a:ext cx="9525" cy="17621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104775</xdr:colOff>
      <xdr:row>130</xdr:row>
      <xdr:rowOff>66675</xdr:rowOff>
    </xdr:from>
    <xdr:to>
      <xdr:col>30</xdr:col>
      <xdr:colOff>0</xdr:colOff>
      <xdr:row>139</xdr:row>
      <xdr:rowOff>114300</xdr:rowOff>
    </xdr:to>
    <xdr:sp macro="" textlink="">
      <xdr:nvSpPr>
        <xdr:cNvPr id="3219" name="Line 381">
          <a:extLst>
            <a:ext uri="{FF2B5EF4-FFF2-40B4-BE49-F238E27FC236}">
              <a16:creationId xmlns:a16="http://schemas.microsoft.com/office/drawing/2014/main" xmlns="" id="{9527D5C9-D8F9-4571-A550-FD614D5A1F3D}"/>
            </a:ext>
          </a:extLst>
        </xdr:cNvPr>
        <xdr:cNvSpPr>
          <a:spLocks noChangeShapeType="1"/>
        </xdr:cNvSpPr>
      </xdr:nvSpPr>
      <xdr:spPr bwMode="auto">
        <a:xfrm>
          <a:off x="3419475" y="24555450"/>
          <a:ext cx="9525" cy="17621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134</xdr:row>
      <xdr:rowOff>142875</xdr:rowOff>
    </xdr:from>
    <xdr:to>
      <xdr:col>36</xdr:col>
      <xdr:colOff>9525</xdr:colOff>
      <xdr:row>136</xdr:row>
      <xdr:rowOff>142875</xdr:rowOff>
    </xdr:to>
    <xdr:sp macro="" textlink="">
      <xdr:nvSpPr>
        <xdr:cNvPr id="3220" name="Line 382">
          <a:extLst>
            <a:ext uri="{FF2B5EF4-FFF2-40B4-BE49-F238E27FC236}">
              <a16:creationId xmlns:a16="http://schemas.microsoft.com/office/drawing/2014/main" xmlns="" id="{66483E57-0E06-4D71-B8AC-A0B3D21B3E8F}"/>
            </a:ext>
          </a:extLst>
        </xdr:cNvPr>
        <xdr:cNvSpPr>
          <a:spLocks noChangeShapeType="1"/>
        </xdr:cNvSpPr>
      </xdr:nvSpPr>
      <xdr:spPr bwMode="auto">
        <a:xfrm>
          <a:off x="3429000" y="25393650"/>
          <a:ext cx="695325" cy="3810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146</xdr:row>
      <xdr:rowOff>9525</xdr:rowOff>
    </xdr:from>
    <xdr:to>
      <xdr:col>5</xdr:col>
      <xdr:colOff>66675</xdr:colOff>
      <xdr:row>146</xdr:row>
      <xdr:rowOff>9525</xdr:rowOff>
    </xdr:to>
    <xdr:sp macro="" textlink="">
      <xdr:nvSpPr>
        <xdr:cNvPr id="3221" name="Line 383">
          <a:extLst>
            <a:ext uri="{FF2B5EF4-FFF2-40B4-BE49-F238E27FC236}">
              <a16:creationId xmlns:a16="http://schemas.microsoft.com/office/drawing/2014/main" xmlns="" id="{2B6AFF67-EF71-4F3C-8F05-92436004C7CF}"/>
            </a:ext>
          </a:extLst>
        </xdr:cNvPr>
        <xdr:cNvSpPr>
          <a:spLocks noChangeShapeType="1"/>
        </xdr:cNvSpPr>
      </xdr:nvSpPr>
      <xdr:spPr bwMode="auto">
        <a:xfrm>
          <a:off x="352425" y="27546300"/>
          <a:ext cx="285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95250</xdr:colOff>
      <xdr:row>145</xdr:row>
      <xdr:rowOff>152400</xdr:rowOff>
    </xdr:from>
    <xdr:to>
      <xdr:col>17</xdr:col>
      <xdr:colOff>28575</xdr:colOff>
      <xdr:row>146</xdr:row>
      <xdr:rowOff>123825</xdr:rowOff>
    </xdr:to>
    <xdr:sp macro="" textlink="">
      <xdr:nvSpPr>
        <xdr:cNvPr id="3222" name="Line 385">
          <a:extLst>
            <a:ext uri="{FF2B5EF4-FFF2-40B4-BE49-F238E27FC236}">
              <a16:creationId xmlns:a16="http://schemas.microsoft.com/office/drawing/2014/main" xmlns="" id="{E253FE2C-A522-478F-9470-042011DF1673}"/>
            </a:ext>
          </a:extLst>
        </xdr:cNvPr>
        <xdr:cNvSpPr>
          <a:spLocks noChangeShapeType="1"/>
        </xdr:cNvSpPr>
      </xdr:nvSpPr>
      <xdr:spPr bwMode="auto">
        <a:xfrm>
          <a:off x="1466850" y="27498675"/>
          <a:ext cx="504825" cy="1619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85725</xdr:colOff>
      <xdr:row>135</xdr:row>
      <xdr:rowOff>9525</xdr:rowOff>
    </xdr:from>
    <xdr:to>
      <xdr:col>48</xdr:col>
      <xdr:colOff>19050</xdr:colOff>
      <xdr:row>135</xdr:row>
      <xdr:rowOff>161925</xdr:rowOff>
    </xdr:to>
    <xdr:sp macro="" textlink="">
      <xdr:nvSpPr>
        <xdr:cNvPr id="3223" name="Oval 452">
          <a:extLst>
            <a:ext uri="{FF2B5EF4-FFF2-40B4-BE49-F238E27FC236}">
              <a16:creationId xmlns:a16="http://schemas.microsoft.com/office/drawing/2014/main" xmlns="" id="{C066FEF6-16C9-4383-B194-6D5C91C521A4}"/>
            </a:ext>
          </a:extLst>
        </xdr:cNvPr>
        <xdr:cNvSpPr>
          <a:spLocks noChangeArrowheads="1"/>
        </xdr:cNvSpPr>
      </xdr:nvSpPr>
      <xdr:spPr bwMode="auto">
        <a:xfrm>
          <a:off x="5343525" y="2545080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46</xdr:col>
      <xdr:colOff>85725</xdr:colOff>
      <xdr:row>140</xdr:row>
      <xdr:rowOff>19050</xdr:rowOff>
    </xdr:from>
    <xdr:to>
      <xdr:col>48</xdr:col>
      <xdr:colOff>19050</xdr:colOff>
      <xdr:row>140</xdr:row>
      <xdr:rowOff>171450</xdr:rowOff>
    </xdr:to>
    <xdr:sp macro="" textlink="">
      <xdr:nvSpPr>
        <xdr:cNvPr id="3224" name="Oval 453">
          <a:extLst>
            <a:ext uri="{FF2B5EF4-FFF2-40B4-BE49-F238E27FC236}">
              <a16:creationId xmlns:a16="http://schemas.microsoft.com/office/drawing/2014/main" xmlns="" id="{16760866-581C-402B-A652-D7CB069E856F}"/>
            </a:ext>
          </a:extLst>
        </xdr:cNvPr>
        <xdr:cNvSpPr>
          <a:spLocks noChangeArrowheads="1"/>
        </xdr:cNvSpPr>
      </xdr:nvSpPr>
      <xdr:spPr bwMode="auto">
        <a:xfrm>
          <a:off x="5343525" y="26412825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46</xdr:col>
      <xdr:colOff>85725</xdr:colOff>
      <xdr:row>145</xdr:row>
      <xdr:rowOff>19050</xdr:rowOff>
    </xdr:from>
    <xdr:to>
      <xdr:col>48</xdr:col>
      <xdr:colOff>19050</xdr:colOff>
      <xdr:row>145</xdr:row>
      <xdr:rowOff>171450</xdr:rowOff>
    </xdr:to>
    <xdr:sp macro="" textlink="">
      <xdr:nvSpPr>
        <xdr:cNvPr id="3225" name="Oval 454">
          <a:extLst>
            <a:ext uri="{FF2B5EF4-FFF2-40B4-BE49-F238E27FC236}">
              <a16:creationId xmlns:a16="http://schemas.microsoft.com/office/drawing/2014/main" xmlns="" id="{03A88BC2-EB7B-49A1-A267-BFE8466F086B}"/>
            </a:ext>
          </a:extLst>
        </xdr:cNvPr>
        <xdr:cNvSpPr>
          <a:spLocks noChangeArrowheads="1"/>
        </xdr:cNvSpPr>
      </xdr:nvSpPr>
      <xdr:spPr bwMode="auto">
        <a:xfrm>
          <a:off x="5343525" y="27365325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46</xdr:col>
      <xdr:colOff>85725</xdr:colOff>
      <xdr:row>150</xdr:row>
      <xdr:rowOff>19050</xdr:rowOff>
    </xdr:from>
    <xdr:to>
      <xdr:col>48</xdr:col>
      <xdr:colOff>19050</xdr:colOff>
      <xdr:row>150</xdr:row>
      <xdr:rowOff>171450</xdr:rowOff>
    </xdr:to>
    <xdr:sp macro="" textlink="">
      <xdr:nvSpPr>
        <xdr:cNvPr id="3226" name="Oval 455">
          <a:extLst>
            <a:ext uri="{FF2B5EF4-FFF2-40B4-BE49-F238E27FC236}">
              <a16:creationId xmlns:a16="http://schemas.microsoft.com/office/drawing/2014/main" xmlns="" id="{5E4C8599-175A-4B7F-BD64-DA16B27B7426}"/>
            </a:ext>
          </a:extLst>
        </xdr:cNvPr>
        <xdr:cNvSpPr>
          <a:spLocks noChangeArrowheads="1"/>
        </xdr:cNvSpPr>
      </xdr:nvSpPr>
      <xdr:spPr bwMode="auto">
        <a:xfrm>
          <a:off x="5343525" y="28317825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absolute">
    <xdr:from>
      <xdr:col>51</xdr:col>
      <xdr:colOff>9525</xdr:colOff>
      <xdr:row>7</xdr:row>
      <xdr:rowOff>28575</xdr:rowOff>
    </xdr:from>
    <xdr:to>
      <xdr:col>57</xdr:col>
      <xdr:colOff>47625</xdr:colOff>
      <xdr:row>8</xdr:row>
      <xdr:rowOff>111729</xdr:rowOff>
    </xdr:to>
    <xdr:sp macro="[0]!Home" textlink="">
      <xdr:nvSpPr>
        <xdr:cNvPr id="91" name="Rounded Rectangle 90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SpPr/>
      </xdr:nvSpPr>
      <xdr:spPr>
        <a:xfrm>
          <a:off x="5838825" y="1343025"/>
          <a:ext cx="7239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Home</a:t>
          </a:r>
        </a:p>
      </xdr:txBody>
    </xdr:sp>
    <xdr:clientData/>
  </xdr:twoCellAnchor>
  <xdr:twoCellAnchor editAs="absolute">
    <xdr:from>
      <xdr:col>45</xdr:col>
      <xdr:colOff>76200</xdr:colOff>
      <xdr:row>9</xdr:row>
      <xdr:rowOff>9525</xdr:rowOff>
    </xdr:from>
    <xdr:to>
      <xdr:col>57</xdr:col>
      <xdr:colOff>85725</xdr:colOff>
      <xdr:row>10</xdr:row>
      <xdr:rowOff>130779</xdr:rowOff>
    </xdr:to>
    <xdr:sp macro="[0]!AddHSItemsQuantity" textlink="">
      <xdr:nvSpPr>
        <xdr:cNvPr id="92" name="Rounded Rectangle 91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SpPr/>
      </xdr:nvSpPr>
      <xdr:spPr>
        <a:xfrm>
          <a:off x="5219700" y="1704975"/>
          <a:ext cx="1381125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Add items to order</a:t>
          </a:r>
        </a:p>
      </xdr:txBody>
    </xdr:sp>
    <xdr:clientData/>
  </xdr:twoCellAnchor>
  <xdr:twoCellAnchor editAs="absolute">
    <xdr:from>
      <xdr:col>51</xdr:col>
      <xdr:colOff>19050</xdr:colOff>
      <xdr:row>22</xdr:row>
      <xdr:rowOff>47625</xdr:rowOff>
    </xdr:from>
    <xdr:to>
      <xdr:col>57</xdr:col>
      <xdr:colOff>57150</xdr:colOff>
      <xdr:row>23</xdr:row>
      <xdr:rowOff>130779</xdr:rowOff>
    </xdr:to>
    <xdr:sp macro="[0]!PrintHSSummary" textlink="">
      <xdr:nvSpPr>
        <xdr:cNvPr id="93" name="Rounded Rectangle 92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SpPr/>
      </xdr:nvSpPr>
      <xdr:spPr>
        <a:xfrm>
          <a:off x="5848350" y="3981450"/>
          <a:ext cx="7239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Print</a:t>
          </a:r>
        </a:p>
      </xdr:txBody>
    </xdr:sp>
    <xdr:clientData/>
  </xdr:twoCellAnchor>
  <xdr:twoCellAnchor editAs="absolute">
    <xdr:from>
      <xdr:col>45</xdr:col>
      <xdr:colOff>66675</xdr:colOff>
      <xdr:row>24</xdr:row>
      <xdr:rowOff>47625</xdr:rowOff>
    </xdr:from>
    <xdr:to>
      <xdr:col>57</xdr:col>
      <xdr:colOff>76200</xdr:colOff>
      <xdr:row>25</xdr:row>
      <xdr:rowOff>140304</xdr:rowOff>
    </xdr:to>
    <xdr:sp macro="[0]!StartInstallPlanning2" textlink="">
      <xdr:nvSpPr>
        <xdr:cNvPr id="94" name="Rounded Rectangle 93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SpPr/>
      </xdr:nvSpPr>
      <xdr:spPr>
        <a:xfrm>
          <a:off x="5210175" y="4381500"/>
          <a:ext cx="1381125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Change dimensions</a:t>
          </a:r>
        </a:p>
      </xdr:txBody>
    </xdr:sp>
    <xdr:clientData/>
  </xdr:twoCellAnchor>
  <xdr:twoCellAnchor editAs="absolute">
    <xdr:from>
      <xdr:col>53</xdr:col>
      <xdr:colOff>76200</xdr:colOff>
      <xdr:row>219</xdr:row>
      <xdr:rowOff>28575</xdr:rowOff>
    </xdr:from>
    <xdr:to>
      <xdr:col>57</xdr:col>
      <xdr:colOff>76200</xdr:colOff>
      <xdr:row>220</xdr:row>
      <xdr:rowOff>159354</xdr:rowOff>
    </xdr:to>
    <xdr:sp macro="[0]!TopHS" textlink="">
      <xdr:nvSpPr>
        <xdr:cNvPr id="97" name="Rounded Rectangle 96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SpPr/>
      </xdr:nvSpPr>
      <xdr:spPr>
        <a:xfrm>
          <a:off x="6134100" y="4096702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66675</xdr:colOff>
      <xdr:row>66</xdr:row>
      <xdr:rowOff>19050</xdr:rowOff>
    </xdr:from>
    <xdr:to>
      <xdr:col>57</xdr:col>
      <xdr:colOff>66675</xdr:colOff>
      <xdr:row>67</xdr:row>
      <xdr:rowOff>102204</xdr:rowOff>
    </xdr:to>
    <xdr:sp macro="[0]!TopHS" textlink="">
      <xdr:nvSpPr>
        <xdr:cNvPr id="98" name="Rounded Rectangle 97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SpPr/>
      </xdr:nvSpPr>
      <xdr:spPr>
        <a:xfrm>
          <a:off x="6124575" y="1244917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66675</xdr:colOff>
      <xdr:row>118</xdr:row>
      <xdr:rowOff>57150</xdr:rowOff>
    </xdr:from>
    <xdr:to>
      <xdr:col>57</xdr:col>
      <xdr:colOff>66675</xdr:colOff>
      <xdr:row>119</xdr:row>
      <xdr:rowOff>149829</xdr:rowOff>
    </xdr:to>
    <xdr:sp macro="[0]!TopHS" textlink="">
      <xdr:nvSpPr>
        <xdr:cNvPr id="99" name="Rounded Rectangle 98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SpPr/>
      </xdr:nvSpPr>
      <xdr:spPr>
        <a:xfrm>
          <a:off x="6124575" y="2212657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28575</xdr:colOff>
      <xdr:row>0</xdr:row>
      <xdr:rowOff>66675</xdr:rowOff>
    </xdr:from>
    <xdr:to>
      <xdr:col>58</xdr:col>
      <xdr:colOff>47625</xdr:colOff>
      <xdr:row>1</xdr:row>
      <xdr:rowOff>209550</xdr:rowOff>
    </xdr:to>
    <xdr:pic>
      <xdr:nvPicPr>
        <xdr:cNvPr id="4198" name="Picture 1" descr="Blum_Logo_W">
          <a:extLst>
            <a:ext uri="{FF2B5EF4-FFF2-40B4-BE49-F238E27FC236}">
              <a16:creationId xmlns:a16="http://schemas.microsoft.com/office/drawing/2014/main" xmlns="" id="{E887B90E-40D6-4E98-B496-1CEA1CC91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66675"/>
          <a:ext cx="1047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48</xdr:row>
      <xdr:rowOff>85725</xdr:rowOff>
    </xdr:from>
    <xdr:to>
      <xdr:col>28</xdr:col>
      <xdr:colOff>28575</xdr:colOff>
      <xdr:row>64</xdr:row>
      <xdr:rowOff>28575</xdr:rowOff>
    </xdr:to>
    <xdr:pic>
      <xdr:nvPicPr>
        <xdr:cNvPr id="4199" name="Picture 38">
          <a:extLst>
            <a:ext uri="{FF2B5EF4-FFF2-40B4-BE49-F238E27FC236}">
              <a16:creationId xmlns:a16="http://schemas.microsoft.com/office/drawing/2014/main" xmlns="" id="{AD222564-3355-46A3-A500-BD19884D9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210675"/>
          <a:ext cx="3000375" cy="307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68</xdr:row>
      <xdr:rowOff>190500</xdr:rowOff>
    </xdr:from>
    <xdr:to>
      <xdr:col>28</xdr:col>
      <xdr:colOff>66675</xdr:colOff>
      <xdr:row>85</xdr:row>
      <xdr:rowOff>9525</xdr:rowOff>
    </xdr:to>
    <xdr:pic>
      <xdr:nvPicPr>
        <xdr:cNvPr id="4200" name="Picture 39">
          <a:extLst>
            <a:ext uri="{FF2B5EF4-FFF2-40B4-BE49-F238E27FC236}">
              <a16:creationId xmlns:a16="http://schemas.microsoft.com/office/drawing/2014/main" xmlns="" id="{216A7D4A-1EDA-44CB-B800-EEE61A46D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277850"/>
          <a:ext cx="30480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0</xdr:colOff>
      <xdr:row>93</xdr:row>
      <xdr:rowOff>19050</xdr:rowOff>
    </xdr:from>
    <xdr:to>
      <xdr:col>53</xdr:col>
      <xdr:colOff>0</xdr:colOff>
      <xdr:row>96</xdr:row>
      <xdr:rowOff>152400</xdr:rowOff>
    </xdr:to>
    <xdr:sp macro="" textlink="">
      <xdr:nvSpPr>
        <xdr:cNvPr id="4201" name="Line 44">
          <a:extLst>
            <a:ext uri="{FF2B5EF4-FFF2-40B4-BE49-F238E27FC236}">
              <a16:creationId xmlns:a16="http://schemas.microsoft.com/office/drawing/2014/main" xmlns="" id="{02160F16-925B-4125-93D3-1AB2817DA857}"/>
            </a:ext>
          </a:extLst>
        </xdr:cNvPr>
        <xdr:cNvSpPr>
          <a:spLocks noChangeShapeType="1"/>
        </xdr:cNvSpPr>
      </xdr:nvSpPr>
      <xdr:spPr bwMode="auto">
        <a:xfrm>
          <a:off x="6057900" y="18392775"/>
          <a:ext cx="0" cy="70485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47</xdr:col>
      <xdr:colOff>95250</xdr:colOff>
      <xdr:row>117</xdr:row>
      <xdr:rowOff>152400</xdr:rowOff>
    </xdr:from>
    <xdr:to>
      <xdr:col>51</xdr:col>
      <xdr:colOff>9525</xdr:colOff>
      <xdr:row>118</xdr:row>
      <xdr:rowOff>0</xdr:rowOff>
    </xdr:to>
    <xdr:sp macro="" textlink="">
      <xdr:nvSpPr>
        <xdr:cNvPr id="4202" name="Line 45">
          <a:extLst>
            <a:ext uri="{FF2B5EF4-FFF2-40B4-BE49-F238E27FC236}">
              <a16:creationId xmlns:a16="http://schemas.microsoft.com/office/drawing/2014/main" xmlns="" id="{CA136FFF-788C-48C9-B778-4960DB377A42}"/>
            </a:ext>
          </a:extLst>
        </xdr:cNvPr>
        <xdr:cNvSpPr>
          <a:spLocks noChangeShapeType="1"/>
        </xdr:cNvSpPr>
      </xdr:nvSpPr>
      <xdr:spPr bwMode="auto">
        <a:xfrm>
          <a:off x="5467350" y="22507575"/>
          <a:ext cx="371475" cy="952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round/>
              <a:headEnd type="triangle" w="med" len="med"/>
              <a:tailEnd type="triangle" w="med" len="med"/>
            </a14:hiddenLine>
          </a:ext>
        </a:extLst>
      </xdr:spPr>
    </xdr:sp>
    <xdr:clientData/>
  </xdr:twoCellAnchor>
  <xdr:twoCellAnchor editAs="oneCell">
    <xdr:from>
      <xdr:col>52</xdr:col>
      <xdr:colOff>114300</xdr:colOff>
      <xdr:row>105</xdr:row>
      <xdr:rowOff>133350</xdr:rowOff>
    </xdr:from>
    <xdr:to>
      <xdr:col>53</xdr:col>
      <xdr:colOff>9525</xdr:colOff>
      <xdr:row>120</xdr:row>
      <xdr:rowOff>57150</xdr:rowOff>
    </xdr:to>
    <xdr:sp macro="" textlink="">
      <xdr:nvSpPr>
        <xdr:cNvPr id="4203" name="Line 47">
          <a:extLst>
            <a:ext uri="{FF2B5EF4-FFF2-40B4-BE49-F238E27FC236}">
              <a16:creationId xmlns:a16="http://schemas.microsoft.com/office/drawing/2014/main" xmlns="" id="{08922584-4AF3-45A2-A0A9-84CBD0467B93}"/>
            </a:ext>
          </a:extLst>
        </xdr:cNvPr>
        <xdr:cNvSpPr>
          <a:spLocks noChangeShapeType="1"/>
        </xdr:cNvSpPr>
      </xdr:nvSpPr>
      <xdr:spPr bwMode="auto">
        <a:xfrm flipH="1">
          <a:off x="6057900" y="20545425"/>
          <a:ext cx="9525" cy="236220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round/>
              <a:headEnd type="triangle" w="med" len="med"/>
              <a:tailEnd type="triangle" w="med" len="med"/>
            </a14:hiddenLine>
          </a:ext>
        </a:extLst>
      </xdr:spPr>
    </xdr:sp>
    <xdr:clientData/>
  </xdr:twoCellAnchor>
  <xdr:twoCellAnchor editAs="oneCell">
    <xdr:from>
      <xdr:col>45</xdr:col>
      <xdr:colOff>38100</xdr:colOff>
      <xdr:row>120</xdr:row>
      <xdr:rowOff>85725</xdr:rowOff>
    </xdr:from>
    <xdr:to>
      <xdr:col>53</xdr:col>
      <xdr:colOff>85725</xdr:colOff>
      <xdr:row>120</xdr:row>
      <xdr:rowOff>85725</xdr:rowOff>
    </xdr:to>
    <xdr:sp macro="" textlink="">
      <xdr:nvSpPr>
        <xdr:cNvPr id="4204" name="Line 53">
          <a:extLst>
            <a:ext uri="{FF2B5EF4-FFF2-40B4-BE49-F238E27FC236}">
              <a16:creationId xmlns:a16="http://schemas.microsoft.com/office/drawing/2014/main" xmlns="" id="{1DDCD0A1-3B33-466A-ABF9-6BD053B68645}"/>
            </a:ext>
          </a:extLst>
        </xdr:cNvPr>
        <xdr:cNvSpPr>
          <a:spLocks noChangeShapeType="1"/>
        </xdr:cNvSpPr>
      </xdr:nvSpPr>
      <xdr:spPr bwMode="auto">
        <a:xfrm>
          <a:off x="5181600" y="22936200"/>
          <a:ext cx="9620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48</xdr:col>
      <xdr:colOff>0</xdr:colOff>
      <xdr:row>122</xdr:row>
      <xdr:rowOff>85725</xdr:rowOff>
    </xdr:from>
    <xdr:to>
      <xdr:col>56</xdr:col>
      <xdr:colOff>28575</xdr:colOff>
      <xdr:row>122</xdr:row>
      <xdr:rowOff>85725</xdr:rowOff>
    </xdr:to>
    <xdr:sp macro="" textlink="">
      <xdr:nvSpPr>
        <xdr:cNvPr id="4205" name="Line 58">
          <a:extLst>
            <a:ext uri="{FF2B5EF4-FFF2-40B4-BE49-F238E27FC236}">
              <a16:creationId xmlns:a16="http://schemas.microsoft.com/office/drawing/2014/main" xmlns="" id="{D2D07B32-B8FC-4D75-89CF-4D83A060430B}"/>
            </a:ext>
          </a:extLst>
        </xdr:cNvPr>
        <xdr:cNvSpPr>
          <a:spLocks noChangeShapeType="1"/>
        </xdr:cNvSpPr>
      </xdr:nvSpPr>
      <xdr:spPr bwMode="auto">
        <a:xfrm>
          <a:off x="5486400" y="23317200"/>
          <a:ext cx="9429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round/>
              <a:headEnd type="triangle" w="med" len="med"/>
              <a:tailEnd type="triangle" w="med" len="med"/>
            </a14:hiddenLine>
          </a:ext>
        </a:extLst>
      </xdr:spPr>
    </xdr:sp>
    <xdr:clientData/>
  </xdr:twoCellAnchor>
  <xdr:twoCellAnchor editAs="oneCell">
    <xdr:from>
      <xdr:col>53</xdr:col>
      <xdr:colOff>0</xdr:colOff>
      <xdr:row>93</xdr:row>
      <xdr:rowOff>19050</xdr:rowOff>
    </xdr:from>
    <xdr:to>
      <xdr:col>53</xdr:col>
      <xdr:colOff>0</xdr:colOff>
      <xdr:row>96</xdr:row>
      <xdr:rowOff>152400</xdr:rowOff>
    </xdr:to>
    <xdr:sp macro="" textlink="">
      <xdr:nvSpPr>
        <xdr:cNvPr id="4206" name="Line 70">
          <a:extLst>
            <a:ext uri="{FF2B5EF4-FFF2-40B4-BE49-F238E27FC236}">
              <a16:creationId xmlns:a16="http://schemas.microsoft.com/office/drawing/2014/main" xmlns="" id="{3B878F17-E7F5-4CFD-A563-E69FF46B3D29}"/>
            </a:ext>
          </a:extLst>
        </xdr:cNvPr>
        <xdr:cNvSpPr>
          <a:spLocks noChangeShapeType="1"/>
        </xdr:cNvSpPr>
      </xdr:nvSpPr>
      <xdr:spPr bwMode="auto">
        <a:xfrm>
          <a:off x="6057900" y="18392775"/>
          <a:ext cx="0" cy="70485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46</xdr:col>
      <xdr:colOff>9525</xdr:colOff>
      <xdr:row>104</xdr:row>
      <xdr:rowOff>66675</xdr:rowOff>
    </xdr:from>
    <xdr:to>
      <xdr:col>54</xdr:col>
      <xdr:colOff>85725</xdr:colOff>
      <xdr:row>104</xdr:row>
      <xdr:rowOff>66675</xdr:rowOff>
    </xdr:to>
    <xdr:sp macro="" textlink="">
      <xdr:nvSpPr>
        <xdr:cNvPr id="4207" name="Line 74">
          <a:extLst>
            <a:ext uri="{FF2B5EF4-FFF2-40B4-BE49-F238E27FC236}">
              <a16:creationId xmlns:a16="http://schemas.microsoft.com/office/drawing/2014/main" xmlns="" id="{467FAB95-D8EA-4284-844A-4AA180267E95}"/>
            </a:ext>
          </a:extLst>
        </xdr:cNvPr>
        <xdr:cNvSpPr>
          <a:spLocks noChangeShapeType="1"/>
        </xdr:cNvSpPr>
      </xdr:nvSpPr>
      <xdr:spPr bwMode="auto">
        <a:xfrm>
          <a:off x="5267325" y="20316825"/>
          <a:ext cx="9906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53</xdr:col>
      <xdr:colOff>0</xdr:colOff>
      <xdr:row>98</xdr:row>
      <xdr:rowOff>114300</xdr:rowOff>
    </xdr:from>
    <xdr:to>
      <xdr:col>53</xdr:col>
      <xdr:colOff>0</xdr:colOff>
      <xdr:row>105</xdr:row>
      <xdr:rowOff>104775</xdr:rowOff>
    </xdr:to>
    <xdr:sp macro="" textlink="">
      <xdr:nvSpPr>
        <xdr:cNvPr id="4208" name="Line 75">
          <a:extLst>
            <a:ext uri="{FF2B5EF4-FFF2-40B4-BE49-F238E27FC236}">
              <a16:creationId xmlns:a16="http://schemas.microsoft.com/office/drawing/2014/main" xmlns="" id="{81BA337C-B607-4529-809D-EA33E2C3A46A}"/>
            </a:ext>
          </a:extLst>
        </xdr:cNvPr>
        <xdr:cNvSpPr>
          <a:spLocks noChangeShapeType="1"/>
        </xdr:cNvSpPr>
      </xdr:nvSpPr>
      <xdr:spPr bwMode="auto">
        <a:xfrm>
          <a:off x="6057900" y="19383375"/>
          <a:ext cx="0" cy="113347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 type="triangle" w="lg" len="med"/>
            </a14:hiddenLine>
          </a:ext>
        </a:extLst>
      </xdr:spPr>
    </xdr:sp>
    <xdr:clientData/>
  </xdr:twoCellAnchor>
  <xdr:twoCellAnchor editAs="oneCell">
    <xdr:from>
      <xdr:col>47</xdr:col>
      <xdr:colOff>76200</xdr:colOff>
      <xdr:row>118</xdr:row>
      <xdr:rowOff>152400</xdr:rowOff>
    </xdr:from>
    <xdr:to>
      <xdr:col>47</xdr:col>
      <xdr:colOff>76200</xdr:colOff>
      <xdr:row>126</xdr:row>
      <xdr:rowOff>76200</xdr:rowOff>
    </xdr:to>
    <xdr:sp macro="" textlink="">
      <xdr:nvSpPr>
        <xdr:cNvPr id="4209" name="Line 76">
          <a:extLst>
            <a:ext uri="{FF2B5EF4-FFF2-40B4-BE49-F238E27FC236}">
              <a16:creationId xmlns:a16="http://schemas.microsoft.com/office/drawing/2014/main" xmlns="" id="{0582D888-3C30-4CE2-9138-F69CD2822954}"/>
            </a:ext>
          </a:extLst>
        </xdr:cNvPr>
        <xdr:cNvSpPr>
          <a:spLocks noChangeShapeType="1"/>
        </xdr:cNvSpPr>
      </xdr:nvSpPr>
      <xdr:spPr bwMode="auto">
        <a:xfrm>
          <a:off x="5448300" y="22669500"/>
          <a:ext cx="0" cy="141922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41</xdr:col>
      <xdr:colOff>114300</xdr:colOff>
      <xdr:row>102</xdr:row>
      <xdr:rowOff>123825</xdr:rowOff>
    </xdr:from>
    <xdr:to>
      <xdr:col>47</xdr:col>
      <xdr:colOff>0</xdr:colOff>
      <xdr:row>105</xdr:row>
      <xdr:rowOff>114300</xdr:rowOff>
    </xdr:to>
    <xdr:sp macro="" textlink="">
      <xdr:nvSpPr>
        <xdr:cNvPr id="4210" name="Line 77">
          <a:extLst>
            <a:ext uri="{FF2B5EF4-FFF2-40B4-BE49-F238E27FC236}">
              <a16:creationId xmlns:a16="http://schemas.microsoft.com/office/drawing/2014/main" xmlns="" id="{5D983365-5254-4D9C-A917-8FECC2667E67}"/>
            </a:ext>
          </a:extLst>
        </xdr:cNvPr>
        <xdr:cNvSpPr>
          <a:spLocks noChangeShapeType="1"/>
        </xdr:cNvSpPr>
      </xdr:nvSpPr>
      <xdr:spPr bwMode="auto">
        <a:xfrm>
          <a:off x="4800600" y="20040600"/>
          <a:ext cx="571500" cy="48577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2225">
              <a:solidFill>
                <a:srgbClr val="000000"/>
              </a:solidFill>
              <a:round/>
              <a:headEnd/>
              <a:tailEnd type="arrow" w="med" len="med"/>
            </a14:hiddenLine>
          </a:ext>
        </a:extLst>
      </xdr:spPr>
    </xdr:sp>
    <xdr:clientData/>
  </xdr:twoCellAnchor>
  <xdr:twoCellAnchor editAs="oneCell">
    <xdr:from>
      <xdr:col>45</xdr:col>
      <xdr:colOff>57150</xdr:colOff>
      <xdr:row>120</xdr:row>
      <xdr:rowOff>85725</xdr:rowOff>
    </xdr:from>
    <xdr:to>
      <xdr:col>53</xdr:col>
      <xdr:colOff>104775</xdr:colOff>
      <xdr:row>120</xdr:row>
      <xdr:rowOff>85725</xdr:rowOff>
    </xdr:to>
    <xdr:sp macro="" textlink="">
      <xdr:nvSpPr>
        <xdr:cNvPr id="4211" name="Line 80">
          <a:extLst>
            <a:ext uri="{FF2B5EF4-FFF2-40B4-BE49-F238E27FC236}">
              <a16:creationId xmlns:a16="http://schemas.microsoft.com/office/drawing/2014/main" xmlns="" id="{5FA7F586-97F8-45B8-8DFE-56228DB1AA2D}"/>
            </a:ext>
          </a:extLst>
        </xdr:cNvPr>
        <xdr:cNvSpPr>
          <a:spLocks noChangeShapeType="1"/>
        </xdr:cNvSpPr>
      </xdr:nvSpPr>
      <xdr:spPr bwMode="auto">
        <a:xfrm>
          <a:off x="5200650" y="22936200"/>
          <a:ext cx="9620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51</xdr:col>
      <xdr:colOff>66675</xdr:colOff>
      <xdr:row>119</xdr:row>
      <xdr:rowOff>47625</xdr:rowOff>
    </xdr:from>
    <xdr:to>
      <xdr:col>56</xdr:col>
      <xdr:colOff>28575</xdr:colOff>
      <xdr:row>119</xdr:row>
      <xdr:rowOff>57150</xdr:rowOff>
    </xdr:to>
    <xdr:sp macro="" textlink="">
      <xdr:nvSpPr>
        <xdr:cNvPr id="4212" name="Line 81">
          <a:extLst>
            <a:ext uri="{FF2B5EF4-FFF2-40B4-BE49-F238E27FC236}">
              <a16:creationId xmlns:a16="http://schemas.microsoft.com/office/drawing/2014/main" xmlns="" id="{9DCBD600-B1AE-4258-9F8D-BD21F10BFA8B}"/>
            </a:ext>
          </a:extLst>
        </xdr:cNvPr>
        <xdr:cNvSpPr>
          <a:spLocks noChangeShapeType="1"/>
        </xdr:cNvSpPr>
      </xdr:nvSpPr>
      <xdr:spPr bwMode="auto">
        <a:xfrm>
          <a:off x="5895975" y="22726650"/>
          <a:ext cx="533400" cy="952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round/>
              <a:headEnd type="triangle" w="med" len="med"/>
              <a:tailEnd type="triangle" w="med" len="med"/>
            </a14:hiddenLine>
          </a:ext>
        </a:extLst>
      </xdr:spPr>
    </xdr:sp>
    <xdr:clientData/>
  </xdr:twoCellAnchor>
  <xdr:twoCellAnchor editAs="oneCell">
    <xdr:from>
      <xdr:col>2</xdr:col>
      <xdr:colOff>28575</xdr:colOff>
      <xdr:row>97</xdr:row>
      <xdr:rowOff>19050</xdr:rowOff>
    </xdr:from>
    <xdr:to>
      <xdr:col>35</xdr:col>
      <xdr:colOff>28575</xdr:colOff>
      <xdr:row>115</xdr:row>
      <xdr:rowOff>142875</xdr:rowOff>
    </xdr:to>
    <xdr:pic>
      <xdr:nvPicPr>
        <xdr:cNvPr id="4213" name="Picture 84">
          <a:extLst>
            <a:ext uri="{FF2B5EF4-FFF2-40B4-BE49-F238E27FC236}">
              <a16:creationId xmlns:a16="http://schemas.microsoft.com/office/drawing/2014/main" xmlns="" id="{0C553487-CF9E-4095-85CD-14B5EB06B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9126200"/>
          <a:ext cx="3771900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114300</xdr:colOff>
      <xdr:row>104</xdr:row>
      <xdr:rowOff>28575</xdr:rowOff>
    </xdr:from>
    <xdr:to>
      <xdr:col>35</xdr:col>
      <xdr:colOff>38100</xdr:colOff>
      <xdr:row>106</xdr:row>
      <xdr:rowOff>152400</xdr:rowOff>
    </xdr:to>
    <xdr:sp macro="" textlink="">
      <xdr:nvSpPr>
        <xdr:cNvPr id="4214" name="Line 89">
          <a:extLst>
            <a:ext uri="{FF2B5EF4-FFF2-40B4-BE49-F238E27FC236}">
              <a16:creationId xmlns:a16="http://schemas.microsoft.com/office/drawing/2014/main" xmlns="" id="{5C8A5035-FED9-480C-BAEE-4185D5B3E87B}"/>
            </a:ext>
          </a:extLst>
        </xdr:cNvPr>
        <xdr:cNvSpPr>
          <a:spLocks noChangeShapeType="1"/>
        </xdr:cNvSpPr>
      </xdr:nvSpPr>
      <xdr:spPr bwMode="auto">
        <a:xfrm>
          <a:off x="3314700" y="20278725"/>
          <a:ext cx="723900" cy="44767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 type="triangle" w="lg" len="lg"/>
            </a14:hiddenLine>
          </a:ext>
        </a:extLst>
      </xdr:spPr>
    </xdr:sp>
    <xdr:clientData/>
  </xdr:twoCellAnchor>
  <xdr:twoCellAnchor editAs="oneCell">
    <xdr:from>
      <xdr:col>46</xdr:col>
      <xdr:colOff>104775</xdr:colOff>
      <xdr:row>105</xdr:row>
      <xdr:rowOff>38100</xdr:rowOff>
    </xdr:from>
    <xdr:to>
      <xdr:col>48</xdr:col>
      <xdr:colOff>38100</xdr:colOff>
      <xdr:row>106</xdr:row>
      <xdr:rowOff>28575</xdr:rowOff>
    </xdr:to>
    <xdr:sp macro="" textlink="">
      <xdr:nvSpPr>
        <xdr:cNvPr id="4215" name="Oval 96">
          <a:extLst>
            <a:ext uri="{FF2B5EF4-FFF2-40B4-BE49-F238E27FC236}">
              <a16:creationId xmlns:a16="http://schemas.microsoft.com/office/drawing/2014/main" xmlns="" id="{A014CF69-20E6-42D5-B748-A422D7E5A83D}"/>
            </a:ext>
          </a:extLst>
        </xdr:cNvPr>
        <xdr:cNvSpPr>
          <a:spLocks noChangeArrowheads="1"/>
        </xdr:cNvSpPr>
      </xdr:nvSpPr>
      <xdr:spPr bwMode="auto">
        <a:xfrm>
          <a:off x="5362575" y="20450175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46</xdr:col>
      <xdr:colOff>104775</xdr:colOff>
      <xdr:row>108</xdr:row>
      <xdr:rowOff>133350</xdr:rowOff>
    </xdr:from>
    <xdr:to>
      <xdr:col>48</xdr:col>
      <xdr:colOff>38100</xdr:colOff>
      <xdr:row>109</xdr:row>
      <xdr:rowOff>123825</xdr:rowOff>
    </xdr:to>
    <xdr:sp macro="" textlink="">
      <xdr:nvSpPr>
        <xdr:cNvPr id="4216" name="Oval 97">
          <a:extLst>
            <a:ext uri="{FF2B5EF4-FFF2-40B4-BE49-F238E27FC236}">
              <a16:creationId xmlns:a16="http://schemas.microsoft.com/office/drawing/2014/main" xmlns="" id="{65715098-C4E2-4BB9-982D-0AA7449E48C6}"/>
            </a:ext>
          </a:extLst>
        </xdr:cNvPr>
        <xdr:cNvSpPr>
          <a:spLocks noChangeArrowheads="1"/>
        </xdr:cNvSpPr>
      </xdr:nvSpPr>
      <xdr:spPr bwMode="auto">
        <a:xfrm>
          <a:off x="5362575" y="2103120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46</xdr:col>
      <xdr:colOff>104775</xdr:colOff>
      <xdr:row>113</xdr:row>
      <xdr:rowOff>114300</xdr:rowOff>
    </xdr:from>
    <xdr:to>
      <xdr:col>48</xdr:col>
      <xdr:colOff>38100</xdr:colOff>
      <xdr:row>114</xdr:row>
      <xdr:rowOff>104775</xdr:rowOff>
    </xdr:to>
    <xdr:sp macro="" textlink="">
      <xdr:nvSpPr>
        <xdr:cNvPr id="4217" name="Oval 98">
          <a:extLst>
            <a:ext uri="{FF2B5EF4-FFF2-40B4-BE49-F238E27FC236}">
              <a16:creationId xmlns:a16="http://schemas.microsoft.com/office/drawing/2014/main" xmlns="" id="{02432807-885F-4D45-B40D-EF54BEA980AE}"/>
            </a:ext>
          </a:extLst>
        </xdr:cNvPr>
        <xdr:cNvSpPr>
          <a:spLocks noChangeArrowheads="1"/>
        </xdr:cNvSpPr>
      </xdr:nvSpPr>
      <xdr:spPr bwMode="auto">
        <a:xfrm>
          <a:off x="5362575" y="21821775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46</xdr:col>
      <xdr:colOff>114300</xdr:colOff>
      <xdr:row>120</xdr:row>
      <xdr:rowOff>19050</xdr:rowOff>
    </xdr:from>
    <xdr:to>
      <xdr:col>48</xdr:col>
      <xdr:colOff>47625</xdr:colOff>
      <xdr:row>120</xdr:row>
      <xdr:rowOff>171450</xdr:rowOff>
    </xdr:to>
    <xdr:sp macro="" textlink="">
      <xdr:nvSpPr>
        <xdr:cNvPr id="4218" name="Oval 99">
          <a:extLst>
            <a:ext uri="{FF2B5EF4-FFF2-40B4-BE49-F238E27FC236}">
              <a16:creationId xmlns:a16="http://schemas.microsoft.com/office/drawing/2014/main" xmlns="" id="{58CD4262-C651-4480-91D4-7FA0F6A30386}"/>
            </a:ext>
          </a:extLst>
        </xdr:cNvPr>
        <xdr:cNvSpPr>
          <a:spLocks noChangeArrowheads="1"/>
        </xdr:cNvSpPr>
      </xdr:nvSpPr>
      <xdr:spPr bwMode="auto">
        <a:xfrm>
          <a:off x="5372100" y="22869525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114300</xdr:colOff>
      <xdr:row>185</xdr:row>
      <xdr:rowOff>85725</xdr:rowOff>
    </xdr:from>
    <xdr:to>
      <xdr:col>12</xdr:col>
      <xdr:colOff>38100</xdr:colOff>
      <xdr:row>198</xdr:row>
      <xdr:rowOff>9525</xdr:rowOff>
    </xdr:to>
    <xdr:pic>
      <xdr:nvPicPr>
        <xdr:cNvPr id="4219" name="Picture 100">
          <a:extLst>
            <a:ext uri="{FF2B5EF4-FFF2-40B4-BE49-F238E27FC236}">
              <a16:creationId xmlns:a16="http://schemas.microsoft.com/office/drawing/2014/main" xmlns="" id="{CAF91B71-FB98-4D21-AC72-50AF33B6C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5309175"/>
          <a:ext cx="9525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214</xdr:row>
      <xdr:rowOff>0</xdr:rowOff>
    </xdr:from>
    <xdr:to>
      <xdr:col>15</xdr:col>
      <xdr:colOff>28575</xdr:colOff>
      <xdr:row>229</xdr:row>
      <xdr:rowOff>133350</xdr:rowOff>
    </xdr:to>
    <xdr:pic>
      <xdr:nvPicPr>
        <xdr:cNvPr id="4220" name="Picture 101">
          <a:extLst>
            <a:ext uri="{FF2B5EF4-FFF2-40B4-BE49-F238E27FC236}">
              <a16:creationId xmlns:a16="http://schemas.microsoft.com/office/drawing/2014/main" xmlns="" id="{9875E293-7BEB-4B9B-B69B-F3F6CCF6A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0547925"/>
          <a:ext cx="1314450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38100</xdr:colOff>
      <xdr:row>220</xdr:row>
      <xdr:rowOff>28575</xdr:rowOff>
    </xdr:from>
    <xdr:to>
      <xdr:col>57</xdr:col>
      <xdr:colOff>19050</xdr:colOff>
      <xdr:row>228</xdr:row>
      <xdr:rowOff>85725</xdr:rowOff>
    </xdr:to>
    <xdr:pic>
      <xdr:nvPicPr>
        <xdr:cNvPr id="4221" name="Picture 102">
          <a:extLst>
            <a:ext uri="{FF2B5EF4-FFF2-40B4-BE49-F238E27FC236}">
              <a16:creationId xmlns:a16="http://schemas.microsoft.com/office/drawing/2014/main" xmlns="" id="{9466E5B3-4185-4D80-94C2-9249E8EFF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652825"/>
          <a:ext cx="215265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66675</xdr:colOff>
      <xdr:row>209</xdr:row>
      <xdr:rowOff>19050</xdr:rowOff>
    </xdr:from>
    <xdr:to>
      <xdr:col>57</xdr:col>
      <xdr:colOff>104775</xdr:colOff>
      <xdr:row>216</xdr:row>
      <xdr:rowOff>9525</xdr:rowOff>
    </xdr:to>
    <xdr:pic>
      <xdr:nvPicPr>
        <xdr:cNvPr id="4222" name="Picture 103">
          <a:extLst>
            <a:ext uri="{FF2B5EF4-FFF2-40B4-BE49-F238E27FC236}">
              <a16:creationId xmlns:a16="http://schemas.microsoft.com/office/drawing/2014/main" xmlns="" id="{0E09A6C9-3139-43F6-9E8B-36E9BF0AE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39643050"/>
          <a:ext cx="23241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76200</xdr:colOff>
      <xdr:row>207</xdr:row>
      <xdr:rowOff>171450</xdr:rowOff>
    </xdr:from>
    <xdr:to>
      <xdr:col>41</xdr:col>
      <xdr:colOff>9525</xdr:colOff>
      <xdr:row>209</xdr:row>
      <xdr:rowOff>133350</xdr:rowOff>
    </xdr:to>
    <xdr:sp macro="" textlink="">
      <xdr:nvSpPr>
        <xdr:cNvPr id="4223" name="AutoShape 104">
          <a:extLst>
            <a:ext uri="{FF2B5EF4-FFF2-40B4-BE49-F238E27FC236}">
              <a16:creationId xmlns:a16="http://schemas.microsoft.com/office/drawing/2014/main" xmlns="" id="{3647A689-1393-498D-94F2-C2465479F9AE}"/>
            </a:ext>
          </a:extLst>
        </xdr:cNvPr>
        <xdr:cNvSpPr>
          <a:spLocks noChangeArrowheads="1"/>
        </xdr:cNvSpPr>
      </xdr:nvSpPr>
      <xdr:spPr bwMode="auto">
        <a:xfrm>
          <a:off x="4305300" y="39366825"/>
          <a:ext cx="390525" cy="390525"/>
        </a:xfrm>
        <a:custGeom>
          <a:avLst/>
          <a:gdLst>
            <a:gd name="T0" fmla="*/ 2147483646 w 21600"/>
            <a:gd name="T1" fmla="*/ 0 h 21600"/>
            <a:gd name="T2" fmla="*/ 2147483646 w 21600"/>
            <a:gd name="T3" fmla="*/ 2147483646 h 21600"/>
            <a:gd name="T4" fmla="*/ 0 w 21600"/>
            <a:gd name="T5" fmla="*/ 2147483646 h 21600"/>
            <a:gd name="T6" fmla="*/ 2147483646 w 21600"/>
            <a:gd name="T7" fmla="*/ 2147483646 h 21600"/>
            <a:gd name="T8" fmla="*/ 2147483646 w 21600"/>
            <a:gd name="T9" fmla="*/ 2147483646 h 21600"/>
            <a:gd name="T10" fmla="*/ 2147483646 w 21600"/>
            <a:gd name="T11" fmla="*/ 2147483646 h 21600"/>
            <a:gd name="T12" fmla="*/ 2147483646 w 21600"/>
            <a:gd name="T13" fmla="*/ 2147483646 h 21600"/>
            <a:gd name="T14" fmla="*/ 2147483646 w 21600"/>
            <a:gd name="T15" fmla="*/ 2147483646 h 21600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3163 w 21600"/>
            <a:gd name="T25" fmla="*/ 3163 h 21600"/>
            <a:gd name="T26" fmla="*/ 18437 w 21600"/>
            <a:gd name="T27" fmla="*/ 18437 h 21600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21600" h="21600">
              <a:moveTo>
                <a:pt x="0" y="10800"/>
              </a:moveTo>
              <a:cubicBezTo>
                <a:pt x="0" y="4835"/>
                <a:pt x="4835" y="0"/>
                <a:pt x="10800" y="0"/>
              </a:cubicBezTo>
              <a:cubicBezTo>
                <a:pt x="16765" y="0"/>
                <a:pt x="21600" y="4835"/>
                <a:pt x="21600" y="10800"/>
              </a:cubicBezTo>
              <a:cubicBezTo>
                <a:pt x="21600" y="16765"/>
                <a:pt x="16765" y="21600"/>
                <a:pt x="10800" y="21600"/>
              </a:cubicBezTo>
              <a:cubicBezTo>
                <a:pt x="4835" y="21600"/>
                <a:pt x="0" y="16765"/>
                <a:pt x="0" y="10800"/>
              </a:cubicBezTo>
              <a:close/>
              <a:moveTo>
                <a:pt x="17401" y="15493"/>
              </a:moveTo>
              <a:cubicBezTo>
                <a:pt x="18376" y="14122"/>
                <a:pt x="18900" y="12482"/>
                <a:pt x="18900" y="10800"/>
              </a:cubicBezTo>
              <a:cubicBezTo>
                <a:pt x="18900" y="6326"/>
                <a:pt x="15273" y="2700"/>
                <a:pt x="10800" y="2700"/>
              </a:cubicBezTo>
              <a:cubicBezTo>
                <a:pt x="9117" y="2699"/>
                <a:pt x="7477" y="3223"/>
                <a:pt x="6106" y="4198"/>
              </a:cubicBezTo>
              <a:lnTo>
                <a:pt x="17401" y="15493"/>
              </a:lnTo>
              <a:close/>
              <a:moveTo>
                <a:pt x="4198" y="6106"/>
              </a:moveTo>
              <a:cubicBezTo>
                <a:pt x="3223" y="7477"/>
                <a:pt x="2700" y="9117"/>
                <a:pt x="2700" y="10799"/>
              </a:cubicBezTo>
              <a:cubicBezTo>
                <a:pt x="2700" y="15273"/>
                <a:pt x="6326" y="18900"/>
                <a:pt x="10800" y="18900"/>
              </a:cubicBezTo>
              <a:cubicBezTo>
                <a:pt x="12482" y="18900"/>
                <a:pt x="14122" y="18376"/>
                <a:pt x="15493" y="17401"/>
              </a:cubicBezTo>
              <a:lnTo>
                <a:pt x="4198" y="6106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38</xdr:col>
      <xdr:colOff>38100</xdr:colOff>
      <xdr:row>194</xdr:row>
      <xdr:rowOff>133350</xdr:rowOff>
    </xdr:from>
    <xdr:to>
      <xdr:col>57</xdr:col>
      <xdr:colOff>38100</xdr:colOff>
      <xdr:row>201</xdr:row>
      <xdr:rowOff>9525</xdr:rowOff>
    </xdr:to>
    <xdr:pic>
      <xdr:nvPicPr>
        <xdr:cNvPr id="4224" name="Picture 105">
          <a:extLst>
            <a:ext uri="{FF2B5EF4-FFF2-40B4-BE49-F238E27FC236}">
              <a16:creationId xmlns:a16="http://schemas.microsoft.com/office/drawing/2014/main" xmlns="" id="{CF6FCF8E-B3B5-4972-B20D-007D7240A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042725"/>
          <a:ext cx="21717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57150</xdr:colOff>
      <xdr:row>185</xdr:row>
      <xdr:rowOff>142875</xdr:rowOff>
    </xdr:from>
    <xdr:to>
      <xdr:col>57</xdr:col>
      <xdr:colOff>76200</xdr:colOff>
      <xdr:row>191</xdr:row>
      <xdr:rowOff>152400</xdr:rowOff>
    </xdr:to>
    <xdr:pic>
      <xdr:nvPicPr>
        <xdr:cNvPr id="4225" name="Picture 106">
          <a:extLst>
            <a:ext uri="{FF2B5EF4-FFF2-40B4-BE49-F238E27FC236}">
              <a16:creationId xmlns:a16="http://schemas.microsoft.com/office/drawing/2014/main" xmlns="" id="{4243A34B-2902-454D-8D54-AF597E0A8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35366325"/>
          <a:ext cx="23050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114300</xdr:colOff>
      <xdr:row>98</xdr:row>
      <xdr:rowOff>38100</xdr:rowOff>
    </xdr:from>
    <xdr:to>
      <xdr:col>29</xdr:col>
      <xdr:colOff>0</xdr:colOff>
      <xdr:row>108</xdr:row>
      <xdr:rowOff>104775</xdr:rowOff>
    </xdr:to>
    <xdr:sp macro="" textlink="">
      <xdr:nvSpPr>
        <xdr:cNvPr id="4226" name="Rectangle 107">
          <a:extLst>
            <a:ext uri="{FF2B5EF4-FFF2-40B4-BE49-F238E27FC236}">
              <a16:creationId xmlns:a16="http://schemas.microsoft.com/office/drawing/2014/main" xmlns="" id="{93074443-ABDB-467A-8117-33C585134899}"/>
            </a:ext>
          </a:extLst>
        </xdr:cNvPr>
        <xdr:cNvSpPr>
          <a:spLocks noChangeArrowheads="1"/>
        </xdr:cNvSpPr>
      </xdr:nvSpPr>
      <xdr:spPr bwMode="auto">
        <a:xfrm>
          <a:off x="2400300" y="19307175"/>
          <a:ext cx="9144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285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138</xdr:row>
      <xdr:rowOff>0</xdr:rowOff>
    </xdr:from>
    <xdr:to>
      <xdr:col>58</xdr:col>
      <xdr:colOff>0</xdr:colOff>
      <xdr:row>138</xdr:row>
      <xdr:rowOff>0</xdr:rowOff>
    </xdr:to>
    <xdr:sp macro="" textlink="">
      <xdr:nvSpPr>
        <xdr:cNvPr id="4227" name="Line 25">
          <a:extLst>
            <a:ext uri="{FF2B5EF4-FFF2-40B4-BE49-F238E27FC236}">
              <a16:creationId xmlns:a16="http://schemas.microsoft.com/office/drawing/2014/main" xmlns="" id="{5210951F-EBE7-44DA-A18F-092FC8E600ED}"/>
            </a:ext>
          </a:extLst>
        </xdr:cNvPr>
        <xdr:cNvSpPr>
          <a:spLocks noChangeShapeType="1"/>
        </xdr:cNvSpPr>
      </xdr:nvSpPr>
      <xdr:spPr bwMode="auto">
        <a:xfrm>
          <a:off x="6629400" y="2628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138</xdr:row>
      <xdr:rowOff>0</xdr:rowOff>
    </xdr:from>
    <xdr:to>
      <xdr:col>58</xdr:col>
      <xdr:colOff>0</xdr:colOff>
      <xdr:row>138</xdr:row>
      <xdr:rowOff>0</xdr:rowOff>
    </xdr:to>
    <xdr:sp macro="" textlink="">
      <xdr:nvSpPr>
        <xdr:cNvPr id="4228" name="Line 26">
          <a:extLst>
            <a:ext uri="{FF2B5EF4-FFF2-40B4-BE49-F238E27FC236}">
              <a16:creationId xmlns:a16="http://schemas.microsoft.com/office/drawing/2014/main" xmlns="" id="{E4EB6C6C-1A0F-407B-98C9-21F3235EB34D}"/>
            </a:ext>
          </a:extLst>
        </xdr:cNvPr>
        <xdr:cNvSpPr>
          <a:spLocks noChangeShapeType="1"/>
        </xdr:cNvSpPr>
      </xdr:nvSpPr>
      <xdr:spPr bwMode="auto">
        <a:xfrm>
          <a:off x="6629400" y="2628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138</xdr:row>
      <xdr:rowOff>0</xdr:rowOff>
    </xdr:from>
    <xdr:to>
      <xdr:col>58</xdr:col>
      <xdr:colOff>0</xdr:colOff>
      <xdr:row>138</xdr:row>
      <xdr:rowOff>0</xdr:rowOff>
    </xdr:to>
    <xdr:sp macro="" textlink="">
      <xdr:nvSpPr>
        <xdr:cNvPr id="4229" name="Line 27">
          <a:extLst>
            <a:ext uri="{FF2B5EF4-FFF2-40B4-BE49-F238E27FC236}">
              <a16:creationId xmlns:a16="http://schemas.microsoft.com/office/drawing/2014/main" xmlns="" id="{A89AF43A-9493-4C22-B1D7-AA8140AC7A19}"/>
            </a:ext>
          </a:extLst>
        </xdr:cNvPr>
        <xdr:cNvSpPr>
          <a:spLocks noChangeShapeType="1"/>
        </xdr:cNvSpPr>
      </xdr:nvSpPr>
      <xdr:spPr bwMode="auto">
        <a:xfrm>
          <a:off x="6629400" y="2628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138</xdr:row>
      <xdr:rowOff>0</xdr:rowOff>
    </xdr:from>
    <xdr:to>
      <xdr:col>46</xdr:col>
      <xdr:colOff>0</xdr:colOff>
      <xdr:row>138</xdr:row>
      <xdr:rowOff>0</xdr:rowOff>
    </xdr:to>
    <xdr:sp macro="" textlink="">
      <xdr:nvSpPr>
        <xdr:cNvPr id="4230" name="Line 28">
          <a:extLst>
            <a:ext uri="{FF2B5EF4-FFF2-40B4-BE49-F238E27FC236}">
              <a16:creationId xmlns:a16="http://schemas.microsoft.com/office/drawing/2014/main" xmlns="" id="{C3E692D3-17B4-49B5-B56E-34B1D1318045}"/>
            </a:ext>
          </a:extLst>
        </xdr:cNvPr>
        <xdr:cNvSpPr>
          <a:spLocks noChangeShapeType="1"/>
        </xdr:cNvSpPr>
      </xdr:nvSpPr>
      <xdr:spPr bwMode="auto">
        <a:xfrm>
          <a:off x="5257800" y="2628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138</xdr:row>
      <xdr:rowOff>0</xdr:rowOff>
    </xdr:from>
    <xdr:to>
      <xdr:col>46</xdr:col>
      <xdr:colOff>0</xdr:colOff>
      <xdr:row>138</xdr:row>
      <xdr:rowOff>0</xdr:rowOff>
    </xdr:to>
    <xdr:sp macro="" textlink="">
      <xdr:nvSpPr>
        <xdr:cNvPr id="4231" name="Line 29">
          <a:extLst>
            <a:ext uri="{FF2B5EF4-FFF2-40B4-BE49-F238E27FC236}">
              <a16:creationId xmlns:a16="http://schemas.microsoft.com/office/drawing/2014/main" xmlns="" id="{BD075367-B37A-4D26-94B7-2BB846DCFADC}"/>
            </a:ext>
          </a:extLst>
        </xdr:cNvPr>
        <xdr:cNvSpPr>
          <a:spLocks noChangeShapeType="1"/>
        </xdr:cNvSpPr>
      </xdr:nvSpPr>
      <xdr:spPr bwMode="auto">
        <a:xfrm>
          <a:off x="5257800" y="2628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138</xdr:row>
      <xdr:rowOff>0</xdr:rowOff>
    </xdr:from>
    <xdr:to>
      <xdr:col>46</xdr:col>
      <xdr:colOff>0</xdr:colOff>
      <xdr:row>138</xdr:row>
      <xdr:rowOff>0</xdr:rowOff>
    </xdr:to>
    <xdr:sp macro="" textlink="">
      <xdr:nvSpPr>
        <xdr:cNvPr id="4232" name="Line 30">
          <a:extLst>
            <a:ext uri="{FF2B5EF4-FFF2-40B4-BE49-F238E27FC236}">
              <a16:creationId xmlns:a16="http://schemas.microsoft.com/office/drawing/2014/main" xmlns="" id="{CB55039D-AC8B-4A68-93A9-650D345381BC}"/>
            </a:ext>
          </a:extLst>
        </xdr:cNvPr>
        <xdr:cNvSpPr>
          <a:spLocks noChangeShapeType="1"/>
        </xdr:cNvSpPr>
      </xdr:nvSpPr>
      <xdr:spPr bwMode="auto">
        <a:xfrm>
          <a:off x="5257800" y="2628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138</xdr:row>
      <xdr:rowOff>0</xdr:rowOff>
    </xdr:from>
    <xdr:to>
      <xdr:col>58</xdr:col>
      <xdr:colOff>0</xdr:colOff>
      <xdr:row>138</xdr:row>
      <xdr:rowOff>0</xdr:rowOff>
    </xdr:to>
    <xdr:sp macro="" textlink="">
      <xdr:nvSpPr>
        <xdr:cNvPr id="4233" name="Line 31">
          <a:extLst>
            <a:ext uri="{FF2B5EF4-FFF2-40B4-BE49-F238E27FC236}">
              <a16:creationId xmlns:a16="http://schemas.microsoft.com/office/drawing/2014/main" xmlns="" id="{445DEECF-3D70-4DEF-B2A7-FFCC2512F6D9}"/>
            </a:ext>
          </a:extLst>
        </xdr:cNvPr>
        <xdr:cNvSpPr>
          <a:spLocks noChangeShapeType="1"/>
        </xdr:cNvSpPr>
      </xdr:nvSpPr>
      <xdr:spPr bwMode="auto">
        <a:xfrm>
          <a:off x="6629400" y="2628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138</xdr:row>
      <xdr:rowOff>0</xdr:rowOff>
    </xdr:from>
    <xdr:to>
      <xdr:col>58</xdr:col>
      <xdr:colOff>0</xdr:colOff>
      <xdr:row>138</xdr:row>
      <xdr:rowOff>0</xdr:rowOff>
    </xdr:to>
    <xdr:sp macro="" textlink="">
      <xdr:nvSpPr>
        <xdr:cNvPr id="4234" name="Line 32">
          <a:extLst>
            <a:ext uri="{FF2B5EF4-FFF2-40B4-BE49-F238E27FC236}">
              <a16:creationId xmlns:a16="http://schemas.microsoft.com/office/drawing/2014/main" xmlns="" id="{E9189FFC-0277-4980-B63C-0583C6744F6A}"/>
            </a:ext>
          </a:extLst>
        </xdr:cNvPr>
        <xdr:cNvSpPr>
          <a:spLocks noChangeShapeType="1"/>
        </xdr:cNvSpPr>
      </xdr:nvSpPr>
      <xdr:spPr bwMode="auto">
        <a:xfrm>
          <a:off x="6629400" y="2628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138</xdr:row>
      <xdr:rowOff>0</xdr:rowOff>
    </xdr:from>
    <xdr:to>
      <xdr:col>58</xdr:col>
      <xdr:colOff>0</xdr:colOff>
      <xdr:row>138</xdr:row>
      <xdr:rowOff>0</xdr:rowOff>
    </xdr:to>
    <xdr:sp macro="" textlink="">
      <xdr:nvSpPr>
        <xdr:cNvPr id="4235" name="Line 33">
          <a:extLst>
            <a:ext uri="{FF2B5EF4-FFF2-40B4-BE49-F238E27FC236}">
              <a16:creationId xmlns:a16="http://schemas.microsoft.com/office/drawing/2014/main" xmlns="" id="{153EEECA-085C-457A-A98A-7B120CFF32A6}"/>
            </a:ext>
          </a:extLst>
        </xdr:cNvPr>
        <xdr:cNvSpPr>
          <a:spLocks noChangeShapeType="1"/>
        </xdr:cNvSpPr>
      </xdr:nvSpPr>
      <xdr:spPr bwMode="auto">
        <a:xfrm>
          <a:off x="6629400" y="2628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138</xdr:row>
      <xdr:rowOff>0</xdr:rowOff>
    </xdr:from>
    <xdr:to>
      <xdr:col>46</xdr:col>
      <xdr:colOff>0</xdr:colOff>
      <xdr:row>138</xdr:row>
      <xdr:rowOff>0</xdr:rowOff>
    </xdr:to>
    <xdr:sp macro="" textlink="">
      <xdr:nvSpPr>
        <xdr:cNvPr id="4236" name="Line 34">
          <a:extLst>
            <a:ext uri="{FF2B5EF4-FFF2-40B4-BE49-F238E27FC236}">
              <a16:creationId xmlns:a16="http://schemas.microsoft.com/office/drawing/2014/main" xmlns="" id="{7A2BA5FA-7C3C-4A5F-9AA4-5B81E837A9F9}"/>
            </a:ext>
          </a:extLst>
        </xdr:cNvPr>
        <xdr:cNvSpPr>
          <a:spLocks noChangeShapeType="1"/>
        </xdr:cNvSpPr>
      </xdr:nvSpPr>
      <xdr:spPr bwMode="auto">
        <a:xfrm>
          <a:off x="5257800" y="2628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138</xdr:row>
      <xdr:rowOff>0</xdr:rowOff>
    </xdr:from>
    <xdr:to>
      <xdr:col>46</xdr:col>
      <xdr:colOff>0</xdr:colOff>
      <xdr:row>138</xdr:row>
      <xdr:rowOff>0</xdr:rowOff>
    </xdr:to>
    <xdr:sp macro="" textlink="">
      <xdr:nvSpPr>
        <xdr:cNvPr id="4237" name="Line 35">
          <a:extLst>
            <a:ext uri="{FF2B5EF4-FFF2-40B4-BE49-F238E27FC236}">
              <a16:creationId xmlns:a16="http://schemas.microsoft.com/office/drawing/2014/main" xmlns="" id="{9A48E4F7-0F51-4121-AA71-C6E830DF2C62}"/>
            </a:ext>
          </a:extLst>
        </xdr:cNvPr>
        <xdr:cNvSpPr>
          <a:spLocks noChangeShapeType="1"/>
        </xdr:cNvSpPr>
      </xdr:nvSpPr>
      <xdr:spPr bwMode="auto">
        <a:xfrm>
          <a:off x="5257800" y="2628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138</xdr:row>
      <xdr:rowOff>0</xdr:rowOff>
    </xdr:from>
    <xdr:to>
      <xdr:col>46</xdr:col>
      <xdr:colOff>0</xdr:colOff>
      <xdr:row>138</xdr:row>
      <xdr:rowOff>0</xdr:rowOff>
    </xdr:to>
    <xdr:sp macro="" textlink="">
      <xdr:nvSpPr>
        <xdr:cNvPr id="4238" name="Line 36">
          <a:extLst>
            <a:ext uri="{FF2B5EF4-FFF2-40B4-BE49-F238E27FC236}">
              <a16:creationId xmlns:a16="http://schemas.microsoft.com/office/drawing/2014/main" xmlns="" id="{EC53D4F0-7202-466C-8BA8-155E7FDAA07A}"/>
            </a:ext>
          </a:extLst>
        </xdr:cNvPr>
        <xdr:cNvSpPr>
          <a:spLocks noChangeShapeType="1"/>
        </xdr:cNvSpPr>
      </xdr:nvSpPr>
      <xdr:spPr bwMode="auto">
        <a:xfrm>
          <a:off x="5257800" y="2628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178</xdr:row>
      <xdr:rowOff>0</xdr:rowOff>
    </xdr:from>
    <xdr:to>
      <xdr:col>58</xdr:col>
      <xdr:colOff>0</xdr:colOff>
      <xdr:row>178</xdr:row>
      <xdr:rowOff>0</xdr:rowOff>
    </xdr:to>
    <xdr:sp macro="" textlink="">
      <xdr:nvSpPr>
        <xdr:cNvPr id="4239" name="Line 625">
          <a:extLst>
            <a:ext uri="{FF2B5EF4-FFF2-40B4-BE49-F238E27FC236}">
              <a16:creationId xmlns:a16="http://schemas.microsoft.com/office/drawing/2014/main" xmlns="" id="{5CF4B161-A5AF-4CB9-9CEC-9A29471ADBA2}"/>
            </a:ext>
          </a:extLst>
        </xdr:cNvPr>
        <xdr:cNvSpPr>
          <a:spLocks noChangeShapeType="1"/>
        </xdr:cNvSpPr>
      </xdr:nvSpPr>
      <xdr:spPr bwMode="auto">
        <a:xfrm>
          <a:off x="6629400" y="3390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178</xdr:row>
      <xdr:rowOff>0</xdr:rowOff>
    </xdr:from>
    <xdr:to>
      <xdr:col>58</xdr:col>
      <xdr:colOff>0</xdr:colOff>
      <xdr:row>178</xdr:row>
      <xdr:rowOff>0</xdr:rowOff>
    </xdr:to>
    <xdr:sp macro="" textlink="">
      <xdr:nvSpPr>
        <xdr:cNvPr id="4240" name="Line 626">
          <a:extLst>
            <a:ext uri="{FF2B5EF4-FFF2-40B4-BE49-F238E27FC236}">
              <a16:creationId xmlns:a16="http://schemas.microsoft.com/office/drawing/2014/main" xmlns="" id="{BAA81B77-BD61-4693-B116-2FFCC488B519}"/>
            </a:ext>
          </a:extLst>
        </xdr:cNvPr>
        <xdr:cNvSpPr>
          <a:spLocks noChangeShapeType="1"/>
        </xdr:cNvSpPr>
      </xdr:nvSpPr>
      <xdr:spPr bwMode="auto">
        <a:xfrm>
          <a:off x="6629400" y="3390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178</xdr:row>
      <xdr:rowOff>0</xdr:rowOff>
    </xdr:from>
    <xdr:to>
      <xdr:col>58</xdr:col>
      <xdr:colOff>0</xdr:colOff>
      <xdr:row>178</xdr:row>
      <xdr:rowOff>0</xdr:rowOff>
    </xdr:to>
    <xdr:sp macro="" textlink="">
      <xdr:nvSpPr>
        <xdr:cNvPr id="4241" name="Line 627">
          <a:extLst>
            <a:ext uri="{FF2B5EF4-FFF2-40B4-BE49-F238E27FC236}">
              <a16:creationId xmlns:a16="http://schemas.microsoft.com/office/drawing/2014/main" xmlns="" id="{1DA7661F-7295-447F-9F21-1C240DDE307E}"/>
            </a:ext>
          </a:extLst>
        </xdr:cNvPr>
        <xdr:cNvSpPr>
          <a:spLocks noChangeShapeType="1"/>
        </xdr:cNvSpPr>
      </xdr:nvSpPr>
      <xdr:spPr bwMode="auto">
        <a:xfrm>
          <a:off x="6629400" y="3390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178</xdr:row>
      <xdr:rowOff>0</xdr:rowOff>
    </xdr:from>
    <xdr:to>
      <xdr:col>58</xdr:col>
      <xdr:colOff>0</xdr:colOff>
      <xdr:row>178</xdr:row>
      <xdr:rowOff>0</xdr:rowOff>
    </xdr:to>
    <xdr:sp macro="" textlink="">
      <xdr:nvSpPr>
        <xdr:cNvPr id="4242" name="Line 628">
          <a:extLst>
            <a:ext uri="{FF2B5EF4-FFF2-40B4-BE49-F238E27FC236}">
              <a16:creationId xmlns:a16="http://schemas.microsoft.com/office/drawing/2014/main" xmlns="" id="{3C3C4E5E-AF71-4A05-8A27-40BD7251C981}"/>
            </a:ext>
          </a:extLst>
        </xdr:cNvPr>
        <xdr:cNvSpPr>
          <a:spLocks noChangeShapeType="1"/>
        </xdr:cNvSpPr>
      </xdr:nvSpPr>
      <xdr:spPr bwMode="auto">
        <a:xfrm>
          <a:off x="6629400" y="3390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178</xdr:row>
      <xdr:rowOff>0</xdr:rowOff>
    </xdr:from>
    <xdr:to>
      <xdr:col>58</xdr:col>
      <xdr:colOff>0</xdr:colOff>
      <xdr:row>178</xdr:row>
      <xdr:rowOff>0</xdr:rowOff>
    </xdr:to>
    <xdr:sp macro="" textlink="">
      <xdr:nvSpPr>
        <xdr:cNvPr id="4243" name="Line 629">
          <a:extLst>
            <a:ext uri="{FF2B5EF4-FFF2-40B4-BE49-F238E27FC236}">
              <a16:creationId xmlns:a16="http://schemas.microsoft.com/office/drawing/2014/main" xmlns="" id="{9DF883A8-8011-4773-9593-512019DF3B7B}"/>
            </a:ext>
          </a:extLst>
        </xdr:cNvPr>
        <xdr:cNvSpPr>
          <a:spLocks noChangeShapeType="1"/>
        </xdr:cNvSpPr>
      </xdr:nvSpPr>
      <xdr:spPr bwMode="auto">
        <a:xfrm>
          <a:off x="6629400" y="3390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178</xdr:row>
      <xdr:rowOff>0</xdr:rowOff>
    </xdr:from>
    <xdr:to>
      <xdr:col>58</xdr:col>
      <xdr:colOff>0</xdr:colOff>
      <xdr:row>178</xdr:row>
      <xdr:rowOff>0</xdr:rowOff>
    </xdr:to>
    <xdr:sp macro="" textlink="">
      <xdr:nvSpPr>
        <xdr:cNvPr id="4244" name="Line 630">
          <a:extLst>
            <a:ext uri="{FF2B5EF4-FFF2-40B4-BE49-F238E27FC236}">
              <a16:creationId xmlns:a16="http://schemas.microsoft.com/office/drawing/2014/main" xmlns="" id="{85EF2522-C577-42F9-B406-8AA720644908}"/>
            </a:ext>
          </a:extLst>
        </xdr:cNvPr>
        <xdr:cNvSpPr>
          <a:spLocks noChangeShapeType="1"/>
        </xdr:cNvSpPr>
      </xdr:nvSpPr>
      <xdr:spPr bwMode="auto">
        <a:xfrm>
          <a:off x="6629400" y="339090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167</xdr:row>
      <xdr:rowOff>114300</xdr:rowOff>
    </xdr:from>
    <xdr:to>
      <xdr:col>58</xdr:col>
      <xdr:colOff>0</xdr:colOff>
      <xdr:row>167</xdr:row>
      <xdr:rowOff>114300</xdr:rowOff>
    </xdr:to>
    <xdr:sp macro="" textlink="">
      <xdr:nvSpPr>
        <xdr:cNvPr id="4245" name="Line 669">
          <a:extLst>
            <a:ext uri="{FF2B5EF4-FFF2-40B4-BE49-F238E27FC236}">
              <a16:creationId xmlns:a16="http://schemas.microsoft.com/office/drawing/2014/main" xmlns="" id="{22BCB2D5-557B-4C7B-9C59-1460877EA6CC}"/>
            </a:ext>
          </a:extLst>
        </xdr:cNvPr>
        <xdr:cNvSpPr>
          <a:spLocks noChangeShapeType="1"/>
        </xdr:cNvSpPr>
      </xdr:nvSpPr>
      <xdr:spPr bwMode="auto">
        <a:xfrm>
          <a:off x="6629400" y="319278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167</xdr:row>
      <xdr:rowOff>114300</xdr:rowOff>
    </xdr:from>
    <xdr:to>
      <xdr:col>58</xdr:col>
      <xdr:colOff>0</xdr:colOff>
      <xdr:row>167</xdr:row>
      <xdr:rowOff>114300</xdr:rowOff>
    </xdr:to>
    <xdr:sp macro="" textlink="">
      <xdr:nvSpPr>
        <xdr:cNvPr id="4246" name="Line 670">
          <a:extLst>
            <a:ext uri="{FF2B5EF4-FFF2-40B4-BE49-F238E27FC236}">
              <a16:creationId xmlns:a16="http://schemas.microsoft.com/office/drawing/2014/main" xmlns="" id="{DA2F47B8-1644-49BD-9770-D0995D131CAE}"/>
            </a:ext>
          </a:extLst>
        </xdr:cNvPr>
        <xdr:cNvSpPr>
          <a:spLocks noChangeShapeType="1"/>
        </xdr:cNvSpPr>
      </xdr:nvSpPr>
      <xdr:spPr bwMode="auto">
        <a:xfrm>
          <a:off x="6629400" y="319278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161</xdr:row>
      <xdr:rowOff>114300</xdr:rowOff>
    </xdr:from>
    <xdr:to>
      <xdr:col>58</xdr:col>
      <xdr:colOff>0</xdr:colOff>
      <xdr:row>161</xdr:row>
      <xdr:rowOff>114300</xdr:rowOff>
    </xdr:to>
    <xdr:sp macro="" textlink="">
      <xdr:nvSpPr>
        <xdr:cNvPr id="4247" name="Line 671">
          <a:extLst>
            <a:ext uri="{FF2B5EF4-FFF2-40B4-BE49-F238E27FC236}">
              <a16:creationId xmlns:a16="http://schemas.microsoft.com/office/drawing/2014/main" xmlns="" id="{B6DBFA5F-5652-4F3E-9857-C5838999B6DE}"/>
            </a:ext>
          </a:extLst>
        </xdr:cNvPr>
        <xdr:cNvSpPr>
          <a:spLocks noChangeShapeType="1"/>
        </xdr:cNvSpPr>
      </xdr:nvSpPr>
      <xdr:spPr bwMode="auto">
        <a:xfrm>
          <a:off x="6629400" y="307848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161</xdr:row>
      <xdr:rowOff>114300</xdr:rowOff>
    </xdr:from>
    <xdr:to>
      <xdr:col>58</xdr:col>
      <xdr:colOff>0</xdr:colOff>
      <xdr:row>161</xdr:row>
      <xdr:rowOff>114300</xdr:rowOff>
    </xdr:to>
    <xdr:sp macro="" textlink="">
      <xdr:nvSpPr>
        <xdr:cNvPr id="4248" name="Line 672">
          <a:extLst>
            <a:ext uri="{FF2B5EF4-FFF2-40B4-BE49-F238E27FC236}">
              <a16:creationId xmlns:a16="http://schemas.microsoft.com/office/drawing/2014/main" xmlns="" id="{FF851946-994C-42D9-9412-3316CBE1AC91}"/>
            </a:ext>
          </a:extLst>
        </xdr:cNvPr>
        <xdr:cNvSpPr>
          <a:spLocks noChangeShapeType="1"/>
        </xdr:cNvSpPr>
      </xdr:nvSpPr>
      <xdr:spPr bwMode="auto">
        <a:xfrm>
          <a:off x="6629400" y="307848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149</xdr:row>
      <xdr:rowOff>114300</xdr:rowOff>
    </xdr:from>
    <xdr:to>
      <xdr:col>58</xdr:col>
      <xdr:colOff>0</xdr:colOff>
      <xdr:row>149</xdr:row>
      <xdr:rowOff>114300</xdr:rowOff>
    </xdr:to>
    <xdr:sp macro="" textlink="">
      <xdr:nvSpPr>
        <xdr:cNvPr id="4249" name="Line 673">
          <a:extLst>
            <a:ext uri="{FF2B5EF4-FFF2-40B4-BE49-F238E27FC236}">
              <a16:creationId xmlns:a16="http://schemas.microsoft.com/office/drawing/2014/main" xmlns="" id="{D026B0E3-C935-40E9-8560-E3137C035B53}"/>
            </a:ext>
          </a:extLst>
        </xdr:cNvPr>
        <xdr:cNvSpPr>
          <a:spLocks noChangeShapeType="1"/>
        </xdr:cNvSpPr>
      </xdr:nvSpPr>
      <xdr:spPr bwMode="auto">
        <a:xfrm>
          <a:off x="6629400" y="284988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58</xdr:col>
      <xdr:colOff>0</xdr:colOff>
      <xdr:row>149</xdr:row>
      <xdr:rowOff>114300</xdr:rowOff>
    </xdr:from>
    <xdr:to>
      <xdr:col>58</xdr:col>
      <xdr:colOff>0</xdr:colOff>
      <xdr:row>149</xdr:row>
      <xdr:rowOff>114300</xdr:rowOff>
    </xdr:to>
    <xdr:sp macro="" textlink="">
      <xdr:nvSpPr>
        <xdr:cNvPr id="4250" name="Line 674">
          <a:extLst>
            <a:ext uri="{FF2B5EF4-FFF2-40B4-BE49-F238E27FC236}">
              <a16:creationId xmlns:a16="http://schemas.microsoft.com/office/drawing/2014/main" xmlns="" id="{316C1478-4889-4C0E-B7AD-5A6DBDBF3E3B}"/>
            </a:ext>
          </a:extLst>
        </xdr:cNvPr>
        <xdr:cNvSpPr>
          <a:spLocks noChangeShapeType="1"/>
        </xdr:cNvSpPr>
      </xdr:nvSpPr>
      <xdr:spPr bwMode="auto">
        <a:xfrm>
          <a:off x="6629400" y="284988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52</xdr:col>
      <xdr:colOff>85725</xdr:colOff>
      <xdr:row>138</xdr:row>
      <xdr:rowOff>9525</xdr:rowOff>
    </xdr:from>
    <xdr:to>
      <xdr:col>52</xdr:col>
      <xdr:colOff>85725</xdr:colOff>
      <xdr:row>140</xdr:row>
      <xdr:rowOff>142875</xdr:rowOff>
    </xdr:to>
    <xdr:sp macro="" textlink="">
      <xdr:nvSpPr>
        <xdr:cNvPr id="4251" name="Line 677">
          <a:extLst>
            <a:ext uri="{FF2B5EF4-FFF2-40B4-BE49-F238E27FC236}">
              <a16:creationId xmlns:a16="http://schemas.microsoft.com/office/drawing/2014/main" xmlns="" id="{A5DEBCBA-3258-4EC1-97D1-0B827752A2AC}"/>
            </a:ext>
          </a:extLst>
        </xdr:cNvPr>
        <xdr:cNvSpPr>
          <a:spLocks noChangeShapeType="1"/>
        </xdr:cNvSpPr>
      </xdr:nvSpPr>
      <xdr:spPr bwMode="auto">
        <a:xfrm>
          <a:off x="6029325" y="26298525"/>
          <a:ext cx="0" cy="51435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52</xdr:col>
      <xdr:colOff>76200</xdr:colOff>
      <xdr:row>149</xdr:row>
      <xdr:rowOff>104775</xdr:rowOff>
    </xdr:from>
    <xdr:to>
      <xdr:col>52</xdr:col>
      <xdr:colOff>85725</xdr:colOff>
      <xdr:row>164</xdr:row>
      <xdr:rowOff>76200</xdr:rowOff>
    </xdr:to>
    <xdr:sp macro="" textlink="">
      <xdr:nvSpPr>
        <xdr:cNvPr id="4252" name="Line 680">
          <a:extLst>
            <a:ext uri="{FF2B5EF4-FFF2-40B4-BE49-F238E27FC236}">
              <a16:creationId xmlns:a16="http://schemas.microsoft.com/office/drawing/2014/main" xmlns="" id="{9A25FF17-6478-4D78-BDEB-BEB5F295126F}"/>
            </a:ext>
          </a:extLst>
        </xdr:cNvPr>
        <xdr:cNvSpPr>
          <a:spLocks noChangeShapeType="1"/>
        </xdr:cNvSpPr>
      </xdr:nvSpPr>
      <xdr:spPr bwMode="auto">
        <a:xfrm flipH="1">
          <a:off x="6019800" y="28489275"/>
          <a:ext cx="9525" cy="282892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round/>
              <a:headEnd type="triangle" w="med" len="med"/>
              <a:tailEnd type="triangle" w="med" len="med"/>
            </a14:hiddenLine>
          </a:ext>
        </a:extLst>
      </xdr:spPr>
    </xdr:sp>
    <xdr:clientData/>
  </xdr:twoCellAnchor>
  <xdr:twoCellAnchor>
    <xdr:from>
      <xdr:col>45</xdr:col>
      <xdr:colOff>28575</xdr:colOff>
      <xdr:row>149</xdr:row>
      <xdr:rowOff>85725</xdr:rowOff>
    </xdr:from>
    <xdr:to>
      <xdr:col>53</xdr:col>
      <xdr:colOff>104775</xdr:colOff>
      <xdr:row>149</xdr:row>
      <xdr:rowOff>85725</xdr:rowOff>
    </xdr:to>
    <xdr:sp macro="" textlink="">
      <xdr:nvSpPr>
        <xdr:cNvPr id="4253" name="Line 681">
          <a:extLst>
            <a:ext uri="{FF2B5EF4-FFF2-40B4-BE49-F238E27FC236}">
              <a16:creationId xmlns:a16="http://schemas.microsoft.com/office/drawing/2014/main" xmlns="" id="{C52B1DF0-0BE0-4331-8AB2-E17828F3B705}"/>
            </a:ext>
          </a:extLst>
        </xdr:cNvPr>
        <xdr:cNvSpPr>
          <a:spLocks noChangeShapeType="1"/>
        </xdr:cNvSpPr>
      </xdr:nvSpPr>
      <xdr:spPr bwMode="auto">
        <a:xfrm>
          <a:off x="5172075" y="28470225"/>
          <a:ext cx="9906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52</xdr:col>
      <xdr:colOff>85725</xdr:colOff>
      <xdr:row>143</xdr:row>
      <xdr:rowOff>76200</xdr:rowOff>
    </xdr:from>
    <xdr:to>
      <xdr:col>52</xdr:col>
      <xdr:colOff>85725</xdr:colOff>
      <xdr:row>149</xdr:row>
      <xdr:rowOff>66675</xdr:rowOff>
    </xdr:to>
    <xdr:sp macro="" textlink="">
      <xdr:nvSpPr>
        <xdr:cNvPr id="4254" name="Line 682">
          <a:extLst>
            <a:ext uri="{FF2B5EF4-FFF2-40B4-BE49-F238E27FC236}">
              <a16:creationId xmlns:a16="http://schemas.microsoft.com/office/drawing/2014/main" xmlns="" id="{1DE6C74E-F21F-4FE0-A8EF-AACFD4AB078E}"/>
            </a:ext>
          </a:extLst>
        </xdr:cNvPr>
        <xdr:cNvSpPr>
          <a:spLocks noChangeShapeType="1"/>
        </xdr:cNvSpPr>
      </xdr:nvSpPr>
      <xdr:spPr bwMode="auto">
        <a:xfrm>
          <a:off x="6029325" y="27317700"/>
          <a:ext cx="0" cy="113347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 type="triangle" w="lg" len="med"/>
            </a14:hiddenLine>
          </a:ext>
        </a:extLst>
      </xdr:spPr>
    </xdr:sp>
    <xdr:clientData/>
  </xdr:twoCellAnchor>
  <xdr:twoCellAnchor>
    <xdr:from>
      <xdr:col>47</xdr:col>
      <xdr:colOff>57150</xdr:colOff>
      <xdr:row>163</xdr:row>
      <xdr:rowOff>9525</xdr:rowOff>
    </xdr:from>
    <xdr:to>
      <xdr:col>47</xdr:col>
      <xdr:colOff>57150</xdr:colOff>
      <xdr:row>167</xdr:row>
      <xdr:rowOff>85725</xdr:rowOff>
    </xdr:to>
    <xdr:sp macro="" textlink="">
      <xdr:nvSpPr>
        <xdr:cNvPr id="4255" name="Line 683">
          <a:extLst>
            <a:ext uri="{FF2B5EF4-FFF2-40B4-BE49-F238E27FC236}">
              <a16:creationId xmlns:a16="http://schemas.microsoft.com/office/drawing/2014/main" xmlns="" id="{2B873CEF-EACC-4C0A-8656-D7E7E2DE6782}"/>
            </a:ext>
          </a:extLst>
        </xdr:cNvPr>
        <xdr:cNvSpPr>
          <a:spLocks noChangeShapeType="1"/>
        </xdr:cNvSpPr>
      </xdr:nvSpPr>
      <xdr:spPr bwMode="auto">
        <a:xfrm>
          <a:off x="5429250" y="31061025"/>
          <a:ext cx="0" cy="83820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42</xdr:col>
      <xdr:colOff>76200</xdr:colOff>
      <xdr:row>147</xdr:row>
      <xdr:rowOff>9525</xdr:rowOff>
    </xdr:from>
    <xdr:to>
      <xdr:col>46</xdr:col>
      <xdr:colOff>95250</xdr:colOff>
      <xdr:row>149</xdr:row>
      <xdr:rowOff>19050</xdr:rowOff>
    </xdr:to>
    <xdr:sp macro="" textlink="">
      <xdr:nvSpPr>
        <xdr:cNvPr id="4256" name="Line 684">
          <a:extLst>
            <a:ext uri="{FF2B5EF4-FFF2-40B4-BE49-F238E27FC236}">
              <a16:creationId xmlns:a16="http://schemas.microsoft.com/office/drawing/2014/main" xmlns="" id="{5482B199-07AE-45D9-9A06-744532886491}"/>
            </a:ext>
          </a:extLst>
        </xdr:cNvPr>
        <xdr:cNvSpPr>
          <a:spLocks noChangeShapeType="1"/>
        </xdr:cNvSpPr>
      </xdr:nvSpPr>
      <xdr:spPr bwMode="auto">
        <a:xfrm>
          <a:off x="4876800" y="28013025"/>
          <a:ext cx="476250" cy="39052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2225">
              <a:solidFill>
                <a:srgbClr val="000000"/>
              </a:solidFill>
              <a:round/>
              <a:headEnd/>
              <a:tailEnd type="arrow" w="med" len="med"/>
            </a14:hiddenLine>
          </a:ext>
        </a:extLst>
      </xdr:spPr>
    </xdr:sp>
    <xdr:clientData/>
  </xdr:twoCellAnchor>
  <xdr:twoCellAnchor>
    <xdr:from>
      <xdr:col>45</xdr:col>
      <xdr:colOff>19050</xdr:colOff>
      <xdr:row>164</xdr:row>
      <xdr:rowOff>85725</xdr:rowOff>
    </xdr:from>
    <xdr:to>
      <xdr:col>53</xdr:col>
      <xdr:colOff>66675</xdr:colOff>
      <xdr:row>164</xdr:row>
      <xdr:rowOff>85725</xdr:rowOff>
    </xdr:to>
    <xdr:sp macro="" textlink="">
      <xdr:nvSpPr>
        <xdr:cNvPr id="4257" name="Line 685">
          <a:extLst>
            <a:ext uri="{FF2B5EF4-FFF2-40B4-BE49-F238E27FC236}">
              <a16:creationId xmlns:a16="http://schemas.microsoft.com/office/drawing/2014/main" xmlns="" id="{35EB4D68-C6E4-47BD-8EC0-AE07F54B0512}"/>
            </a:ext>
          </a:extLst>
        </xdr:cNvPr>
        <xdr:cNvSpPr>
          <a:spLocks noChangeShapeType="1"/>
        </xdr:cNvSpPr>
      </xdr:nvSpPr>
      <xdr:spPr bwMode="auto">
        <a:xfrm>
          <a:off x="5162550" y="31327725"/>
          <a:ext cx="9620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76200</xdr:colOff>
      <xdr:row>167</xdr:row>
      <xdr:rowOff>19050</xdr:rowOff>
    </xdr:from>
    <xdr:to>
      <xdr:col>50</xdr:col>
      <xdr:colOff>104775</xdr:colOff>
      <xdr:row>167</xdr:row>
      <xdr:rowOff>19050</xdr:rowOff>
    </xdr:to>
    <xdr:sp macro="" textlink="">
      <xdr:nvSpPr>
        <xdr:cNvPr id="4258" name="Line 690">
          <a:extLst>
            <a:ext uri="{FF2B5EF4-FFF2-40B4-BE49-F238E27FC236}">
              <a16:creationId xmlns:a16="http://schemas.microsoft.com/office/drawing/2014/main" xmlns="" id="{62EBE1F4-9043-4867-8022-148E6FE244F1}"/>
            </a:ext>
          </a:extLst>
        </xdr:cNvPr>
        <xdr:cNvSpPr>
          <a:spLocks noChangeShapeType="1"/>
        </xdr:cNvSpPr>
      </xdr:nvSpPr>
      <xdr:spPr bwMode="auto">
        <a:xfrm>
          <a:off x="5448300" y="31832550"/>
          <a:ext cx="3714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round/>
              <a:headEnd type="triangle" w="med" len="med"/>
              <a:tailEnd type="triangle" w="med" len="med"/>
            </a14:hiddenLine>
          </a:ext>
        </a:extLst>
      </xdr:spPr>
    </xdr:sp>
    <xdr:clientData/>
  </xdr:twoCellAnchor>
  <xdr:twoCellAnchor>
    <xdr:from>
      <xdr:col>16</xdr:col>
      <xdr:colOff>104775</xdr:colOff>
      <xdr:row>149</xdr:row>
      <xdr:rowOff>133350</xdr:rowOff>
    </xdr:from>
    <xdr:to>
      <xdr:col>17</xdr:col>
      <xdr:colOff>47625</xdr:colOff>
      <xdr:row>150</xdr:row>
      <xdr:rowOff>57150</xdr:rowOff>
    </xdr:to>
    <xdr:sp macro="" textlink="">
      <xdr:nvSpPr>
        <xdr:cNvPr id="4259" name="Rectangle 740">
          <a:extLst>
            <a:ext uri="{FF2B5EF4-FFF2-40B4-BE49-F238E27FC236}">
              <a16:creationId xmlns:a16="http://schemas.microsoft.com/office/drawing/2014/main" xmlns="" id="{962E9AB3-8F4D-48C3-813B-BD5F270E94C2}"/>
            </a:ext>
          </a:extLst>
        </xdr:cNvPr>
        <xdr:cNvSpPr>
          <a:spLocks noChangeArrowheads="1"/>
        </xdr:cNvSpPr>
      </xdr:nvSpPr>
      <xdr:spPr bwMode="auto">
        <a:xfrm>
          <a:off x="1933575" y="28517850"/>
          <a:ext cx="57150" cy="114300"/>
        </a:xfrm>
        <a:prstGeom prst="rect">
          <a:avLst/>
        </a:prstGeom>
        <a:solidFill>
          <a:srgbClr val="E7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95250</xdr:colOff>
      <xdr:row>141</xdr:row>
      <xdr:rowOff>152400</xdr:rowOff>
    </xdr:from>
    <xdr:to>
      <xdr:col>34</xdr:col>
      <xdr:colOff>28575</xdr:colOff>
      <xdr:row>155</xdr:row>
      <xdr:rowOff>180975</xdr:rowOff>
    </xdr:to>
    <xdr:pic>
      <xdr:nvPicPr>
        <xdr:cNvPr id="4260" name="Picture 824">
          <a:extLst>
            <a:ext uri="{FF2B5EF4-FFF2-40B4-BE49-F238E27FC236}">
              <a16:creationId xmlns:a16="http://schemas.microsoft.com/office/drawing/2014/main" xmlns="" id="{EC261379-A360-4EBD-A695-D17C781D0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7012900"/>
          <a:ext cx="3705225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104775</xdr:colOff>
      <xdr:row>142</xdr:row>
      <xdr:rowOff>161925</xdr:rowOff>
    </xdr:from>
    <xdr:to>
      <xdr:col>30</xdr:col>
      <xdr:colOff>19050</xdr:colOff>
      <xdr:row>142</xdr:row>
      <xdr:rowOff>161925</xdr:rowOff>
    </xdr:to>
    <xdr:sp macro="" textlink="">
      <xdr:nvSpPr>
        <xdr:cNvPr id="4261" name="Line 829">
          <a:extLst>
            <a:ext uri="{FF2B5EF4-FFF2-40B4-BE49-F238E27FC236}">
              <a16:creationId xmlns:a16="http://schemas.microsoft.com/office/drawing/2014/main" xmlns="" id="{180CC715-FFD0-469F-B1C3-C31B0D4BE10E}"/>
            </a:ext>
          </a:extLst>
        </xdr:cNvPr>
        <xdr:cNvSpPr>
          <a:spLocks noChangeShapeType="1"/>
        </xdr:cNvSpPr>
      </xdr:nvSpPr>
      <xdr:spPr bwMode="auto">
        <a:xfrm flipH="1" flipV="1">
          <a:off x="2505075" y="27212925"/>
          <a:ext cx="9429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21</xdr:col>
      <xdr:colOff>104775</xdr:colOff>
      <xdr:row>150</xdr:row>
      <xdr:rowOff>76200</xdr:rowOff>
    </xdr:from>
    <xdr:to>
      <xdr:col>30</xdr:col>
      <xdr:colOff>19050</xdr:colOff>
      <xdr:row>150</xdr:row>
      <xdr:rowOff>76200</xdr:rowOff>
    </xdr:to>
    <xdr:sp macro="" textlink="">
      <xdr:nvSpPr>
        <xdr:cNvPr id="4262" name="Line 830">
          <a:extLst>
            <a:ext uri="{FF2B5EF4-FFF2-40B4-BE49-F238E27FC236}">
              <a16:creationId xmlns:a16="http://schemas.microsoft.com/office/drawing/2014/main" xmlns="" id="{FB039F60-0168-44FA-BE1E-3AA3C3FF8F79}"/>
            </a:ext>
          </a:extLst>
        </xdr:cNvPr>
        <xdr:cNvSpPr>
          <a:spLocks noChangeShapeType="1"/>
        </xdr:cNvSpPr>
      </xdr:nvSpPr>
      <xdr:spPr bwMode="auto">
        <a:xfrm flipH="1" flipV="1">
          <a:off x="2505075" y="28651200"/>
          <a:ext cx="9429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21</xdr:col>
      <xdr:colOff>104775</xdr:colOff>
      <xdr:row>142</xdr:row>
      <xdr:rowOff>152400</xdr:rowOff>
    </xdr:from>
    <xdr:to>
      <xdr:col>22</xdr:col>
      <xdr:colOff>0</xdr:colOff>
      <xdr:row>150</xdr:row>
      <xdr:rowOff>85725</xdr:rowOff>
    </xdr:to>
    <xdr:sp macro="" textlink="">
      <xdr:nvSpPr>
        <xdr:cNvPr id="4263" name="Line 831">
          <a:extLst>
            <a:ext uri="{FF2B5EF4-FFF2-40B4-BE49-F238E27FC236}">
              <a16:creationId xmlns:a16="http://schemas.microsoft.com/office/drawing/2014/main" xmlns="" id="{AF764DA2-D179-4923-B910-A9C7710F2015}"/>
            </a:ext>
          </a:extLst>
        </xdr:cNvPr>
        <xdr:cNvSpPr>
          <a:spLocks noChangeShapeType="1"/>
        </xdr:cNvSpPr>
      </xdr:nvSpPr>
      <xdr:spPr bwMode="auto">
        <a:xfrm>
          <a:off x="2505075" y="27203400"/>
          <a:ext cx="9525" cy="145732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19050</xdr:colOff>
      <xdr:row>142</xdr:row>
      <xdr:rowOff>152400</xdr:rowOff>
    </xdr:from>
    <xdr:to>
      <xdr:col>30</xdr:col>
      <xdr:colOff>28575</xdr:colOff>
      <xdr:row>150</xdr:row>
      <xdr:rowOff>85725</xdr:rowOff>
    </xdr:to>
    <xdr:sp macro="" textlink="">
      <xdr:nvSpPr>
        <xdr:cNvPr id="4264" name="Line 832">
          <a:extLst>
            <a:ext uri="{FF2B5EF4-FFF2-40B4-BE49-F238E27FC236}">
              <a16:creationId xmlns:a16="http://schemas.microsoft.com/office/drawing/2014/main" xmlns="" id="{0DBA03CF-716D-437E-9866-EF69D1F619F0}"/>
            </a:ext>
          </a:extLst>
        </xdr:cNvPr>
        <xdr:cNvSpPr>
          <a:spLocks noChangeShapeType="1"/>
        </xdr:cNvSpPr>
      </xdr:nvSpPr>
      <xdr:spPr bwMode="auto">
        <a:xfrm>
          <a:off x="3448050" y="27203400"/>
          <a:ext cx="9525" cy="145732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28575</xdr:colOff>
      <xdr:row>148</xdr:row>
      <xdr:rowOff>85725</xdr:rowOff>
    </xdr:from>
    <xdr:to>
      <xdr:col>35</xdr:col>
      <xdr:colOff>76200</xdr:colOff>
      <xdr:row>150</xdr:row>
      <xdr:rowOff>76200</xdr:rowOff>
    </xdr:to>
    <xdr:sp macro="" textlink="">
      <xdr:nvSpPr>
        <xdr:cNvPr id="4265" name="Line 833">
          <a:extLst>
            <a:ext uri="{FF2B5EF4-FFF2-40B4-BE49-F238E27FC236}">
              <a16:creationId xmlns:a16="http://schemas.microsoft.com/office/drawing/2014/main" xmlns="" id="{B990B1BA-F14F-4EB8-8053-D5E057DE7DCD}"/>
            </a:ext>
          </a:extLst>
        </xdr:cNvPr>
        <xdr:cNvSpPr>
          <a:spLocks noChangeShapeType="1"/>
        </xdr:cNvSpPr>
      </xdr:nvSpPr>
      <xdr:spPr bwMode="auto">
        <a:xfrm>
          <a:off x="3457575" y="28279725"/>
          <a:ext cx="619125" cy="37147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 type="triangle" w="lg" len="lg"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157</xdr:row>
      <xdr:rowOff>171450</xdr:rowOff>
    </xdr:from>
    <xdr:to>
      <xdr:col>29</xdr:col>
      <xdr:colOff>66675</xdr:colOff>
      <xdr:row>172</xdr:row>
      <xdr:rowOff>142875</xdr:rowOff>
    </xdr:to>
    <xdr:pic>
      <xdr:nvPicPr>
        <xdr:cNvPr id="4266" name="Picture 834">
          <a:extLst>
            <a:ext uri="{FF2B5EF4-FFF2-40B4-BE49-F238E27FC236}">
              <a16:creationId xmlns:a16="http://schemas.microsoft.com/office/drawing/2014/main" xmlns="" id="{012A0D3E-524F-4290-8FE4-E805A1B44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0079950"/>
          <a:ext cx="3048000" cy="282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85725</xdr:colOff>
      <xdr:row>159</xdr:row>
      <xdr:rowOff>152400</xdr:rowOff>
    </xdr:from>
    <xdr:to>
      <xdr:col>17</xdr:col>
      <xdr:colOff>28575</xdr:colOff>
      <xdr:row>160</xdr:row>
      <xdr:rowOff>133350</xdr:rowOff>
    </xdr:to>
    <xdr:sp macro="" textlink="">
      <xdr:nvSpPr>
        <xdr:cNvPr id="4267" name="Line 836">
          <a:extLst>
            <a:ext uri="{FF2B5EF4-FFF2-40B4-BE49-F238E27FC236}">
              <a16:creationId xmlns:a16="http://schemas.microsoft.com/office/drawing/2014/main" xmlns="" id="{25C8FDD0-6BA4-4C6C-A67B-2DFE1C9D8BD8}"/>
            </a:ext>
          </a:extLst>
        </xdr:cNvPr>
        <xdr:cNvSpPr>
          <a:spLocks noChangeShapeType="1"/>
        </xdr:cNvSpPr>
      </xdr:nvSpPr>
      <xdr:spPr bwMode="auto">
        <a:xfrm>
          <a:off x="1457325" y="30441900"/>
          <a:ext cx="514350" cy="17145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25400">
              <a:solidFill>
                <a:srgbClr val="000000"/>
              </a:solidFill>
              <a:round/>
              <a:headEnd/>
              <a:tailEnd type="triangle" w="lg" len="lg"/>
            </a14:hiddenLine>
          </a:ext>
        </a:extLst>
      </xdr:spPr>
    </xdr:sp>
    <xdr:clientData/>
  </xdr:twoCellAnchor>
  <xdr:twoCellAnchor>
    <xdr:from>
      <xdr:col>3</xdr:col>
      <xdr:colOff>9525</xdr:colOff>
      <xdr:row>160</xdr:row>
      <xdr:rowOff>28575</xdr:rowOff>
    </xdr:from>
    <xdr:to>
      <xdr:col>3</xdr:col>
      <xdr:colOff>9525</xdr:colOff>
      <xdr:row>160</xdr:row>
      <xdr:rowOff>28575</xdr:rowOff>
    </xdr:to>
    <xdr:sp macro="" textlink="">
      <xdr:nvSpPr>
        <xdr:cNvPr id="4268" name="Line 837">
          <a:extLst>
            <a:ext uri="{FF2B5EF4-FFF2-40B4-BE49-F238E27FC236}">
              <a16:creationId xmlns:a16="http://schemas.microsoft.com/office/drawing/2014/main" xmlns="" id="{7410382A-1E5E-4DAC-B995-8E88CB042F07}"/>
            </a:ext>
          </a:extLst>
        </xdr:cNvPr>
        <xdr:cNvSpPr>
          <a:spLocks noChangeShapeType="1"/>
        </xdr:cNvSpPr>
      </xdr:nvSpPr>
      <xdr:spPr bwMode="auto">
        <a:xfrm>
          <a:off x="352425" y="3050857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19050</xdr:colOff>
      <xdr:row>160</xdr:row>
      <xdr:rowOff>9525</xdr:rowOff>
    </xdr:from>
    <xdr:to>
      <xdr:col>5</xdr:col>
      <xdr:colOff>47625</xdr:colOff>
      <xdr:row>160</xdr:row>
      <xdr:rowOff>9525</xdr:rowOff>
    </xdr:to>
    <xdr:sp macro="" textlink="">
      <xdr:nvSpPr>
        <xdr:cNvPr id="4269" name="Line 838">
          <a:extLst>
            <a:ext uri="{FF2B5EF4-FFF2-40B4-BE49-F238E27FC236}">
              <a16:creationId xmlns:a16="http://schemas.microsoft.com/office/drawing/2014/main" xmlns="" id="{3E970808-C6D7-418D-BEC9-3BF471170F39}"/>
            </a:ext>
          </a:extLst>
        </xdr:cNvPr>
        <xdr:cNvSpPr>
          <a:spLocks noChangeShapeType="1"/>
        </xdr:cNvSpPr>
      </xdr:nvSpPr>
      <xdr:spPr bwMode="auto">
        <a:xfrm>
          <a:off x="361950" y="30489525"/>
          <a:ext cx="2571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85725</xdr:colOff>
      <xdr:row>149</xdr:row>
      <xdr:rowOff>9525</xdr:rowOff>
    </xdr:from>
    <xdr:to>
      <xdr:col>48</xdr:col>
      <xdr:colOff>19050</xdr:colOff>
      <xdr:row>149</xdr:row>
      <xdr:rowOff>161925</xdr:rowOff>
    </xdr:to>
    <xdr:sp macro="" textlink="">
      <xdr:nvSpPr>
        <xdr:cNvPr id="4270" name="Oval 902">
          <a:extLst>
            <a:ext uri="{FF2B5EF4-FFF2-40B4-BE49-F238E27FC236}">
              <a16:creationId xmlns:a16="http://schemas.microsoft.com/office/drawing/2014/main" xmlns="" id="{978D5939-1D29-4693-9F95-349F1C4A870D}"/>
            </a:ext>
          </a:extLst>
        </xdr:cNvPr>
        <xdr:cNvSpPr>
          <a:spLocks noChangeArrowheads="1"/>
        </xdr:cNvSpPr>
      </xdr:nvSpPr>
      <xdr:spPr bwMode="auto">
        <a:xfrm>
          <a:off x="5343525" y="28394025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85725</xdr:colOff>
      <xdr:row>154</xdr:row>
      <xdr:rowOff>19050</xdr:rowOff>
    </xdr:from>
    <xdr:to>
      <xdr:col>48</xdr:col>
      <xdr:colOff>19050</xdr:colOff>
      <xdr:row>154</xdr:row>
      <xdr:rowOff>171450</xdr:rowOff>
    </xdr:to>
    <xdr:sp macro="" textlink="">
      <xdr:nvSpPr>
        <xdr:cNvPr id="4271" name="Oval 903">
          <a:extLst>
            <a:ext uri="{FF2B5EF4-FFF2-40B4-BE49-F238E27FC236}">
              <a16:creationId xmlns:a16="http://schemas.microsoft.com/office/drawing/2014/main" xmlns="" id="{03F71EF4-4AE1-4793-97CD-073E5FA2CE02}"/>
            </a:ext>
          </a:extLst>
        </xdr:cNvPr>
        <xdr:cNvSpPr>
          <a:spLocks noChangeArrowheads="1"/>
        </xdr:cNvSpPr>
      </xdr:nvSpPr>
      <xdr:spPr bwMode="auto">
        <a:xfrm>
          <a:off x="5343525" y="2935605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85725</xdr:colOff>
      <xdr:row>159</xdr:row>
      <xdr:rowOff>19050</xdr:rowOff>
    </xdr:from>
    <xdr:to>
      <xdr:col>48</xdr:col>
      <xdr:colOff>19050</xdr:colOff>
      <xdr:row>159</xdr:row>
      <xdr:rowOff>171450</xdr:rowOff>
    </xdr:to>
    <xdr:sp macro="" textlink="">
      <xdr:nvSpPr>
        <xdr:cNvPr id="4272" name="Oval 904">
          <a:extLst>
            <a:ext uri="{FF2B5EF4-FFF2-40B4-BE49-F238E27FC236}">
              <a16:creationId xmlns:a16="http://schemas.microsoft.com/office/drawing/2014/main" xmlns="" id="{B3711106-1F76-4844-BAC6-8E1E322060B0}"/>
            </a:ext>
          </a:extLst>
        </xdr:cNvPr>
        <xdr:cNvSpPr>
          <a:spLocks noChangeArrowheads="1"/>
        </xdr:cNvSpPr>
      </xdr:nvSpPr>
      <xdr:spPr bwMode="auto">
        <a:xfrm>
          <a:off x="5343525" y="3030855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85725</xdr:colOff>
      <xdr:row>164</xdr:row>
      <xdr:rowOff>19050</xdr:rowOff>
    </xdr:from>
    <xdr:to>
      <xdr:col>48</xdr:col>
      <xdr:colOff>19050</xdr:colOff>
      <xdr:row>164</xdr:row>
      <xdr:rowOff>171450</xdr:rowOff>
    </xdr:to>
    <xdr:sp macro="" textlink="">
      <xdr:nvSpPr>
        <xdr:cNvPr id="4273" name="Oval 905">
          <a:extLst>
            <a:ext uri="{FF2B5EF4-FFF2-40B4-BE49-F238E27FC236}">
              <a16:creationId xmlns:a16="http://schemas.microsoft.com/office/drawing/2014/main" xmlns="" id="{490BD35E-3D6E-40C4-A429-43CF3B4C7CE2}"/>
            </a:ext>
          </a:extLst>
        </xdr:cNvPr>
        <xdr:cNvSpPr>
          <a:spLocks noChangeArrowheads="1"/>
        </xdr:cNvSpPr>
      </xdr:nvSpPr>
      <xdr:spPr bwMode="auto">
        <a:xfrm>
          <a:off x="5343525" y="3126105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absolute">
    <xdr:from>
      <xdr:col>51</xdr:col>
      <xdr:colOff>9525</xdr:colOff>
      <xdr:row>7</xdr:row>
      <xdr:rowOff>28575</xdr:rowOff>
    </xdr:from>
    <xdr:to>
      <xdr:col>57</xdr:col>
      <xdr:colOff>47625</xdr:colOff>
      <xdr:row>8</xdr:row>
      <xdr:rowOff>111729</xdr:rowOff>
    </xdr:to>
    <xdr:sp macro="[0]!Home" textlink="">
      <xdr:nvSpPr>
        <xdr:cNvPr id="85" name="Rounded Rectangle 84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/>
      </xdr:nvSpPr>
      <xdr:spPr>
        <a:xfrm>
          <a:off x="5838825" y="1343025"/>
          <a:ext cx="7239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Home</a:t>
          </a:r>
        </a:p>
      </xdr:txBody>
    </xdr:sp>
    <xdr:clientData/>
  </xdr:twoCellAnchor>
  <xdr:twoCellAnchor editAs="absolute">
    <xdr:from>
      <xdr:col>45</xdr:col>
      <xdr:colOff>66675</xdr:colOff>
      <xdr:row>9</xdr:row>
      <xdr:rowOff>9525</xdr:rowOff>
    </xdr:from>
    <xdr:to>
      <xdr:col>57</xdr:col>
      <xdr:colOff>76200</xdr:colOff>
      <xdr:row>10</xdr:row>
      <xdr:rowOff>130779</xdr:rowOff>
    </xdr:to>
    <xdr:sp macro="[0]!AddHKItemsQuantity" textlink="">
      <xdr:nvSpPr>
        <xdr:cNvPr id="86" name="Rounded Rectangle 85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/>
      </xdr:nvSpPr>
      <xdr:spPr>
        <a:xfrm>
          <a:off x="5210175" y="1704975"/>
          <a:ext cx="1381125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Add items to order</a:t>
          </a:r>
        </a:p>
      </xdr:txBody>
    </xdr:sp>
    <xdr:clientData/>
  </xdr:twoCellAnchor>
  <xdr:twoCellAnchor editAs="absolute">
    <xdr:from>
      <xdr:col>51</xdr:col>
      <xdr:colOff>28575</xdr:colOff>
      <xdr:row>19</xdr:row>
      <xdr:rowOff>66675</xdr:rowOff>
    </xdr:from>
    <xdr:to>
      <xdr:col>57</xdr:col>
      <xdr:colOff>66675</xdr:colOff>
      <xdr:row>20</xdr:row>
      <xdr:rowOff>149829</xdr:rowOff>
    </xdr:to>
    <xdr:sp macro="[0]!PrintHKSummary" textlink="">
      <xdr:nvSpPr>
        <xdr:cNvPr id="87" name="Rounded Rectangle 86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SpPr/>
      </xdr:nvSpPr>
      <xdr:spPr>
        <a:xfrm>
          <a:off x="5857875" y="3505200"/>
          <a:ext cx="7239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Print</a:t>
          </a:r>
        </a:p>
      </xdr:txBody>
    </xdr:sp>
    <xdr:clientData/>
  </xdr:twoCellAnchor>
  <xdr:twoCellAnchor editAs="absolute">
    <xdr:from>
      <xdr:col>45</xdr:col>
      <xdr:colOff>66674</xdr:colOff>
      <xdr:row>21</xdr:row>
      <xdr:rowOff>104775</xdr:rowOff>
    </xdr:from>
    <xdr:to>
      <xdr:col>57</xdr:col>
      <xdr:colOff>66675</xdr:colOff>
      <xdr:row>23</xdr:row>
      <xdr:rowOff>6954</xdr:rowOff>
    </xdr:to>
    <xdr:sp macro="[0]!StartInstallPlanning2" textlink="">
      <xdr:nvSpPr>
        <xdr:cNvPr id="88" name="Rounded Rectangle 87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/>
      </xdr:nvSpPr>
      <xdr:spPr>
        <a:xfrm>
          <a:off x="5210174" y="3943350"/>
          <a:ext cx="1371601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Change dimensions</a:t>
          </a:r>
        </a:p>
      </xdr:txBody>
    </xdr:sp>
    <xdr:clientData/>
  </xdr:twoCellAnchor>
  <xdr:twoCellAnchor editAs="absolute">
    <xdr:from>
      <xdr:col>53</xdr:col>
      <xdr:colOff>76200</xdr:colOff>
      <xdr:row>231</xdr:row>
      <xdr:rowOff>38100</xdr:rowOff>
    </xdr:from>
    <xdr:to>
      <xdr:col>57</xdr:col>
      <xdr:colOff>76200</xdr:colOff>
      <xdr:row>232</xdr:row>
      <xdr:rowOff>168879</xdr:rowOff>
    </xdr:to>
    <xdr:sp macro="[0]!TopHK" textlink="">
      <xdr:nvSpPr>
        <xdr:cNvPr id="94" name="Rounded Rectangle 93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/>
      </xdr:nvSpPr>
      <xdr:spPr>
        <a:xfrm>
          <a:off x="6134100" y="43776900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76200</xdr:colOff>
      <xdr:row>133</xdr:row>
      <xdr:rowOff>28575</xdr:rowOff>
    </xdr:from>
    <xdr:to>
      <xdr:col>57</xdr:col>
      <xdr:colOff>76200</xdr:colOff>
      <xdr:row>134</xdr:row>
      <xdr:rowOff>159354</xdr:rowOff>
    </xdr:to>
    <xdr:sp macro="[0]!TopHK" textlink="">
      <xdr:nvSpPr>
        <xdr:cNvPr id="96" name="Rounded Rectangle 95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/>
      </xdr:nvSpPr>
      <xdr:spPr>
        <a:xfrm>
          <a:off x="6134100" y="2528887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76200</xdr:colOff>
      <xdr:row>88</xdr:row>
      <xdr:rowOff>38100</xdr:rowOff>
    </xdr:from>
    <xdr:to>
      <xdr:col>57</xdr:col>
      <xdr:colOff>76200</xdr:colOff>
      <xdr:row>89</xdr:row>
      <xdr:rowOff>121254</xdr:rowOff>
    </xdr:to>
    <xdr:sp macro="[0]!TopHK" textlink="">
      <xdr:nvSpPr>
        <xdr:cNvPr id="97" name="Rounded Rectangle 96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/>
      </xdr:nvSpPr>
      <xdr:spPr>
        <a:xfrm>
          <a:off x="6134100" y="1734502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oneCell">
    <xdr:from>
      <xdr:col>42</xdr:col>
      <xdr:colOff>104775</xdr:colOff>
      <xdr:row>102</xdr:row>
      <xdr:rowOff>0</xdr:rowOff>
    </xdr:from>
    <xdr:to>
      <xdr:col>47</xdr:col>
      <xdr:colOff>76200</xdr:colOff>
      <xdr:row>105</xdr:row>
      <xdr:rowOff>9525</xdr:rowOff>
    </xdr:to>
    <xdr:sp macro="" textlink="">
      <xdr:nvSpPr>
        <xdr:cNvPr id="4281" name="Line 68">
          <a:extLst>
            <a:ext uri="{FF2B5EF4-FFF2-40B4-BE49-F238E27FC236}">
              <a16:creationId xmlns:a16="http://schemas.microsoft.com/office/drawing/2014/main" xmlns="" id="{BA2EA86E-A86A-42B4-AB04-D7EF67D1AE7B}"/>
            </a:ext>
          </a:extLst>
        </xdr:cNvPr>
        <xdr:cNvSpPr>
          <a:spLocks noChangeShapeType="1"/>
        </xdr:cNvSpPr>
      </xdr:nvSpPr>
      <xdr:spPr bwMode="auto">
        <a:xfrm>
          <a:off x="4905375" y="19916775"/>
          <a:ext cx="542925" cy="504825"/>
        </a:xfrm>
        <a:prstGeom prst="line">
          <a:avLst/>
        </a:prstGeom>
        <a:noFill/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30</xdr:col>
      <xdr:colOff>38100</xdr:colOff>
      <xdr:row>101</xdr:row>
      <xdr:rowOff>161925</xdr:rowOff>
    </xdr:from>
    <xdr:to>
      <xdr:col>38</xdr:col>
      <xdr:colOff>9525</xdr:colOff>
      <xdr:row>104</xdr:row>
      <xdr:rowOff>152400</xdr:rowOff>
    </xdr:to>
    <xdr:sp macro="" textlink="">
      <xdr:nvSpPr>
        <xdr:cNvPr id="4282" name="Line 74">
          <a:extLst>
            <a:ext uri="{FF2B5EF4-FFF2-40B4-BE49-F238E27FC236}">
              <a16:creationId xmlns:a16="http://schemas.microsoft.com/office/drawing/2014/main" xmlns="" id="{AA3BF7EC-0DF2-4F47-A40C-0F07B4E19803}"/>
            </a:ext>
          </a:extLst>
        </xdr:cNvPr>
        <xdr:cNvSpPr>
          <a:spLocks noChangeShapeType="1"/>
        </xdr:cNvSpPr>
      </xdr:nvSpPr>
      <xdr:spPr bwMode="auto">
        <a:xfrm>
          <a:off x="3467100" y="19916775"/>
          <a:ext cx="885825" cy="4857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57150</xdr:colOff>
      <xdr:row>98</xdr:row>
      <xdr:rowOff>19050</xdr:rowOff>
    </xdr:from>
    <xdr:to>
      <xdr:col>30</xdr:col>
      <xdr:colOff>28575</xdr:colOff>
      <xdr:row>107</xdr:row>
      <xdr:rowOff>28575</xdr:rowOff>
    </xdr:to>
    <xdr:sp macro="" textlink="">
      <xdr:nvSpPr>
        <xdr:cNvPr id="4283" name="Rectangle 75">
          <a:extLst>
            <a:ext uri="{FF2B5EF4-FFF2-40B4-BE49-F238E27FC236}">
              <a16:creationId xmlns:a16="http://schemas.microsoft.com/office/drawing/2014/main" xmlns="" id="{4212156D-BCFB-46DE-99FC-DC3F75A99D78}"/>
            </a:ext>
          </a:extLst>
        </xdr:cNvPr>
        <xdr:cNvSpPr>
          <a:spLocks noChangeArrowheads="1"/>
        </xdr:cNvSpPr>
      </xdr:nvSpPr>
      <xdr:spPr bwMode="auto">
        <a:xfrm>
          <a:off x="2571750" y="19288125"/>
          <a:ext cx="885825" cy="1476375"/>
        </a:xfrm>
        <a:prstGeom prst="rect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52</xdr:col>
      <xdr:colOff>104775</xdr:colOff>
      <xdr:row>93</xdr:row>
      <xdr:rowOff>0</xdr:rowOff>
    </xdr:from>
    <xdr:to>
      <xdr:col>52</xdr:col>
      <xdr:colOff>104775</xdr:colOff>
      <xdr:row>96</xdr:row>
      <xdr:rowOff>133350</xdr:rowOff>
    </xdr:to>
    <xdr:sp macro="" textlink="">
      <xdr:nvSpPr>
        <xdr:cNvPr id="4284" name="Line 226">
          <a:extLst>
            <a:ext uri="{FF2B5EF4-FFF2-40B4-BE49-F238E27FC236}">
              <a16:creationId xmlns:a16="http://schemas.microsoft.com/office/drawing/2014/main" xmlns="" id="{261DE61F-07D9-4D91-9903-8B8D0C89E9E2}"/>
            </a:ext>
          </a:extLst>
        </xdr:cNvPr>
        <xdr:cNvSpPr>
          <a:spLocks noChangeShapeType="1"/>
        </xdr:cNvSpPr>
      </xdr:nvSpPr>
      <xdr:spPr bwMode="auto">
        <a:xfrm>
          <a:off x="6048375" y="18373725"/>
          <a:ext cx="0" cy="7048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95250</xdr:colOff>
      <xdr:row>123</xdr:row>
      <xdr:rowOff>9525</xdr:rowOff>
    </xdr:from>
    <xdr:to>
      <xdr:col>51</xdr:col>
      <xdr:colOff>9525</xdr:colOff>
      <xdr:row>123</xdr:row>
      <xdr:rowOff>9525</xdr:rowOff>
    </xdr:to>
    <xdr:sp macro="" textlink="">
      <xdr:nvSpPr>
        <xdr:cNvPr id="4285" name="Line 227">
          <a:extLst>
            <a:ext uri="{FF2B5EF4-FFF2-40B4-BE49-F238E27FC236}">
              <a16:creationId xmlns:a16="http://schemas.microsoft.com/office/drawing/2014/main" xmlns="" id="{E6DDAFB6-EDAA-40ED-9A25-400E5643BF6C}"/>
            </a:ext>
          </a:extLst>
        </xdr:cNvPr>
        <xdr:cNvSpPr>
          <a:spLocks noChangeShapeType="1"/>
        </xdr:cNvSpPr>
      </xdr:nvSpPr>
      <xdr:spPr bwMode="auto">
        <a:xfrm>
          <a:off x="5467350" y="23402925"/>
          <a:ext cx="3714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9525</xdr:colOff>
      <xdr:row>105</xdr:row>
      <xdr:rowOff>114300</xdr:rowOff>
    </xdr:from>
    <xdr:to>
      <xdr:col>53</xdr:col>
      <xdr:colOff>9525</xdr:colOff>
      <xdr:row>120</xdr:row>
      <xdr:rowOff>57150</xdr:rowOff>
    </xdr:to>
    <xdr:sp macro="" textlink="">
      <xdr:nvSpPr>
        <xdr:cNvPr id="4286" name="Line 229">
          <a:extLst>
            <a:ext uri="{FF2B5EF4-FFF2-40B4-BE49-F238E27FC236}">
              <a16:creationId xmlns:a16="http://schemas.microsoft.com/office/drawing/2014/main" xmlns="" id="{723A8779-5A00-46D3-B7D8-B21EFD3AF3A5}"/>
            </a:ext>
          </a:extLst>
        </xdr:cNvPr>
        <xdr:cNvSpPr>
          <a:spLocks noChangeShapeType="1"/>
        </xdr:cNvSpPr>
      </xdr:nvSpPr>
      <xdr:spPr bwMode="auto">
        <a:xfrm flipH="1">
          <a:off x="6067425" y="20526375"/>
          <a:ext cx="0" cy="23812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47625</xdr:colOff>
      <xdr:row>105</xdr:row>
      <xdr:rowOff>104775</xdr:rowOff>
    </xdr:from>
    <xdr:to>
      <xdr:col>54</xdr:col>
      <xdr:colOff>9525</xdr:colOff>
      <xdr:row>105</xdr:row>
      <xdr:rowOff>104775</xdr:rowOff>
    </xdr:to>
    <xdr:sp macro="" textlink="">
      <xdr:nvSpPr>
        <xdr:cNvPr id="4287" name="Line 230">
          <a:extLst>
            <a:ext uri="{FF2B5EF4-FFF2-40B4-BE49-F238E27FC236}">
              <a16:creationId xmlns:a16="http://schemas.microsoft.com/office/drawing/2014/main" xmlns="" id="{7F36D29F-08D6-4E7F-A528-364A330444ED}"/>
            </a:ext>
          </a:extLst>
        </xdr:cNvPr>
        <xdr:cNvSpPr>
          <a:spLocks noChangeShapeType="1"/>
        </xdr:cNvSpPr>
      </xdr:nvSpPr>
      <xdr:spPr bwMode="auto">
        <a:xfrm>
          <a:off x="5191125" y="20516850"/>
          <a:ext cx="9906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98</xdr:row>
      <xdr:rowOff>95250</xdr:rowOff>
    </xdr:from>
    <xdr:to>
      <xdr:col>53</xdr:col>
      <xdr:colOff>0</xdr:colOff>
      <xdr:row>105</xdr:row>
      <xdr:rowOff>85725</xdr:rowOff>
    </xdr:to>
    <xdr:sp macro="" textlink="">
      <xdr:nvSpPr>
        <xdr:cNvPr id="4288" name="Line 231">
          <a:extLst>
            <a:ext uri="{FF2B5EF4-FFF2-40B4-BE49-F238E27FC236}">
              <a16:creationId xmlns:a16="http://schemas.microsoft.com/office/drawing/2014/main" xmlns="" id="{D91B9AA0-3196-4918-B721-FDBA9E01B40B}"/>
            </a:ext>
          </a:extLst>
        </xdr:cNvPr>
        <xdr:cNvSpPr>
          <a:spLocks noChangeShapeType="1"/>
        </xdr:cNvSpPr>
      </xdr:nvSpPr>
      <xdr:spPr bwMode="auto">
        <a:xfrm>
          <a:off x="6057900" y="19364325"/>
          <a:ext cx="0" cy="11334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lg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76200</xdr:colOff>
      <xdr:row>118</xdr:row>
      <xdr:rowOff>142875</xdr:rowOff>
    </xdr:from>
    <xdr:to>
      <xdr:col>47</xdr:col>
      <xdr:colOff>76200</xdr:colOff>
      <xdr:row>124</xdr:row>
      <xdr:rowOff>171450</xdr:rowOff>
    </xdr:to>
    <xdr:sp macro="" textlink="">
      <xdr:nvSpPr>
        <xdr:cNvPr id="4289" name="Line 232">
          <a:extLst>
            <a:ext uri="{FF2B5EF4-FFF2-40B4-BE49-F238E27FC236}">
              <a16:creationId xmlns:a16="http://schemas.microsoft.com/office/drawing/2014/main" xmlns="" id="{D5E4E2C8-600D-4EA5-A71E-927824D4F420}"/>
            </a:ext>
          </a:extLst>
        </xdr:cNvPr>
        <xdr:cNvSpPr>
          <a:spLocks noChangeShapeType="1"/>
        </xdr:cNvSpPr>
      </xdr:nvSpPr>
      <xdr:spPr bwMode="auto">
        <a:xfrm>
          <a:off x="5448300" y="22659975"/>
          <a:ext cx="0" cy="11334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38100</xdr:colOff>
      <xdr:row>120</xdr:row>
      <xdr:rowOff>76200</xdr:rowOff>
    </xdr:from>
    <xdr:to>
      <xdr:col>53</xdr:col>
      <xdr:colOff>85725</xdr:colOff>
      <xdr:row>120</xdr:row>
      <xdr:rowOff>76200</xdr:rowOff>
    </xdr:to>
    <xdr:sp macro="" textlink="">
      <xdr:nvSpPr>
        <xdr:cNvPr id="4290" name="Line 235">
          <a:extLst>
            <a:ext uri="{FF2B5EF4-FFF2-40B4-BE49-F238E27FC236}">
              <a16:creationId xmlns:a16="http://schemas.microsoft.com/office/drawing/2014/main" xmlns="" id="{17794D5A-1A8E-40CF-BFC6-848361C6DB7E}"/>
            </a:ext>
          </a:extLst>
        </xdr:cNvPr>
        <xdr:cNvSpPr>
          <a:spLocks noChangeShapeType="1"/>
        </xdr:cNvSpPr>
      </xdr:nvSpPr>
      <xdr:spPr bwMode="auto">
        <a:xfrm>
          <a:off x="5181600" y="22926675"/>
          <a:ext cx="96202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85725</xdr:colOff>
      <xdr:row>125</xdr:row>
      <xdr:rowOff>76200</xdr:rowOff>
    </xdr:from>
    <xdr:to>
      <xdr:col>56</xdr:col>
      <xdr:colOff>0</xdr:colOff>
      <xdr:row>125</xdr:row>
      <xdr:rowOff>76200</xdr:rowOff>
    </xdr:to>
    <xdr:sp macro="" textlink="">
      <xdr:nvSpPr>
        <xdr:cNvPr id="4291" name="Line 240">
          <a:extLst>
            <a:ext uri="{FF2B5EF4-FFF2-40B4-BE49-F238E27FC236}">
              <a16:creationId xmlns:a16="http://schemas.microsoft.com/office/drawing/2014/main" xmlns="" id="{D3152650-3059-4326-AEBA-3EDEB6864E92}"/>
            </a:ext>
          </a:extLst>
        </xdr:cNvPr>
        <xdr:cNvSpPr>
          <a:spLocks noChangeShapeType="1"/>
        </xdr:cNvSpPr>
      </xdr:nvSpPr>
      <xdr:spPr bwMode="auto">
        <a:xfrm>
          <a:off x="5457825" y="23926800"/>
          <a:ext cx="942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47625</xdr:colOff>
      <xdr:row>123</xdr:row>
      <xdr:rowOff>9525</xdr:rowOff>
    </xdr:from>
    <xdr:to>
      <xdr:col>56</xdr:col>
      <xdr:colOff>9525</xdr:colOff>
      <xdr:row>123</xdr:row>
      <xdr:rowOff>9525</xdr:rowOff>
    </xdr:to>
    <xdr:sp macro="" textlink="">
      <xdr:nvSpPr>
        <xdr:cNvPr id="4292" name="Line 241">
          <a:extLst>
            <a:ext uri="{FF2B5EF4-FFF2-40B4-BE49-F238E27FC236}">
              <a16:creationId xmlns:a16="http://schemas.microsoft.com/office/drawing/2014/main" xmlns="" id="{49DB24F3-ACD7-40EB-950D-9DBE1DA8F422}"/>
            </a:ext>
          </a:extLst>
        </xdr:cNvPr>
        <xdr:cNvSpPr>
          <a:spLocks noChangeShapeType="1"/>
        </xdr:cNvSpPr>
      </xdr:nvSpPr>
      <xdr:spPr bwMode="auto">
        <a:xfrm>
          <a:off x="5876925" y="23402925"/>
          <a:ext cx="533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76200</xdr:colOff>
      <xdr:row>118</xdr:row>
      <xdr:rowOff>95250</xdr:rowOff>
    </xdr:from>
    <xdr:to>
      <xdr:col>47</xdr:col>
      <xdr:colOff>76200</xdr:colOff>
      <xdr:row>126</xdr:row>
      <xdr:rowOff>19050</xdr:rowOff>
    </xdr:to>
    <xdr:sp macro="" textlink="">
      <xdr:nvSpPr>
        <xdr:cNvPr id="4293" name="Line 258">
          <a:extLst>
            <a:ext uri="{FF2B5EF4-FFF2-40B4-BE49-F238E27FC236}">
              <a16:creationId xmlns:a16="http://schemas.microsoft.com/office/drawing/2014/main" xmlns="" id="{184A376D-B70F-41C9-8096-2F75C7E68BAF}"/>
            </a:ext>
          </a:extLst>
        </xdr:cNvPr>
        <xdr:cNvSpPr>
          <a:spLocks noChangeShapeType="1"/>
        </xdr:cNvSpPr>
      </xdr:nvSpPr>
      <xdr:spPr bwMode="auto">
        <a:xfrm>
          <a:off x="5448300" y="22612350"/>
          <a:ext cx="0" cy="14192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104775</xdr:colOff>
      <xdr:row>105</xdr:row>
      <xdr:rowOff>28575</xdr:rowOff>
    </xdr:from>
    <xdr:to>
      <xdr:col>48</xdr:col>
      <xdr:colOff>38100</xdr:colOff>
      <xdr:row>106</xdr:row>
      <xdr:rowOff>19050</xdr:rowOff>
    </xdr:to>
    <xdr:sp macro="" textlink="">
      <xdr:nvSpPr>
        <xdr:cNvPr id="4294" name="Oval 361">
          <a:extLst>
            <a:ext uri="{FF2B5EF4-FFF2-40B4-BE49-F238E27FC236}">
              <a16:creationId xmlns:a16="http://schemas.microsoft.com/office/drawing/2014/main" xmlns="" id="{49E8911E-4320-4491-B782-0276679CDBD5}"/>
            </a:ext>
          </a:extLst>
        </xdr:cNvPr>
        <xdr:cNvSpPr>
          <a:spLocks noChangeArrowheads="1"/>
        </xdr:cNvSpPr>
      </xdr:nvSpPr>
      <xdr:spPr bwMode="auto">
        <a:xfrm>
          <a:off x="5362575" y="2044065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46</xdr:col>
      <xdr:colOff>104775</xdr:colOff>
      <xdr:row>120</xdr:row>
      <xdr:rowOff>9525</xdr:rowOff>
    </xdr:from>
    <xdr:to>
      <xdr:col>48</xdr:col>
      <xdr:colOff>38100</xdr:colOff>
      <xdr:row>120</xdr:row>
      <xdr:rowOff>161925</xdr:rowOff>
    </xdr:to>
    <xdr:sp macro="" textlink="">
      <xdr:nvSpPr>
        <xdr:cNvPr id="4295" name="Oval 364">
          <a:extLst>
            <a:ext uri="{FF2B5EF4-FFF2-40B4-BE49-F238E27FC236}">
              <a16:creationId xmlns:a16="http://schemas.microsoft.com/office/drawing/2014/main" xmlns="" id="{2FD531A6-FF44-49B1-B6B9-BEC787070879}"/>
            </a:ext>
          </a:extLst>
        </xdr:cNvPr>
        <xdr:cNvSpPr>
          <a:spLocks noChangeArrowheads="1"/>
        </xdr:cNvSpPr>
      </xdr:nvSpPr>
      <xdr:spPr bwMode="auto">
        <a:xfrm>
          <a:off x="5362575" y="2286000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66675</xdr:colOff>
      <xdr:row>238</xdr:row>
      <xdr:rowOff>66675</xdr:rowOff>
    </xdr:from>
    <xdr:to>
      <xdr:col>20</xdr:col>
      <xdr:colOff>104775</xdr:colOff>
      <xdr:row>254</xdr:row>
      <xdr:rowOff>57150</xdr:rowOff>
    </xdr:to>
    <xdr:pic>
      <xdr:nvPicPr>
        <xdr:cNvPr id="4296" name="Picture 1">
          <a:extLst>
            <a:ext uri="{FF2B5EF4-FFF2-40B4-BE49-F238E27FC236}">
              <a16:creationId xmlns:a16="http://schemas.microsoft.com/office/drawing/2014/main" xmlns="" id="{15E85C74-57F9-4758-89F1-FEAFED503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5986700"/>
          <a:ext cx="1866900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54</xdr:col>
      <xdr:colOff>0</xdr:colOff>
      <xdr:row>257</xdr:row>
      <xdr:rowOff>0</xdr:rowOff>
    </xdr:from>
    <xdr:to>
      <xdr:col>58</xdr:col>
      <xdr:colOff>0</xdr:colOff>
      <xdr:row>258</xdr:row>
      <xdr:rowOff>130779</xdr:rowOff>
    </xdr:to>
    <xdr:sp macro="[0]!TopHK" textlink="">
      <xdr:nvSpPr>
        <xdr:cNvPr id="106" name="Rounded Rectangle 105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SpPr/>
      </xdr:nvSpPr>
      <xdr:spPr>
        <a:xfrm>
          <a:off x="6172200" y="49263300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oneCell">
    <xdr:from>
      <xdr:col>30</xdr:col>
      <xdr:colOff>19050</xdr:colOff>
      <xdr:row>237</xdr:row>
      <xdr:rowOff>790575</xdr:rowOff>
    </xdr:from>
    <xdr:to>
      <xdr:col>55</xdr:col>
      <xdr:colOff>57150</xdr:colOff>
      <xdr:row>254</xdr:row>
      <xdr:rowOff>38100</xdr:rowOff>
    </xdr:to>
    <xdr:pic>
      <xdr:nvPicPr>
        <xdr:cNvPr id="4298" name="Picture 3">
          <a:extLst>
            <a:ext uri="{FF2B5EF4-FFF2-40B4-BE49-F238E27FC236}">
              <a16:creationId xmlns:a16="http://schemas.microsoft.com/office/drawing/2014/main" xmlns="" id="{D5ED1A82-C70B-4802-BDEB-2EEFB81B5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45853350"/>
          <a:ext cx="2895600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28575</xdr:colOff>
      <xdr:row>0</xdr:row>
      <xdr:rowOff>66675</xdr:rowOff>
    </xdr:from>
    <xdr:to>
      <xdr:col>58</xdr:col>
      <xdr:colOff>47625</xdr:colOff>
      <xdr:row>1</xdr:row>
      <xdr:rowOff>209550</xdr:rowOff>
    </xdr:to>
    <xdr:pic>
      <xdr:nvPicPr>
        <xdr:cNvPr id="5206" name="Picture 1" descr="Blum_Logo_W">
          <a:extLst>
            <a:ext uri="{FF2B5EF4-FFF2-40B4-BE49-F238E27FC236}">
              <a16:creationId xmlns:a16="http://schemas.microsoft.com/office/drawing/2014/main" xmlns="" id="{E9697136-EA40-42E5-863A-41C1CD617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66675"/>
          <a:ext cx="1047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46</xdr:row>
      <xdr:rowOff>0</xdr:rowOff>
    </xdr:from>
    <xdr:to>
      <xdr:col>28</xdr:col>
      <xdr:colOff>9525</xdr:colOff>
      <xdr:row>61</xdr:row>
      <xdr:rowOff>76200</xdr:rowOff>
    </xdr:to>
    <xdr:pic>
      <xdr:nvPicPr>
        <xdr:cNvPr id="5207" name="Picture 38">
          <a:extLst>
            <a:ext uri="{FF2B5EF4-FFF2-40B4-BE49-F238E27FC236}">
              <a16:creationId xmlns:a16="http://schemas.microsoft.com/office/drawing/2014/main" xmlns="" id="{F9A2EF29-67E0-4D56-98A7-27F391045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782050"/>
          <a:ext cx="2981325" cy="300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65</xdr:row>
      <xdr:rowOff>0</xdr:rowOff>
    </xdr:from>
    <xdr:to>
      <xdr:col>28</xdr:col>
      <xdr:colOff>114300</xdr:colOff>
      <xdr:row>79</xdr:row>
      <xdr:rowOff>28575</xdr:rowOff>
    </xdr:to>
    <xdr:pic>
      <xdr:nvPicPr>
        <xdr:cNvPr id="5208" name="Picture 39">
          <a:extLst>
            <a:ext uri="{FF2B5EF4-FFF2-40B4-BE49-F238E27FC236}">
              <a16:creationId xmlns:a16="http://schemas.microsoft.com/office/drawing/2014/main" xmlns="" id="{BAE5CF09-6BA0-41C1-9B4F-1D56C6E77A8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2534900"/>
          <a:ext cx="2981325" cy="300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47</xdr:col>
      <xdr:colOff>66675</xdr:colOff>
      <xdr:row>103</xdr:row>
      <xdr:rowOff>142875</xdr:rowOff>
    </xdr:from>
    <xdr:to>
      <xdr:col>51</xdr:col>
      <xdr:colOff>57150</xdr:colOff>
      <xdr:row>103</xdr:row>
      <xdr:rowOff>142875</xdr:rowOff>
    </xdr:to>
    <xdr:sp macro="" textlink="">
      <xdr:nvSpPr>
        <xdr:cNvPr id="5209" name="Line 50">
          <a:extLst>
            <a:ext uri="{FF2B5EF4-FFF2-40B4-BE49-F238E27FC236}">
              <a16:creationId xmlns:a16="http://schemas.microsoft.com/office/drawing/2014/main" xmlns="" id="{508E7E8D-2C3B-4DE2-B729-EF1E3B66EF16}"/>
            </a:ext>
          </a:extLst>
        </xdr:cNvPr>
        <xdr:cNvSpPr>
          <a:spLocks noChangeShapeType="1"/>
        </xdr:cNvSpPr>
      </xdr:nvSpPr>
      <xdr:spPr bwMode="auto">
        <a:xfrm>
          <a:off x="5438775" y="20307300"/>
          <a:ext cx="4476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51</xdr:col>
      <xdr:colOff>38100</xdr:colOff>
      <xdr:row>103</xdr:row>
      <xdr:rowOff>142875</xdr:rowOff>
    </xdr:from>
    <xdr:to>
      <xdr:col>56</xdr:col>
      <xdr:colOff>28575</xdr:colOff>
      <xdr:row>103</xdr:row>
      <xdr:rowOff>142875</xdr:rowOff>
    </xdr:to>
    <xdr:sp macro="" textlink="">
      <xdr:nvSpPr>
        <xdr:cNvPr id="5210" name="Line 51">
          <a:extLst>
            <a:ext uri="{FF2B5EF4-FFF2-40B4-BE49-F238E27FC236}">
              <a16:creationId xmlns:a16="http://schemas.microsoft.com/office/drawing/2014/main" xmlns="" id="{029FCFA5-3B4B-4EE9-95C5-A425DD17ECF9}"/>
            </a:ext>
          </a:extLst>
        </xdr:cNvPr>
        <xdr:cNvSpPr>
          <a:spLocks noChangeShapeType="1"/>
        </xdr:cNvSpPr>
      </xdr:nvSpPr>
      <xdr:spPr bwMode="auto">
        <a:xfrm>
          <a:off x="5867400" y="20307300"/>
          <a:ext cx="561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54</xdr:col>
      <xdr:colOff>9525</xdr:colOff>
      <xdr:row>94</xdr:row>
      <xdr:rowOff>238125</xdr:rowOff>
    </xdr:from>
    <xdr:to>
      <xdr:col>54</xdr:col>
      <xdr:colOff>9525</xdr:colOff>
      <xdr:row>96</xdr:row>
      <xdr:rowOff>85725</xdr:rowOff>
    </xdr:to>
    <xdr:sp macro="" textlink="">
      <xdr:nvSpPr>
        <xdr:cNvPr id="5211" name="Line 54">
          <a:extLst>
            <a:ext uri="{FF2B5EF4-FFF2-40B4-BE49-F238E27FC236}">
              <a16:creationId xmlns:a16="http://schemas.microsoft.com/office/drawing/2014/main" xmlns="" id="{3709C828-FBC6-4248-971A-7A8B8F7BB630}"/>
            </a:ext>
          </a:extLst>
        </xdr:cNvPr>
        <xdr:cNvSpPr>
          <a:spLocks noChangeShapeType="1"/>
        </xdr:cNvSpPr>
      </xdr:nvSpPr>
      <xdr:spPr bwMode="auto">
        <a:xfrm flipH="1">
          <a:off x="6181725" y="18849975"/>
          <a:ext cx="0" cy="2667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lg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54</xdr:col>
      <xdr:colOff>0</xdr:colOff>
      <xdr:row>93</xdr:row>
      <xdr:rowOff>9525</xdr:rowOff>
    </xdr:from>
    <xdr:to>
      <xdr:col>54</xdr:col>
      <xdr:colOff>0</xdr:colOff>
      <xdr:row>94</xdr:row>
      <xdr:rowOff>0</xdr:rowOff>
    </xdr:to>
    <xdr:sp macro="" textlink="">
      <xdr:nvSpPr>
        <xdr:cNvPr id="5212" name="Line 55">
          <a:extLst>
            <a:ext uri="{FF2B5EF4-FFF2-40B4-BE49-F238E27FC236}">
              <a16:creationId xmlns:a16="http://schemas.microsoft.com/office/drawing/2014/main" xmlns="" id="{17B38B2A-45AB-4886-84F9-54688B6A80E8}"/>
            </a:ext>
          </a:extLst>
        </xdr:cNvPr>
        <xdr:cNvSpPr>
          <a:spLocks noChangeShapeType="1"/>
        </xdr:cNvSpPr>
      </xdr:nvSpPr>
      <xdr:spPr bwMode="auto">
        <a:xfrm flipH="1">
          <a:off x="6172200" y="18459450"/>
          <a:ext cx="0" cy="1524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47</xdr:col>
      <xdr:colOff>57150</xdr:colOff>
      <xdr:row>107</xdr:row>
      <xdr:rowOff>152400</xdr:rowOff>
    </xdr:from>
    <xdr:to>
      <xdr:col>50</xdr:col>
      <xdr:colOff>38100</xdr:colOff>
      <xdr:row>107</xdr:row>
      <xdr:rowOff>152400</xdr:rowOff>
    </xdr:to>
    <xdr:sp macro="" textlink="">
      <xdr:nvSpPr>
        <xdr:cNvPr id="5213" name="Line 56">
          <a:extLst>
            <a:ext uri="{FF2B5EF4-FFF2-40B4-BE49-F238E27FC236}">
              <a16:creationId xmlns:a16="http://schemas.microsoft.com/office/drawing/2014/main" xmlns="" id="{1C5DAEE2-CBA4-4F9F-B034-9F900647FF77}"/>
            </a:ext>
          </a:extLst>
        </xdr:cNvPr>
        <xdr:cNvSpPr>
          <a:spLocks noChangeShapeType="1"/>
        </xdr:cNvSpPr>
      </xdr:nvSpPr>
      <xdr:spPr bwMode="auto">
        <a:xfrm flipH="1">
          <a:off x="5429250" y="20964525"/>
          <a:ext cx="3238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53</xdr:col>
      <xdr:colOff>19050</xdr:colOff>
      <xdr:row>107</xdr:row>
      <xdr:rowOff>142875</xdr:rowOff>
    </xdr:from>
    <xdr:to>
      <xdr:col>55</xdr:col>
      <xdr:colOff>104775</xdr:colOff>
      <xdr:row>107</xdr:row>
      <xdr:rowOff>142875</xdr:rowOff>
    </xdr:to>
    <xdr:sp macro="" textlink="">
      <xdr:nvSpPr>
        <xdr:cNvPr id="5214" name="Line 57">
          <a:extLst>
            <a:ext uri="{FF2B5EF4-FFF2-40B4-BE49-F238E27FC236}">
              <a16:creationId xmlns:a16="http://schemas.microsoft.com/office/drawing/2014/main" xmlns="" id="{A2B797BA-55C6-41FA-893A-47C3A3D8B5A4}"/>
            </a:ext>
          </a:extLst>
        </xdr:cNvPr>
        <xdr:cNvSpPr>
          <a:spLocks noChangeShapeType="1"/>
        </xdr:cNvSpPr>
      </xdr:nvSpPr>
      <xdr:spPr bwMode="auto">
        <a:xfrm>
          <a:off x="6076950" y="20955000"/>
          <a:ext cx="3143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54</xdr:col>
      <xdr:colOff>9525</xdr:colOff>
      <xdr:row>99</xdr:row>
      <xdr:rowOff>123825</xdr:rowOff>
    </xdr:from>
    <xdr:to>
      <xdr:col>54</xdr:col>
      <xdr:colOff>9525</xdr:colOff>
      <xdr:row>102</xdr:row>
      <xdr:rowOff>57150</xdr:rowOff>
    </xdr:to>
    <xdr:sp macro="" textlink="">
      <xdr:nvSpPr>
        <xdr:cNvPr id="5215" name="Line 58">
          <a:extLst>
            <a:ext uri="{FF2B5EF4-FFF2-40B4-BE49-F238E27FC236}">
              <a16:creationId xmlns:a16="http://schemas.microsoft.com/office/drawing/2014/main" xmlns="" id="{029BCF9C-E36D-4CB1-8C8E-475529410D1B}"/>
            </a:ext>
          </a:extLst>
        </xdr:cNvPr>
        <xdr:cNvSpPr>
          <a:spLocks noChangeShapeType="1"/>
        </xdr:cNvSpPr>
      </xdr:nvSpPr>
      <xdr:spPr bwMode="auto">
        <a:xfrm>
          <a:off x="6181725" y="19640550"/>
          <a:ext cx="0" cy="4191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lg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54</xdr:col>
      <xdr:colOff>9525</xdr:colOff>
      <xdr:row>96</xdr:row>
      <xdr:rowOff>95250</xdr:rowOff>
    </xdr:from>
    <xdr:to>
      <xdr:col>54</xdr:col>
      <xdr:colOff>9525</xdr:colOff>
      <xdr:row>98</xdr:row>
      <xdr:rowOff>38100</xdr:rowOff>
    </xdr:to>
    <xdr:sp macro="" textlink="">
      <xdr:nvSpPr>
        <xdr:cNvPr id="5216" name="Line 59">
          <a:extLst>
            <a:ext uri="{FF2B5EF4-FFF2-40B4-BE49-F238E27FC236}">
              <a16:creationId xmlns:a16="http://schemas.microsoft.com/office/drawing/2014/main" xmlns="" id="{298B432D-6404-46C1-8555-5804536BDBF6}"/>
            </a:ext>
          </a:extLst>
        </xdr:cNvPr>
        <xdr:cNvSpPr>
          <a:spLocks noChangeShapeType="1"/>
        </xdr:cNvSpPr>
      </xdr:nvSpPr>
      <xdr:spPr bwMode="auto">
        <a:xfrm flipV="1">
          <a:off x="6181725" y="19126200"/>
          <a:ext cx="0" cy="2667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lg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45</xdr:col>
      <xdr:colOff>9525</xdr:colOff>
      <xdr:row>95</xdr:row>
      <xdr:rowOff>142875</xdr:rowOff>
    </xdr:from>
    <xdr:to>
      <xdr:col>50</xdr:col>
      <xdr:colOff>19050</xdr:colOff>
      <xdr:row>104</xdr:row>
      <xdr:rowOff>152400</xdr:rowOff>
    </xdr:to>
    <xdr:pic>
      <xdr:nvPicPr>
        <xdr:cNvPr id="5217" name="Picture 64">
          <a:extLst>
            <a:ext uri="{FF2B5EF4-FFF2-40B4-BE49-F238E27FC236}">
              <a16:creationId xmlns:a16="http://schemas.microsoft.com/office/drawing/2014/main" xmlns="" id="{98E70FFC-F540-4BC2-820B-62E7E86BA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19011900"/>
          <a:ext cx="5810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47</xdr:col>
      <xdr:colOff>57150</xdr:colOff>
      <xdr:row>103</xdr:row>
      <xdr:rowOff>19050</xdr:rowOff>
    </xdr:from>
    <xdr:to>
      <xdr:col>47</xdr:col>
      <xdr:colOff>57150</xdr:colOff>
      <xdr:row>107</xdr:row>
      <xdr:rowOff>152400</xdr:rowOff>
    </xdr:to>
    <xdr:sp macro="" textlink="">
      <xdr:nvSpPr>
        <xdr:cNvPr id="5218" name="Line 65">
          <a:extLst>
            <a:ext uri="{FF2B5EF4-FFF2-40B4-BE49-F238E27FC236}">
              <a16:creationId xmlns:a16="http://schemas.microsoft.com/office/drawing/2014/main" xmlns="" id="{F8D4461D-09E4-410F-9585-5828584CDA11}"/>
            </a:ext>
          </a:extLst>
        </xdr:cNvPr>
        <xdr:cNvSpPr>
          <a:spLocks noChangeShapeType="1"/>
        </xdr:cNvSpPr>
      </xdr:nvSpPr>
      <xdr:spPr bwMode="auto">
        <a:xfrm flipH="1">
          <a:off x="5429250" y="20183475"/>
          <a:ext cx="0" cy="7810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48</xdr:col>
      <xdr:colOff>38100</xdr:colOff>
      <xdr:row>96</xdr:row>
      <xdr:rowOff>85725</xdr:rowOff>
    </xdr:from>
    <xdr:to>
      <xdr:col>55</xdr:col>
      <xdr:colOff>95250</xdr:colOff>
      <xdr:row>96</xdr:row>
      <xdr:rowOff>85725</xdr:rowOff>
    </xdr:to>
    <xdr:sp macro="" textlink="">
      <xdr:nvSpPr>
        <xdr:cNvPr id="5219" name="Line 66">
          <a:extLst>
            <a:ext uri="{FF2B5EF4-FFF2-40B4-BE49-F238E27FC236}">
              <a16:creationId xmlns:a16="http://schemas.microsoft.com/office/drawing/2014/main" xmlns="" id="{024D954C-7ECB-4B13-B2E0-A9D38556B3D5}"/>
            </a:ext>
          </a:extLst>
        </xdr:cNvPr>
        <xdr:cNvSpPr>
          <a:spLocks noChangeShapeType="1"/>
        </xdr:cNvSpPr>
      </xdr:nvSpPr>
      <xdr:spPr bwMode="auto">
        <a:xfrm>
          <a:off x="5524500" y="19116675"/>
          <a:ext cx="85725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48</xdr:col>
      <xdr:colOff>47625</xdr:colOff>
      <xdr:row>102</xdr:row>
      <xdr:rowOff>57150</xdr:rowOff>
    </xdr:from>
    <xdr:to>
      <xdr:col>55</xdr:col>
      <xdr:colOff>104775</xdr:colOff>
      <xdr:row>102</xdr:row>
      <xdr:rowOff>57150</xdr:rowOff>
    </xdr:to>
    <xdr:sp macro="" textlink="">
      <xdr:nvSpPr>
        <xdr:cNvPr id="5220" name="Line 67">
          <a:extLst>
            <a:ext uri="{FF2B5EF4-FFF2-40B4-BE49-F238E27FC236}">
              <a16:creationId xmlns:a16="http://schemas.microsoft.com/office/drawing/2014/main" xmlns="" id="{DEB5518B-90A2-4EB1-8762-810DE3547A49}"/>
            </a:ext>
          </a:extLst>
        </xdr:cNvPr>
        <xdr:cNvSpPr>
          <a:spLocks noChangeShapeType="1"/>
        </xdr:cNvSpPr>
      </xdr:nvSpPr>
      <xdr:spPr bwMode="auto">
        <a:xfrm>
          <a:off x="5534025" y="20059650"/>
          <a:ext cx="85725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42</xdr:col>
      <xdr:colOff>38100</xdr:colOff>
      <xdr:row>96</xdr:row>
      <xdr:rowOff>142875</xdr:rowOff>
    </xdr:from>
    <xdr:to>
      <xdr:col>46</xdr:col>
      <xdr:colOff>76200</xdr:colOff>
      <xdr:row>98</xdr:row>
      <xdr:rowOff>76200</xdr:rowOff>
    </xdr:to>
    <xdr:sp macro="" textlink="">
      <xdr:nvSpPr>
        <xdr:cNvPr id="5221" name="Line 68">
          <a:extLst>
            <a:ext uri="{FF2B5EF4-FFF2-40B4-BE49-F238E27FC236}">
              <a16:creationId xmlns:a16="http://schemas.microsoft.com/office/drawing/2014/main" xmlns="" id="{A5D33307-A1F8-4A1F-8B68-DF93799B931F}"/>
            </a:ext>
          </a:extLst>
        </xdr:cNvPr>
        <xdr:cNvSpPr>
          <a:spLocks noChangeShapeType="1"/>
        </xdr:cNvSpPr>
      </xdr:nvSpPr>
      <xdr:spPr bwMode="auto">
        <a:xfrm flipV="1">
          <a:off x="4838700" y="19173825"/>
          <a:ext cx="495300" cy="257175"/>
        </a:xfrm>
        <a:prstGeom prst="line">
          <a:avLst/>
        </a:prstGeom>
        <a:noFill/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85725</xdr:colOff>
      <xdr:row>93</xdr:row>
      <xdr:rowOff>152400</xdr:rowOff>
    </xdr:from>
    <xdr:to>
      <xdr:col>35</xdr:col>
      <xdr:colOff>0</xdr:colOff>
      <xdr:row>109</xdr:row>
      <xdr:rowOff>95250</xdr:rowOff>
    </xdr:to>
    <xdr:pic>
      <xdr:nvPicPr>
        <xdr:cNvPr id="5222" name="Picture 69">
          <a:extLst>
            <a:ext uri="{FF2B5EF4-FFF2-40B4-BE49-F238E27FC236}">
              <a16:creationId xmlns:a16="http://schemas.microsoft.com/office/drawing/2014/main" xmlns="" id="{9C503A96-88AD-4885-9FA8-9E784E020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8602325"/>
          <a:ext cx="3686175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9525</xdr:colOff>
      <xdr:row>101</xdr:row>
      <xdr:rowOff>76200</xdr:rowOff>
    </xdr:from>
    <xdr:to>
      <xdr:col>34</xdr:col>
      <xdr:colOff>28575</xdr:colOff>
      <xdr:row>101</xdr:row>
      <xdr:rowOff>123825</xdr:rowOff>
    </xdr:to>
    <xdr:sp macro="" textlink="">
      <xdr:nvSpPr>
        <xdr:cNvPr id="5223" name="Line 74">
          <a:extLst>
            <a:ext uri="{FF2B5EF4-FFF2-40B4-BE49-F238E27FC236}">
              <a16:creationId xmlns:a16="http://schemas.microsoft.com/office/drawing/2014/main" xmlns="" id="{3BC5D4EA-54B6-41DE-8BA9-3AB0B6370A05}"/>
            </a:ext>
          </a:extLst>
        </xdr:cNvPr>
        <xdr:cNvSpPr>
          <a:spLocks noChangeShapeType="1"/>
        </xdr:cNvSpPr>
      </xdr:nvSpPr>
      <xdr:spPr bwMode="auto">
        <a:xfrm flipV="1">
          <a:off x="3438525" y="19916775"/>
          <a:ext cx="476250" cy="476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47625</xdr:colOff>
      <xdr:row>94</xdr:row>
      <xdr:rowOff>171450</xdr:rowOff>
    </xdr:from>
    <xdr:to>
      <xdr:col>30</xdr:col>
      <xdr:colOff>19050</xdr:colOff>
      <xdr:row>103</xdr:row>
      <xdr:rowOff>95250</xdr:rowOff>
    </xdr:to>
    <xdr:sp macro="" textlink="">
      <xdr:nvSpPr>
        <xdr:cNvPr id="5224" name="Rectangle 75">
          <a:extLst>
            <a:ext uri="{FF2B5EF4-FFF2-40B4-BE49-F238E27FC236}">
              <a16:creationId xmlns:a16="http://schemas.microsoft.com/office/drawing/2014/main" xmlns="" id="{F06DEFCF-63A5-4378-BC7D-36FD4077B4D8}"/>
            </a:ext>
          </a:extLst>
        </xdr:cNvPr>
        <xdr:cNvSpPr>
          <a:spLocks noChangeArrowheads="1"/>
        </xdr:cNvSpPr>
      </xdr:nvSpPr>
      <xdr:spPr bwMode="auto">
        <a:xfrm>
          <a:off x="2562225" y="18783300"/>
          <a:ext cx="885825" cy="1476375"/>
        </a:xfrm>
        <a:prstGeom prst="rect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58</xdr:col>
      <xdr:colOff>0</xdr:colOff>
      <xdr:row>128</xdr:row>
      <xdr:rowOff>0</xdr:rowOff>
    </xdr:from>
    <xdr:to>
      <xdr:col>58</xdr:col>
      <xdr:colOff>0</xdr:colOff>
      <xdr:row>128</xdr:row>
      <xdr:rowOff>0</xdr:rowOff>
    </xdr:to>
    <xdr:sp macro="" textlink="">
      <xdr:nvSpPr>
        <xdr:cNvPr id="5225" name="Line 25">
          <a:extLst>
            <a:ext uri="{FF2B5EF4-FFF2-40B4-BE49-F238E27FC236}">
              <a16:creationId xmlns:a16="http://schemas.microsoft.com/office/drawing/2014/main" xmlns="" id="{0073DAC5-614E-4A57-9657-97671F2D053D}"/>
            </a:ext>
          </a:extLst>
        </xdr:cNvPr>
        <xdr:cNvSpPr>
          <a:spLocks noChangeShapeType="1"/>
        </xdr:cNvSpPr>
      </xdr:nvSpPr>
      <xdr:spPr bwMode="auto">
        <a:xfrm>
          <a:off x="6629400" y="247269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128</xdr:row>
      <xdr:rowOff>0</xdr:rowOff>
    </xdr:from>
    <xdr:to>
      <xdr:col>58</xdr:col>
      <xdr:colOff>0</xdr:colOff>
      <xdr:row>128</xdr:row>
      <xdr:rowOff>0</xdr:rowOff>
    </xdr:to>
    <xdr:sp macro="" textlink="">
      <xdr:nvSpPr>
        <xdr:cNvPr id="5226" name="Line 26">
          <a:extLst>
            <a:ext uri="{FF2B5EF4-FFF2-40B4-BE49-F238E27FC236}">
              <a16:creationId xmlns:a16="http://schemas.microsoft.com/office/drawing/2014/main" xmlns="" id="{24D761F6-AB9A-4D86-A6D3-641A026AF03F}"/>
            </a:ext>
          </a:extLst>
        </xdr:cNvPr>
        <xdr:cNvSpPr>
          <a:spLocks noChangeShapeType="1"/>
        </xdr:cNvSpPr>
      </xdr:nvSpPr>
      <xdr:spPr bwMode="auto">
        <a:xfrm>
          <a:off x="6629400" y="24726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128</xdr:row>
      <xdr:rowOff>0</xdr:rowOff>
    </xdr:from>
    <xdr:to>
      <xdr:col>58</xdr:col>
      <xdr:colOff>0</xdr:colOff>
      <xdr:row>128</xdr:row>
      <xdr:rowOff>0</xdr:rowOff>
    </xdr:to>
    <xdr:sp macro="" textlink="">
      <xdr:nvSpPr>
        <xdr:cNvPr id="5227" name="Line 27">
          <a:extLst>
            <a:ext uri="{FF2B5EF4-FFF2-40B4-BE49-F238E27FC236}">
              <a16:creationId xmlns:a16="http://schemas.microsoft.com/office/drawing/2014/main" xmlns="" id="{E400D19D-0E72-4513-ACB1-99524912CAB2}"/>
            </a:ext>
          </a:extLst>
        </xdr:cNvPr>
        <xdr:cNvSpPr>
          <a:spLocks noChangeShapeType="1"/>
        </xdr:cNvSpPr>
      </xdr:nvSpPr>
      <xdr:spPr bwMode="auto">
        <a:xfrm>
          <a:off x="6629400" y="24726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128</xdr:row>
      <xdr:rowOff>0</xdr:rowOff>
    </xdr:from>
    <xdr:to>
      <xdr:col>46</xdr:col>
      <xdr:colOff>0</xdr:colOff>
      <xdr:row>128</xdr:row>
      <xdr:rowOff>0</xdr:rowOff>
    </xdr:to>
    <xdr:sp macro="" textlink="">
      <xdr:nvSpPr>
        <xdr:cNvPr id="5228" name="Line 28">
          <a:extLst>
            <a:ext uri="{FF2B5EF4-FFF2-40B4-BE49-F238E27FC236}">
              <a16:creationId xmlns:a16="http://schemas.microsoft.com/office/drawing/2014/main" xmlns="" id="{6911670D-DB8E-4C4B-89F9-21DC8984230D}"/>
            </a:ext>
          </a:extLst>
        </xdr:cNvPr>
        <xdr:cNvSpPr>
          <a:spLocks noChangeShapeType="1"/>
        </xdr:cNvSpPr>
      </xdr:nvSpPr>
      <xdr:spPr bwMode="auto">
        <a:xfrm>
          <a:off x="5257800" y="247269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128</xdr:row>
      <xdr:rowOff>0</xdr:rowOff>
    </xdr:from>
    <xdr:to>
      <xdr:col>46</xdr:col>
      <xdr:colOff>0</xdr:colOff>
      <xdr:row>128</xdr:row>
      <xdr:rowOff>0</xdr:rowOff>
    </xdr:to>
    <xdr:sp macro="" textlink="">
      <xdr:nvSpPr>
        <xdr:cNvPr id="5229" name="Line 29">
          <a:extLst>
            <a:ext uri="{FF2B5EF4-FFF2-40B4-BE49-F238E27FC236}">
              <a16:creationId xmlns:a16="http://schemas.microsoft.com/office/drawing/2014/main" xmlns="" id="{6C15F75B-0DB2-4FFB-BCCF-EECE64D185F8}"/>
            </a:ext>
          </a:extLst>
        </xdr:cNvPr>
        <xdr:cNvSpPr>
          <a:spLocks noChangeShapeType="1"/>
        </xdr:cNvSpPr>
      </xdr:nvSpPr>
      <xdr:spPr bwMode="auto">
        <a:xfrm>
          <a:off x="5257800" y="24726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128</xdr:row>
      <xdr:rowOff>0</xdr:rowOff>
    </xdr:from>
    <xdr:to>
      <xdr:col>46</xdr:col>
      <xdr:colOff>0</xdr:colOff>
      <xdr:row>128</xdr:row>
      <xdr:rowOff>0</xdr:rowOff>
    </xdr:to>
    <xdr:sp macro="" textlink="">
      <xdr:nvSpPr>
        <xdr:cNvPr id="5230" name="Line 30">
          <a:extLst>
            <a:ext uri="{FF2B5EF4-FFF2-40B4-BE49-F238E27FC236}">
              <a16:creationId xmlns:a16="http://schemas.microsoft.com/office/drawing/2014/main" xmlns="" id="{52413D80-3C0A-4348-BD7B-E2CAE79E048C}"/>
            </a:ext>
          </a:extLst>
        </xdr:cNvPr>
        <xdr:cNvSpPr>
          <a:spLocks noChangeShapeType="1"/>
        </xdr:cNvSpPr>
      </xdr:nvSpPr>
      <xdr:spPr bwMode="auto">
        <a:xfrm>
          <a:off x="5257800" y="24726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128</xdr:row>
      <xdr:rowOff>0</xdr:rowOff>
    </xdr:from>
    <xdr:to>
      <xdr:col>58</xdr:col>
      <xdr:colOff>0</xdr:colOff>
      <xdr:row>128</xdr:row>
      <xdr:rowOff>0</xdr:rowOff>
    </xdr:to>
    <xdr:sp macro="" textlink="">
      <xdr:nvSpPr>
        <xdr:cNvPr id="5231" name="Line 31">
          <a:extLst>
            <a:ext uri="{FF2B5EF4-FFF2-40B4-BE49-F238E27FC236}">
              <a16:creationId xmlns:a16="http://schemas.microsoft.com/office/drawing/2014/main" xmlns="" id="{F8D3F08A-8A18-4DDC-BE2F-9FDE5A627E8F}"/>
            </a:ext>
          </a:extLst>
        </xdr:cNvPr>
        <xdr:cNvSpPr>
          <a:spLocks noChangeShapeType="1"/>
        </xdr:cNvSpPr>
      </xdr:nvSpPr>
      <xdr:spPr bwMode="auto">
        <a:xfrm>
          <a:off x="6629400" y="247269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128</xdr:row>
      <xdr:rowOff>0</xdr:rowOff>
    </xdr:from>
    <xdr:to>
      <xdr:col>58</xdr:col>
      <xdr:colOff>0</xdr:colOff>
      <xdr:row>128</xdr:row>
      <xdr:rowOff>0</xdr:rowOff>
    </xdr:to>
    <xdr:sp macro="" textlink="">
      <xdr:nvSpPr>
        <xdr:cNvPr id="5232" name="Line 32">
          <a:extLst>
            <a:ext uri="{FF2B5EF4-FFF2-40B4-BE49-F238E27FC236}">
              <a16:creationId xmlns:a16="http://schemas.microsoft.com/office/drawing/2014/main" xmlns="" id="{C5595718-E65C-44A6-8761-0C104E1CA4D9}"/>
            </a:ext>
          </a:extLst>
        </xdr:cNvPr>
        <xdr:cNvSpPr>
          <a:spLocks noChangeShapeType="1"/>
        </xdr:cNvSpPr>
      </xdr:nvSpPr>
      <xdr:spPr bwMode="auto">
        <a:xfrm>
          <a:off x="6629400" y="24726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128</xdr:row>
      <xdr:rowOff>0</xdr:rowOff>
    </xdr:from>
    <xdr:to>
      <xdr:col>58</xdr:col>
      <xdr:colOff>0</xdr:colOff>
      <xdr:row>128</xdr:row>
      <xdr:rowOff>0</xdr:rowOff>
    </xdr:to>
    <xdr:sp macro="" textlink="">
      <xdr:nvSpPr>
        <xdr:cNvPr id="5233" name="Line 33">
          <a:extLst>
            <a:ext uri="{FF2B5EF4-FFF2-40B4-BE49-F238E27FC236}">
              <a16:creationId xmlns:a16="http://schemas.microsoft.com/office/drawing/2014/main" xmlns="" id="{186155C4-0098-41DF-AC07-61887184D975}"/>
            </a:ext>
          </a:extLst>
        </xdr:cNvPr>
        <xdr:cNvSpPr>
          <a:spLocks noChangeShapeType="1"/>
        </xdr:cNvSpPr>
      </xdr:nvSpPr>
      <xdr:spPr bwMode="auto">
        <a:xfrm>
          <a:off x="6629400" y="24726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128</xdr:row>
      <xdr:rowOff>0</xdr:rowOff>
    </xdr:from>
    <xdr:to>
      <xdr:col>46</xdr:col>
      <xdr:colOff>0</xdr:colOff>
      <xdr:row>128</xdr:row>
      <xdr:rowOff>0</xdr:rowOff>
    </xdr:to>
    <xdr:sp macro="" textlink="">
      <xdr:nvSpPr>
        <xdr:cNvPr id="5234" name="Line 34">
          <a:extLst>
            <a:ext uri="{FF2B5EF4-FFF2-40B4-BE49-F238E27FC236}">
              <a16:creationId xmlns:a16="http://schemas.microsoft.com/office/drawing/2014/main" xmlns="" id="{B0AFF29D-BC52-4E92-8E9D-C422A9FB6A6A}"/>
            </a:ext>
          </a:extLst>
        </xdr:cNvPr>
        <xdr:cNvSpPr>
          <a:spLocks noChangeShapeType="1"/>
        </xdr:cNvSpPr>
      </xdr:nvSpPr>
      <xdr:spPr bwMode="auto">
        <a:xfrm>
          <a:off x="5257800" y="247269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128</xdr:row>
      <xdr:rowOff>0</xdr:rowOff>
    </xdr:from>
    <xdr:to>
      <xdr:col>46</xdr:col>
      <xdr:colOff>0</xdr:colOff>
      <xdr:row>128</xdr:row>
      <xdr:rowOff>0</xdr:rowOff>
    </xdr:to>
    <xdr:sp macro="" textlink="">
      <xdr:nvSpPr>
        <xdr:cNvPr id="5235" name="Line 35">
          <a:extLst>
            <a:ext uri="{FF2B5EF4-FFF2-40B4-BE49-F238E27FC236}">
              <a16:creationId xmlns:a16="http://schemas.microsoft.com/office/drawing/2014/main" xmlns="" id="{01A3D397-A57E-4F40-AD45-D2C0E5CD1F23}"/>
            </a:ext>
          </a:extLst>
        </xdr:cNvPr>
        <xdr:cNvSpPr>
          <a:spLocks noChangeShapeType="1"/>
        </xdr:cNvSpPr>
      </xdr:nvSpPr>
      <xdr:spPr bwMode="auto">
        <a:xfrm>
          <a:off x="5257800" y="24726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128</xdr:row>
      <xdr:rowOff>0</xdr:rowOff>
    </xdr:from>
    <xdr:to>
      <xdr:col>46</xdr:col>
      <xdr:colOff>0</xdr:colOff>
      <xdr:row>128</xdr:row>
      <xdr:rowOff>0</xdr:rowOff>
    </xdr:to>
    <xdr:sp macro="" textlink="">
      <xdr:nvSpPr>
        <xdr:cNvPr id="5236" name="Line 36">
          <a:extLst>
            <a:ext uri="{FF2B5EF4-FFF2-40B4-BE49-F238E27FC236}">
              <a16:creationId xmlns:a16="http://schemas.microsoft.com/office/drawing/2014/main" xmlns="" id="{B2A327F0-7950-444E-82E8-79EF88FECD51}"/>
            </a:ext>
          </a:extLst>
        </xdr:cNvPr>
        <xdr:cNvSpPr>
          <a:spLocks noChangeShapeType="1"/>
        </xdr:cNvSpPr>
      </xdr:nvSpPr>
      <xdr:spPr bwMode="auto">
        <a:xfrm>
          <a:off x="5257800" y="24726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167</xdr:row>
      <xdr:rowOff>0</xdr:rowOff>
    </xdr:from>
    <xdr:to>
      <xdr:col>58</xdr:col>
      <xdr:colOff>0</xdr:colOff>
      <xdr:row>167</xdr:row>
      <xdr:rowOff>0</xdr:rowOff>
    </xdr:to>
    <xdr:sp macro="" textlink="">
      <xdr:nvSpPr>
        <xdr:cNvPr id="5237" name="Line 625">
          <a:extLst>
            <a:ext uri="{FF2B5EF4-FFF2-40B4-BE49-F238E27FC236}">
              <a16:creationId xmlns:a16="http://schemas.microsoft.com/office/drawing/2014/main" xmlns="" id="{F4744B7D-CFD7-47A2-A639-0B3E14EE4B8F}"/>
            </a:ext>
          </a:extLst>
        </xdr:cNvPr>
        <xdr:cNvSpPr>
          <a:spLocks noChangeShapeType="1"/>
        </xdr:cNvSpPr>
      </xdr:nvSpPr>
      <xdr:spPr bwMode="auto">
        <a:xfrm>
          <a:off x="6629400" y="32156400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167</xdr:row>
      <xdr:rowOff>0</xdr:rowOff>
    </xdr:from>
    <xdr:to>
      <xdr:col>58</xdr:col>
      <xdr:colOff>0</xdr:colOff>
      <xdr:row>167</xdr:row>
      <xdr:rowOff>0</xdr:rowOff>
    </xdr:to>
    <xdr:sp macro="" textlink="">
      <xdr:nvSpPr>
        <xdr:cNvPr id="5238" name="Line 626">
          <a:extLst>
            <a:ext uri="{FF2B5EF4-FFF2-40B4-BE49-F238E27FC236}">
              <a16:creationId xmlns:a16="http://schemas.microsoft.com/office/drawing/2014/main" xmlns="" id="{2ACD122A-9E73-4607-960D-856EC7ED25CD}"/>
            </a:ext>
          </a:extLst>
        </xdr:cNvPr>
        <xdr:cNvSpPr>
          <a:spLocks noChangeShapeType="1"/>
        </xdr:cNvSpPr>
      </xdr:nvSpPr>
      <xdr:spPr bwMode="auto">
        <a:xfrm>
          <a:off x="6629400" y="32156400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167</xdr:row>
      <xdr:rowOff>0</xdr:rowOff>
    </xdr:from>
    <xdr:to>
      <xdr:col>58</xdr:col>
      <xdr:colOff>0</xdr:colOff>
      <xdr:row>167</xdr:row>
      <xdr:rowOff>0</xdr:rowOff>
    </xdr:to>
    <xdr:sp macro="" textlink="">
      <xdr:nvSpPr>
        <xdr:cNvPr id="5239" name="Line 627">
          <a:extLst>
            <a:ext uri="{FF2B5EF4-FFF2-40B4-BE49-F238E27FC236}">
              <a16:creationId xmlns:a16="http://schemas.microsoft.com/office/drawing/2014/main" xmlns="" id="{D832197F-EE16-4DCD-AA62-80C8984F0DF1}"/>
            </a:ext>
          </a:extLst>
        </xdr:cNvPr>
        <xdr:cNvSpPr>
          <a:spLocks noChangeShapeType="1"/>
        </xdr:cNvSpPr>
      </xdr:nvSpPr>
      <xdr:spPr bwMode="auto">
        <a:xfrm>
          <a:off x="6629400" y="321564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167</xdr:row>
      <xdr:rowOff>0</xdr:rowOff>
    </xdr:from>
    <xdr:to>
      <xdr:col>58</xdr:col>
      <xdr:colOff>0</xdr:colOff>
      <xdr:row>167</xdr:row>
      <xdr:rowOff>0</xdr:rowOff>
    </xdr:to>
    <xdr:sp macro="" textlink="">
      <xdr:nvSpPr>
        <xdr:cNvPr id="5240" name="Line 628">
          <a:extLst>
            <a:ext uri="{FF2B5EF4-FFF2-40B4-BE49-F238E27FC236}">
              <a16:creationId xmlns:a16="http://schemas.microsoft.com/office/drawing/2014/main" xmlns="" id="{89F8E9CC-56E6-4779-BC8E-07C53D760C55}"/>
            </a:ext>
          </a:extLst>
        </xdr:cNvPr>
        <xdr:cNvSpPr>
          <a:spLocks noChangeShapeType="1"/>
        </xdr:cNvSpPr>
      </xdr:nvSpPr>
      <xdr:spPr bwMode="auto">
        <a:xfrm>
          <a:off x="6629400" y="321564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167</xdr:row>
      <xdr:rowOff>0</xdr:rowOff>
    </xdr:from>
    <xdr:to>
      <xdr:col>58</xdr:col>
      <xdr:colOff>0</xdr:colOff>
      <xdr:row>167</xdr:row>
      <xdr:rowOff>0</xdr:rowOff>
    </xdr:to>
    <xdr:sp macro="" textlink="">
      <xdr:nvSpPr>
        <xdr:cNvPr id="5241" name="Line 629">
          <a:extLst>
            <a:ext uri="{FF2B5EF4-FFF2-40B4-BE49-F238E27FC236}">
              <a16:creationId xmlns:a16="http://schemas.microsoft.com/office/drawing/2014/main" xmlns="" id="{CA1D3366-39D8-4727-A361-E03BB0BD5DCA}"/>
            </a:ext>
          </a:extLst>
        </xdr:cNvPr>
        <xdr:cNvSpPr>
          <a:spLocks noChangeShapeType="1"/>
        </xdr:cNvSpPr>
      </xdr:nvSpPr>
      <xdr:spPr bwMode="auto">
        <a:xfrm>
          <a:off x="6629400" y="321564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167</xdr:row>
      <xdr:rowOff>0</xdr:rowOff>
    </xdr:from>
    <xdr:to>
      <xdr:col>58</xdr:col>
      <xdr:colOff>0</xdr:colOff>
      <xdr:row>167</xdr:row>
      <xdr:rowOff>0</xdr:rowOff>
    </xdr:to>
    <xdr:sp macro="" textlink="">
      <xdr:nvSpPr>
        <xdr:cNvPr id="5242" name="Line 630">
          <a:extLst>
            <a:ext uri="{FF2B5EF4-FFF2-40B4-BE49-F238E27FC236}">
              <a16:creationId xmlns:a16="http://schemas.microsoft.com/office/drawing/2014/main" xmlns="" id="{8670AB7E-8771-4C79-9391-60B01B581428}"/>
            </a:ext>
          </a:extLst>
        </xdr:cNvPr>
        <xdr:cNvSpPr>
          <a:spLocks noChangeShapeType="1"/>
        </xdr:cNvSpPr>
      </xdr:nvSpPr>
      <xdr:spPr bwMode="auto">
        <a:xfrm>
          <a:off x="6629400" y="321564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157</xdr:row>
      <xdr:rowOff>114300</xdr:rowOff>
    </xdr:from>
    <xdr:to>
      <xdr:col>58</xdr:col>
      <xdr:colOff>0</xdr:colOff>
      <xdr:row>157</xdr:row>
      <xdr:rowOff>114300</xdr:rowOff>
    </xdr:to>
    <xdr:sp macro="" textlink="">
      <xdr:nvSpPr>
        <xdr:cNvPr id="5243" name="Line 669">
          <a:extLst>
            <a:ext uri="{FF2B5EF4-FFF2-40B4-BE49-F238E27FC236}">
              <a16:creationId xmlns:a16="http://schemas.microsoft.com/office/drawing/2014/main" xmlns="" id="{35CDAE0E-BF47-4428-8981-1CED20C0CD20}"/>
            </a:ext>
          </a:extLst>
        </xdr:cNvPr>
        <xdr:cNvSpPr>
          <a:spLocks noChangeShapeType="1"/>
        </xdr:cNvSpPr>
      </xdr:nvSpPr>
      <xdr:spPr bwMode="auto">
        <a:xfrm>
          <a:off x="6629400" y="30365700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157</xdr:row>
      <xdr:rowOff>114300</xdr:rowOff>
    </xdr:from>
    <xdr:to>
      <xdr:col>58</xdr:col>
      <xdr:colOff>0</xdr:colOff>
      <xdr:row>157</xdr:row>
      <xdr:rowOff>114300</xdr:rowOff>
    </xdr:to>
    <xdr:sp macro="" textlink="">
      <xdr:nvSpPr>
        <xdr:cNvPr id="5244" name="Line 670">
          <a:extLst>
            <a:ext uri="{FF2B5EF4-FFF2-40B4-BE49-F238E27FC236}">
              <a16:creationId xmlns:a16="http://schemas.microsoft.com/office/drawing/2014/main" xmlns="" id="{19729DAF-4D06-4478-B319-F09437C2A5B3}"/>
            </a:ext>
          </a:extLst>
        </xdr:cNvPr>
        <xdr:cNvSpPr>
          <a:spLocks noChangeShapeType="1"/>
        </xdr:cNvSpPr>
      </xdr:nvSpPr>
      <xdr:spPr bwMode="auto">
        <a:xfrm>
          <a:off x="6629400" y="30365700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151</xdr:row>
      <xdr:rowOff>114300</xdr:rowOff>
    </xdr:from>
    <xdr:to>
      <xdr:col>58</xdr:col>
      <xdr:colOff>0</xdr:colOff>
      <xdr:row>151</xdr:row>
      <xdr:rowOff>114300</xdr:rowOff>
    </xdr:to>
    <xdr:sp macro="" textlink="">
      <xdr:nvSpPr>
        <xdr:cNvPr id="5245" name="Line 671">
          <a:extLst>
            <a:ext uri="{FF2B5EF4-FFF2-40B4-BE49-F238E27FC236}">
              <a16:creationId xmlns:a16="http://schemas.microsoft.com/office/drawing/2014/main" xmlns="" id="{E8F24B37-EFA7-4F37-BB1D-2F9F3100C74C}"/>
            </a:ext>
          </a:extLst>
        </xdr:cNvPr>
        <xdr:cNvSpPr>
          <a:spLocks noChangeShapeType="1"/>
        </xdr:cNvSpPr>
      </xdr:nvSpPr>
      <xdr:spPr bwMode="auto">
        <a:xfrm>
          <a:off x="6629400" y="292227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151</xdr:row>
      <xdr:rowOff>114300</xdr:rowOff>
    </xdr:from>
    <xdr:to>
      <xdr:col>58</xdr:col>
      <xdr:colOff>0</xdr:colOff>
      <xdr:row>151</xdr:row>
      <xdr:rowOff>114300</xdr:rowOff>
    </xdr:to>
    <xdr:sp macro="" textlink="">
      <xdr:nvSpPr>
        <xdr:cNvPr id="5246" name="Line 672">
          <a:extLst>
            <a:ext uri="{FF2B5EF4-FFF2-40B4-BE49-F238E27FC236}">
              <a16:creationId xmlns:a16="http://schemas.microsoft.com/office/drawing/2014/main" xmlns="" id="{16BC3DE2-C4CC-4BD6-8D85-1F6637867714}"/>
            </a:ext>
          </a:extLst>
        </xdr:cNvPr>
        <xdr:cNvSpPr>
          <a:spLocks noChangeShapeType="1"/>
        </xdr:cNvSpPr>
      </xdr:nvSpPr>
      <xdr:spPr bwMode="auto">
        <a:xfrm>
          <a:off x="6629400" y="292227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139</xdr:row>
      <xdr:rowOff>114300</xdr:rowOff>
    </xdr:from>
    <xdr:to>
      <xdr:col>58</xdr:col>
      <xdr:colOff>0</xdr:colOff>
      <xdr:row>139</xdr:row>
      <xdr:rowOff>114300</xdr:rowOff>
    </xdr:to>
    <xdr:sp macro="" textlink="">
      <xdr:nvSpPr>
        <xdr:cNvPr id="5247" name="Line 673">
          <a:extLst>
            <a:ext uri="{FF2B5EF4-FFF2-40B4-BE49-F238E27FC236}">
              <a16:creationId xmlns:a16="http://schemas.microsoft.com/office/drawing/2014/main" xmlns="" id="{59A5FD59-DC7A-4FF8-BBA5-34B37CF57D26}"/>
            </a:ext>
          </a:extLst>
        </xdr:cNvPr>
        <xdr:cNvSpPr>
          <a:spLocks noChangeShapeType="1"/>
        </xdr:cNvSpPr>
      </xdr:nvSpPr>
      <xdr:spPr bwMode="auto">
        <a:xfrm>
          <a:off x="6629400" y="269367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139</xdr:row>
      <xdr:rowOff>114300</xdr:rowOff>
    </xdr:from>
    <xdr:to>
      <xdr:col>58</xdr:col>
      <xdr:colOff>0</xdr:colOff>
      <xdr:row>139</xdr:row>
      <xdr:rowOff>114300</xdr:rowOff>
    </xdr:to>
    <xdr:sp macro="" textlink="">
      <xdr:nvSpPr>
        <xdr:cNvPr id="5248" name="Line 674">
          <a:extLst>
            <a:ext uri="{FF2B5EF4-FFF2-40B4-BE49-F238E27FC236}">
              <a16:creationId xmlns:a16="http://schemas.microsoft.com/office/drawing/2014/main" xmlns="" id="{AA066B7B-9EA4-457D-A665-510A4C6D727E}"/>
            </a:ext>
          </a:extLst>
        </xdr:cNvPr>
        <xdr:cNvSpPr>
          <a:spLocks noChangeShapeType="1"/>
        </xdr:cNvSpPr>
      </xdr:nvSpPr>
      <xdr:spPr bwMode="auto">
        <a:xfrm>
          <a:off x="6629400" y="269367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104775</xdr:colOff>
      <xdr:row>147</xdr:row>
      <xdr:rowOff>171450</xdr:rowOff>
    </xdr:from>
    <xdr:to>
      <xdr:col>29</xdr:col>
      <xdr:colOff>66675</xdr:colOff>
      <xdr:row>160</xdr:row>
      <xdr:rowOff>180975</xdr:rowOff>
    </xdr:to>
    <xdr:pic>
      <xdr:nvPicPr>
        <xdr:cNvPr id="5249" name="Picture 834">
          <a:extLst>
            <a:ext uri="{FF2B5EF4-FFF2-40B4-BE49-F238E27FC236}">
              <a16:creationId xmlns:a16="http://schemas.microsoft.com/office/drawing/2014/main" xmlns="" id="{F40B6179-F076-4187-9FE2-98D433769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8517850"/>
          <a:ext cx="3048000" cy="248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85725</xdr:colOff>
      <xdr:row>149</xdr:row>
      <xdr:rowOff>152400</xdr:rowOff>
    </xdr:from>
    <xdr:to>
      <xdr:col>17</xdr:col>
      <xdr:colOff>28575</xdr:colOff>
      <xdr:row>150</xdr:row>
      <xdr:rowOff>133350</xdr:rowOff>
    </xdr:to>
    <xdr:sp macro="" textlink="">
      <xdr:nvSpPr>
        <xdr:cNvPr id="5250" name="Line 836">
          <a:extLst>
            <a:ext uri="{FF2B5EF4-FFF2-40B4-BE49-F238E27FC236}">
              <a16:creationId xmlns:a16="http://schemas.microsoft.com/office/drawing/2014/main" xmlns="" id="{B997ED7D-FB9E-4A98-8816-F1A3A9DE1EF5}"/>
            </a:ext>
          </a:extLst>
        </xdr:cNvPr>
        <xdr:cNvSpPr>
          <a:spLocks noChangeShapeType="1"/>
        </xdr:cNvSpPr>
      </xdr:nvSpPr>
      <xdr:spPr bwMode="auto">
        <a:xfrm>
          <a:off x="1457325" y="28879800"/>
          <a:ext cx="514350" cy="1714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150</xdr:row>
      <xdr:rowOff>28575</xdr:rowOff>
    </xdr:from>
    <xdr:to>
      <xdr:col>3</xdr:col>
      <xdr:colOff>9525</xdr:colOff>
      <xdr:row>150</xdr:row>
      <xdr:rowOff>28575</xdr:rowOff>
    </xdr:to>
    <xdr:sp macro="" textlink="">
      <xdr:nvSpPr>
        <xdr:cNvPr id="5251" name="Line 837">
          <a:extLst>
            <a:ext uri="{FF2B5EF4-FFF2-40B4-BE49-F238E27FC236}">
              <a16:creationId xmlns:a16="http://schemas.microsoft.com/office/drawing/2014/main" xmlns="" id="{B1609083-2190-411E-80AE-1FF94EEA3E9C}"/>
            </a:ext>
          </a:extLst>
        </xdr:cNvPr>
        <xdr:cNvSpPr>
          <a:spLocks noChangeShapeType="1"/>
        </xdr:cNvSpPr>
      </xdr:nvSpPr>
      <xdr:spPr bwMode="auto">
        <a:xfrm>
          <a:off x="352425" y="2894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150</xdr:row>
      <xdr:rowOff>9525</xdr:rowOff>
    </xdr:from>
    <xdr:to>
      <xdr:col>5</xdr:col>
      <xdr:colOff>47625</xdr:colOff>
      <xdr:row>150</xdr:row>
      <xdr:rowOff>9525</xdr:rowOff>
    </xdr:to>
    <xdr:sp macro="" textlink="">
      <xdr:nvSpPr>
        <xdr:cNvPr id="5252" name="Line 838">
          <a:extLst>
            <a:ext uri="{FF2B5EF4-FFF2-40B4-BE49-F238E27FC236}">
              <a16:creationId xmlns:a16="http://schemas.microsoft.com/office/drawing/2014/main" xmlns="" id="{777B08B3-6A42-4B7F-A889-0FF8113B4C4E}"/>
            </a:ext>
          </a:extLst>
        </xdr:cNvPr>
        <xdr:cNvSpPr>
          <a:spLocks noChangeShapeType="1"/>
        </xdr:cNvSpPr>
      </xdr:nvSpPr>
      <xdr:spPr bwMode="auto">
        <a:xfrm>
          <a:off x="361950" y="28927425"/>
          <a:ext cx="257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76200</xdr:colOff>
      <xdr:row>152</xdr:row>
      <xdr:rowOff>0</xdr:rowOff>
    </xdr:from>
    <xdr:to>
      <xdr:col>45</xdr:col>
      <xdr:colOff>76200</xdr:colOff>
      <xdr:row>152</xdr:row>
      <xdr:rowOff>0</xdr:rowOff>
    </xdr:to>
    <xdr:sp macro="" textlink="">
      <xdr:nvSpPr>
        <xdr:cNvPr id="5253" name="Line 877">
          <a:extLst>
            <a:ext uri="{FF2B5EF4-FFF2-40B4-BE49-F238E27FC236}">
              <a16:creationId xmlns:a16="http://schemas.microsoft.com/office/drawing/2014/main" xmlns="" id="{2108A56D-1703-4F8E-817A-080821587774}"/>
            </a:ext>
          </a:extLst>
        </xdr:cNvPr>
        <xdr:cNvSpPr>
          <a:spLocks noChangeShapeType="1"/>
        </xdr:cNvSpPr>
      </xdr:nvSpPr>
      <xdr:spPr bwMode="auto">
        <a:xfrm>
          <a:off x="5219700" y="29298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76200</xdr:colOff>
      <xdr:row>152</xdr:row>
      <xdr:rowOff>0</xdr:rowOff>
    </xdr:from>
    <xdr:to>
      <xdr:col>51</xdr:col>
      <xdr:colOff>76200</xdr:colOff>
      <xdr:row>152</xdr:row>
      <xdr:rowOff>0</xdr:rowOff>
    </xdr:to>
    <xdr:sp macro="" textlink="">
      <xdr:nvSpPr>
        <xdr:cNvPr id="5254" name="Line 878">
          <a:extLst>
            <a:ext uri="{FF2B5EF4-FFF2-40B4-BE49-F238E27FC236}">
              <a16:creationId xmlns:a16="http://schemas.microsoft.com/office/drawing/2014/main" xmlns="" id="{079375A9-F774-40D3-9CF4-E2B8A77AD2F7}"/>
            </a:ext>
          </a:extLst>
        </xdr:cNvPr>
        <xdr:cNvSpPr>
          <a:spLocks noChangeShapeType="1"/>
        </xdr:cNvSpPr>
      </xdr:nvSpPr>
      <xdr:spPr bwMode="auto">
        <a:xfrm>
          <a:off x="5905500" y="29298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9525</xdr:colOff>
      <xdr:row>142</xdr:row>
      <xdr:rowOff>76200</xdr:rowOff>
    </xdr:from>
    <xdr:to>
      <xdr:col>51</xdr:col>
      <xdr:colOff>0</xdr:colOff>
      <xdr:row>142</xdr:row>
      <xdr:rowOff>76200</xdr:rowOff>
    </xdr:to>
    <xdr:sp macro="" textlink="">
      <xdr:nvSpPr>
        <xdr:cNvPr id="5255" name="Line 881">
          <a:extLst>
            <a:ext uri="{FF2B5EF4-FFF2-40B4-BE49-F238E27FC236}">
              <a16:creationId xmlns:a16="http://schemas.microsoft.com/office/drawing/2014/main" xmlns="" id="{98A557C9-0DC0-49E0-A5C8-5D542A04A645}"/>
            </a:ext>
          </a:extLst>
        </xdr:cNvPr>
        <xdr:cNvSpPr>
          <a:spLocks noChangeShapeType="1"/>
        </xdr:cNvSpPr>
      </xdr:nvSpPr>
      <xdr:spPr bwMode="auto">
        <a:xfrm>
          <a:off x="5381625" y="27470100"/>
          <a:ext cx="4476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44</xdr:col>
      <xdr:colOff>76200</xdr:colOff>
      <xdr:row>152</xdr:row>
      <xdr:rowOff>0</xdr:rowOff>
    </xdr:from>
    <xdr:to>
      <xdr:col>44</xdr:col>
      <xdr:colOff>76200</xdr:colOff>
      <xdr:row>152</xdr:row>
      <xdr:rowOff>0</xdr:rowOff>
    </xdr:to>
    <xdr:sp macro="" textlink="">
      <xdr:nvSpPr>
        <xdr:cNvPr id="5256" name="Line 883">
          <a:extLst>
            <a:ext uri="{FF2B5EF4-FFF2-40B4-BE49-F238E27FC236}">
              <a16:creationId xmlns:a16="http://schemas.microsoft.com/office/drawing/2014/main" xmlns="" id="{24AFFC7D-FBA6-4A1B-B34E-D6B616B1F1E0}"/>
            </a:ext>
          </a:extLst>
        </xdr:cNvPr>
        <xdr:cNvSpPr>
          <a:spLocks noChangeShapeType="1"/>
        </xdr:cNvSpPr>
      </xdr:nvSpPr>
      <xdr:spPr bwMode="auto">
        <a:xfrm>
          <a:off x="5105400" y="29298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43</xdr:col>
      <xdr:colOff>76200</xdr:colOff>
      <xdr:row>152</xdr:row>
      <xdr:rowOff>0</xdr:rowOff>
    </xdr:from>
    <xdr:to>
      <xdr:col>43</xdr:col>
      <xdr:colOff>76200</xdr:colOff>
      <xdr:row>152</xdr:row>
      <xdr:rowOff>0</xdr:rowOff>
    </xdr:to>
    <xdr:sp macro="" textlink="">
      <xdr:nvSpPr>
        <xdr:cNvPr id="5257" name="Line 884">
          <a:extLst>
            <a:ext uri="{FF2B5EF4-FFF2-40B4-BE49-F238E27FC236}">
              <a16:creationId xmlns:a16="http://schemas.microsoft.com/office/drawing/2014/main" xmlns="" id="{E424FD68-F278-4731-BEB5-3C8A693C1BBF}"/>
            </a:ext>
          </a:extLst>
        </xdr:cNvPr>
        <xdr:cNvSpPr>
          <a:spLocks noChangeShapeType="1"/>
        </xdr:cNvSpPr>
      </xdr:nvSpPr>
      <xdr:spPr bwMode="auto">
        <a:xfrm>
          <a:off x="4991100" y="29298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9525</xdr:colOff>
      <xdr:row>133</xdr:row>
      <xdr:rowOff>66675</xdr:rowOff>
    </xdr:from>
    <xdr:to>
      <xdr:col>54</xdr:col>
      <xdr:colOff>9525</xdr:colOff>
      <xdr:row>134</xdr:row>
      <xdr:rowOff>142875</xdr:rowOff>
    </xdr:to>
    <xdr:sp macro="" textlink="">
      <xdr:nvSpPr>
        <xdr:cNvPr id="5258" name="Line 887">
          <a:extLst>
            <a:ext uri="{FF2B5EF4-FFF2-40B4-BE49-F238E27FC236}">
              <a16:creationId xmlns:a16="http://schemas.microsoft.com/office/drawing/2014/main" xmlns="" id="{B477CE68-F9E2-454C-8813-0DC885349CCD}"/>
            </a:ext>
          </a:extLst>
        </xdr:cNvPr>
        <xdr:cNvSpPr>
          <a:spLocks noChangeShapeType="1"/>
        </xdr:cNvSpPr>
      </xdr:nvSpPr>
      <xdr:spPr bwMode="auto">
        <a:xfrm flipH="1">
          <a:off x="6181725" y="25746075"/>
          <a:ext cx="0" cy="2667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lg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130</xdr:row>
      <xdr:rowOff>152400</xdr:rowOff>
    </xdr:from>
    <xdr:to>
      <xdr:col>54</xdr:col>
      <xdr:colOff>0</xdr:colOff>
      <xdr:row>131</xdr:row>
      <xdr:rowOff>114300</xdr:rowOff>
    </xdr:to>
    <xdr:sp macro="" textlink="">
      <xdr:nvSpPr>
        <xdr:cNvPr id="5259" name="Line 888">
          <a:extLst>
            <a:ext uri="{FF2B5EF4-FFF2-40B4-BE49-F238E27FC236}">
              <a16:creationId xmlns:a16="http://schemas.microsoft.com/office/drawing/2014/main" xmlns="" id="{CACAB907-224C-4C04-B50A-CC06E4F19B85}"/>
            </a:ext>
          </a:extLst>
        </xdr:cNvPr>
        <xdr:cNvSpPr>
          <a:spLocks noChangeShapeType="1"/>
        </xdr:cNvSpPr>
      </xdr:nvSpPr>
      <xdr:spPr bwMode="auto">
        <a:xfrm flipH="1">
          <a:off x="6172200" y="25260300"/>
          <a:ext cx="0" cy="1524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9525</xdr:colOff>
      <xdr:row>137</xdr:row>
      <xdr:rowOff>123825</xdr:rowOff>
    </xdr:from>
    <xdr:to>
      <xdr:col>54</xdr:col>
      <xdr:colOff>9525</xdr:colOff>
      <xdr:row>139</xdr:row>
      <xdr:rowOff>104775</xdr:rowOff>
    </xdr:to>
    <xdr:sp macro="" textlink="">
      <xdr:nvSpPr>
        <xdr:cNvPr id="5260" name="Line 892">
          <a:extLst>
            <a:ext uri="{FF2B5EF4-FFF2-40B4-BE49-F238E27FC236}">
              <a16:creationId xmlns:a16="http://schemas.microsoft.com/office/drawing/2014/main" xmlns="" id="{E9CD4649-6AD4-4081-B613-187B6947FF01}"/>
            </a:ext>
          </a:extLst>
        </xdr:cNvPr>
        <xdr:cNvSpPr>
          <a:spLocks noChangeShapeType="1"/>
        </xdr:cNvSpPr>
      </xdr:nvSpPr>
      <xdr:spPr bwMode="auto">
        <a:xfrm>
          <a:off x="6181725" y="26565225"/>
          <a:ext cx="0" cy="3619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lg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9525</xdr:colOff>
      <xdr:row>134</xdr:row>
      <xdr:rowOff>152400</xdr:rowOff>
    </xdr:from>
    <xdr:to>
      <xdr:col>54</xdr:col>
      <xdr:colOff>9525</xdr:colOff>
      <xdr:row>136</xdr:row>
      <xdr:rowOff>85725</xdr:rowOff>
    </xdr:to>
    <xdr:sp macro="" textlink="">
      <xdr:nvSpPr>
        <xdr:cNvPr id="5261" name="Line 893">
          <a:extLst>
            <a:ext uri="{FF2B5EF4-FFF2-40B4-BE49-F238E27FC236}">
              <a16:creationId xmlns:a16="http://schemas.microsoft.com/office/drawing/2014/main" xmlns="" id="{DAC7CE59-BFF7-4175-9ACF-1C80EC547D87}"/>
            </a:ext>
          </a:extLst>
        </xdr:cNvPr>
        <xdr:cNvSpPr>
          <a:spLocks noChangeShapeType="1"/>
        </xdr:cNvSpPr>
      </xdr:nvSpPr>
      <xdr:spPr bwMode="auto">
        <a:xfrm flipV="1">
          <a:off x="6181725" y="26022300"/>
          <a:ext cx="0" cy="3143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lg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44</xdr:col>
      <xdr:colOff>38100</xdr:colOff>
      <xdr:row>134</xdr:row>
      <xdr:rowOff>19050</xdr:rowOff>
    </xdr:from>
    <xdr:to>
      <xdr:col>49</xdr:col>
      <xdr:colOff>47625</xdr:colOff>
      <xdr:row>141</xdr:row>
      <xdr:rowOff>57150</xdr:rowOff>
    </xdr:to>
    <xdr:pic>
      <xdr:nvPicPr>
        <xdr:cNvPr id="5262" name="Picture 953">
          <a:extLst>
            <a:ext uri="{FF2B5EF4-FFF2-40B4-BE49-F238E27FC236}">
              <a16:creationId xmlns:a16="http://schemas.microsoft.com/office/drawing/2014/main" xmlns="" id="{A366070B-D1B3-4713-BE7D-31719FC64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25888950"/>
          <a:ext cx="5810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139</xdr:row>
      <xdr:rowOff>123825</xdr:rowOff>
    </xdr:from>
    <xdr:to>
      <xdr:col>55</xdr:col>
      <xdr:colOff>57150</xdr:colOff>
      <xdr:row>139</xdr:row>
      <xdr:rowOff>123825</xdr:rowOff>
    </xdr:to>
    <xdr:sp macro="" textlink="">
      <xdr:nvSpPr>
        <xdr:cNvPr id="5263" name="Line 954">
          <a:extLst>
            <a:ext uri="{FF2B5EF4-FFF2-40B4-BE49-F238E27FC236}">
              <a16:creationId xmlns:a16="http://schemas.microsoft.com/office/drawing/2014/main" xmlns="" id="{D9AA12BA-32DD-478C-9248-34F83D01C88F}"/>
            </a:ext>
          </a:extLst>
        </xdr:cNvPr>
        <xdr:cNvSpPr>
          <a:spLocks noChangeShapeType="1"/>
        </xdr:cNvSpPr>
      </xdr:nvSpPr>
      <xdr:spPr bwMode="auto">
        <a:xfrm>
          <a:off x="5486400" y="26946225"/>
          <a:ext cx="85725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95250</xdr:colOff>
      <xdr:row>134</xdr:row>
      <xdr:rowOff>152400</xdr:rowOff>
    </xdr:from>
    <xdr:to>
      <xdr:col>55</xdr:col>
      <xdr:colOff>38100</xdr:colOff>
      <xdr:row>134</xdr:row>
      <xdr:rowOff>152400</xdr:rowOff>
    </xdr:to>
    <xdr:sp macro="" textlink="">
      <xdr:nvSpPr>
        <xdr:cNvPr id="5264" name="Line 955">
          <a:extLst>
            <a:ext uri="{FF2B5EF4-FFF2-40B4-BE49-F238E27FC236}">
              <a16:creationId xmlns:a16="http://schemas.microsoft.com/office/drawing/2014/main" xmlns="" id="{711D80A4-8A7D-4960-898C-6727705D8CEB}"/>
            </a:ext>
          </a:extLst>
        </xdr:cNvPr>
        <xdr:cNvSpPr>
          <a:spLocks noChangeShapeType="1"/>
        </xdr:cNvSpPr>
      </xdr:nvSpPr>
      <xdr:spPr bwMode="auto">
        <a:xfrm>
          <a:off x="5467350" y="26022300"/>
          <a:ext cx="85725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95250</xdr:colOff>
      <xdr:row>135</xdr:row>
      <xdr:rowOff>0</xdr:rowOff>
    </xdr:from>
    <xdr:to>
      <xdr:col>46</xdr:col>
      <xdr:colOff>19050</xdr:colOff>
      <xdr:row>136</xdr:row>
      <xdr:rowOff>66675</xdr:rowOff>
    </xdr:to>
    <xdr:sp macro="" textlink="">
      <xdr:nvSpPr>
        <xdr:cNvPr id="5265" name="Line 956">
          <a:extLst>
            <a:ext uri="{FF2B5EF4-FFF2-40B4-BE49-F238E27FC236}">
              <a16:creationId xmlns:a16="http://schemas.microsoft.com/office/drawing/2014/main" xmlns="" id="{A113C19D-81EC-4E72-9A7A-EC19C00C25F9}"/>
            </a:ext>
          </a:extLst>
        </xdr:cNvPr>
        <xdr:cNvSpPr>
          <a:spLocks noChangeShapeType="1"/>
        </xdr:cNvSpPr>
      </xdr:nvSpPr>
      <xdr:spPr bwMode="auto">
        <a:xfrm flipV="1">
          <a:off x="4781550" y="26060400"/>
          <a:ext cx="495300" cy="257175"/>
        </a:xfrm>
        <a:prstGeom prst="line">
          <a:avLst/>
        </a:prstGeom>
        <a:noFill/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140</xdr:row>
      <xdr:rowOff>85725</xdr:rowOff>
    </xdr:from>
    <xdr:to>
      <xdr:col>47</xdr:col>
      <xdr:colOff>0</xdr:colOff>
      <xdr:row>142</xdr:row>
      <xdr:rowOff>161925</xdr:rowOff>
    </xdr:to>
    <xdr:sp macro="" textlink="">
      <xdr:nvSpPr>
        <xdr:cNvPr id="5266" name="Line 958">
          <a:extLst>
            <a:ext uri="{FF2B5EF4-FFF2-40B4-BE49-F238E27FC236}">
              <a16:creationId xmlns:a16="http://schemas.microsoft.com/office/drawing/2014/main" xmlns="" id="{C0F35664-46BD-433C-AD86-8DABB130AAE9}"/>
            </a:ext>
          </a:extLst>
        </xdr:cNvPr>
        <xdr:cNvSpPr>
          <a:spLocks noChangeShapeType="1"/>
        </xdr:cNvSpPr>
      </xdr:nvSpPr>
      <xdr:spPr bwMode="auto">
        <a:xfrm>
          <a:off x="5372100" y="27098625"/>
          <a:ext cx="0" cy="4572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85725</xdr:colOff>
      <xdr:row>131</xdr:row>
      <xdr:rowOff>76200</xdr:rowOff>
    </xdr:from>
    <xdr:to>
      <xdr:col>34</xdr:col>
      <xdr:colOff>19050</xdr:colOff>
      <xdr:row>144</xdr:row>
      <xdr:rowOff>66675</xdr:rowOff>
    </xdr:to>
    <xdr:pic>
      <xdr:nvPicPr>
        <xdr:cNvPr id="5267" name="Picture 960">
          <a:extLst>
            <a:ext uri="{FF2B5EF4-FFF2-40B4-BE49-F238E27FC236}">
              <a16:creationId xmlns:a16="http://schemas.microsoft.com/office/drawing/2014/main" xmlns="" id="{507A1BCA-88E3-49BA-9102-B13AAA71D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5374600"/>
          <a:ext cx="370522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76200</xdr:colOff>
      <xdr:row>132</xdr:row>
      <xdr:rowOff>104775</xdr:rowOff>
    </xdr:from>
    <xdr:to>
      <xdr:col>30</xdr:col>
      <xdr:colOff>0</xdr:colOff>
      <xdr:row>132</xdr:row>
      <xdr:rowOff>104775</xdr:rowOff>
    </xdr:to>
    <xdr:sp macro="" textlink="">
      <xdr:nvSpPr>
        <xdr:cNvPr id="5268" name="Line 961">
          <a:extLst>
            <a:ext uri="{FF2B5EF4-FFF2-40B4-BE49-F238E27FC236}">
              <a16:creationId xmlns:a16="http://schemas.microsoft.com/office/drawing/2014/main" xmlns="" id="{D15D92A6-F8A4-4524-B750-2AD46950BBAB}"/>
            </a:ext>
          </a:extLst>
        </xdr:cNvPr>
        <xdr:cNvSpPr>
          <a:spLocks noChangeShapeType="1"/>
        </xdr:cNvSpPr>
      </xdr:nvSpPr>
      <xdr:spPr bwMode="auto">
        <a:xfrm flipH="1" flipV="1">
          <a:off x="2590800" y="25593675"/>
          <a:ext cx="8382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66675</xdr:colOff>
      <xdr:row>132</xdr:row>
      <xdr:rowOff>85725</xdr:rowOff>
    </xdr:from>
    <xdr:to>
      <xdr:col>22</xdr:col>
      <xdr:colOff>76200</xdr:colOff>
      <xdr:row>140</xdr:row>
      <xdr:rowOff>19050</xdr:rowOff>
    </xdr:to>
    <xdr:sp macro="" textlink="">
      <xdr:nvSpPr>
        <xdr:cNvPr id="5269" name="Line 962">
          <a:extLst>
            <a:ext uri="{FF2B5EF4-FFF2-40B4-BE49-F238E27FC236}">
              <a16:creationId xmlns:a16="http://schemas.microsoft.com/office/drawing/2014/main" xmlns="" id="{4805C20B-9026-42A5-B2C8-6C57166DE22C}"/>
            </a:ext>
          </a:extLst>
        </xdr:cNvPr>
        <xdr:cNvSpPr>
          <a:spLocks noChangeShapeType="1"/>
        </xdr:cNvSpPr>
      </xdr:nvSpPr>
      <xdr:spPr bwMode="auto">
        <a:xfrm>
          <a:off x="2581275" y="25574625"/>
          <a:ext cx="9525" cy="14573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132</xdr:row>
      <xdr:rowOff>95250</xdr:rowOff>
    </xdr:from>
    <xdr:to>
      <xdr:col>30</xdr:col>
      <xdr:colOff>9525</xdr:colOff>
      <xdr:row>140</xdr:row>
      <xdr:rowOff>28575</xdr:rowOff>
    </xdr:to>
    <xdr:sp macro="" textlink="">
      <xdr:nvSpPr>
        <xdr:cNvPr id="5270" name="Line 963">
          <a:extLst>
            <a:ext uri="{FF2B5EF4-FFF2-40B4-BE49-F238E27FC236}">
              <a16:creationId xmlns:a16="http://schemas.microsoft.com/office/drawing/2014/main" xmlns="" id="{7D10FC18-CE41-4BB8-A11C-789D96133EA4}"/>
            </a:ext>
          </a:extLst>
        </xdr:cNvPr>
        <xdr:cNvSpPr>
          <a:spLocks noChangeShapeType="1"/>
        </xdr:cNvSpPr>
      </xdr:nvSpPr>
      <xdr:spPr bwMode="auto">
        <a:xfrm>
          <a:off x="3429000" y="25584150"/>
          <a:ext cx="9525" cy="14573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76200</xdr:colOff>
      <xdr:row>140</xdr:row>
      <xdr:rowOff>9525</xdr:rowOff>
    </xdr:from>
    <xdr:to>
      <xdr:col>30</xdr:col>
      <xdr:colOff>0</xdr:colOff>
      <xdr:row>140</xdr:row>
      <xdr:rowOff>9525</xdr:rowOff>
    </xdr:to>
    <xdr:sp macro="" textlink="">
      <xdr:nvSpPr>
        <xdr:cNvPr id="5271" name="Line 964">
          <a:extLst>
            <a:ext uri="{FF2B5EF4-FFF2-40B4-BE49-F238E27FC236}">
              <a16:creationId xmlns:a16="http://schemas.microsoft.com/office/drawing/2014/main" xmlns="" id="{946FA5EF-C088-463E-BBE3-ABFE199CA651}"/>
            </a:ext>
          </a:extLst>
        </xdr:cNvPr>
        <xdr:cNvSpPr>
          <a:spLocks noChangeShapeType="1"/>
        </xdr:cNvSpPr>
      </xdr:nvSpPr>
      <xdr:spPr bwMode="auto">
        <a:xfrm flipH="1" flipV="1">
          <a:off x="2590800" y="27022425"/>
          <a:ext cx="8382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19050</xdr:colOff>
      <xdr:row>139</xdr:row>
      <xdr:rowOff>28575</xdr:rowOff>
    </xdr:from>
    <xdr:to>
      <xdr:col>36</xdr:col>
      <xdr:colOff>9525</xdr:colOff>
      <xdr:row>139</xdr:row>
      <xdr:rowOff>152400</xdr:rowOff>
    </xdr:to>
    <xdr:sp macro="" textlink="">
      <xdr:nvSpPr>
        <xdr:cNvPr id="5272" name="Line 965">
          <a:extLst>
            <a:ext uri="{FF2B5EF4-FFF2-40B4-BE49-F238E27FC236}">
              <a16:creationId xmlns:a16="http://schemas.microsoft.com/office/drawing/2014/main" xmlns="" id="{1144E493-FA32-4F7F-8120-AB61EED17E64}"/>
            </a:ext>
          </a:extLst>
        </xdr:cNvPr>
        <xdr:cNvSpPr>
          <a:spLocks noChangeShapeType="1"/>
        </xdr:cNvSpPr>
      </xdr:nvSpPr>
      <xdr:spPr bwMode="auto">
        <a:xfrm>
          <a:off x="3448050" y="26850975"/>
          <a:ext cx="676275" cy="1238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51</xdr:col>
      <xdr:colOff>19050</xdr:colOff>
      <xdr:row>7</xdr:row>
      <xdr:rowOff>38100</xdr:rowOff>
    </xdr:from>
    <xdr:to>
      <xdr:col>57</xdr:col>
      <xdr:colOff>57150</xdr:colOff>
      <xdr:row>8</xdr:row>
      <xdr:rowOff>121254</xdr:rowOff>
    </xdr:to>
    <xdr:sp macro="[0]!Home" textlink="">
      <xdr:nvSpPr>
        <xdr:cNvPr id="89" name="Rounded Rectangle 88">
          <a:extLst>
            <a:ext uri="{FF2B5EF4-FFF2-40B4-BE49-F238E27FC236}">
              <a16:creationId xmlns:a16="http://schemas.microsoft.com/office/drawing/2014/main" xmlns="" id="{00000000-0008-0000-0400-000059000000}"/>
            </a:ext>
          </a:extLst>
        </xdr:cNvPr>
        <xdr:cNvSpPr/>
      </xdr:nvSpPr>
      <xdr:spPr>
        <a:xfrm>
          <a:off x="5848350" y="1352550"/>
          <a:ext cx="7239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Home</a:t>
          </a:r>
        </a:p>
      </xdr:txBody>
    </xdr:sp>
    <xdr:clientData/>
  </xdr:twoCellAnchor>
  <xdr:twoCellAnchor editAs="absolute">
    <xdr:from>
      <xdr:col>45</xdr:col>
      <xdr:colOff>76200</xdr:colOff>
      <xdr:row>9</xdr:row>
      <xdr:rowOff>9525</xdr:rowOff>
    </xdr:from>
    <xdr:to>
      <xdr:col>57</xdr:col>
      <xdr:colOff>85725</xdr:colOff>
      <xdr:row>10</xdr:row>
      <xdr:rowOff>130779</xdr:rowOff>
    </xdr:to>
    <xdr:sp macro="[0]!AddHKSItemsQuantity" textlink="">
      <xdr:nvSpPr>
        <xdr:cNvPr id="90" name="Rounded Rectangle 89">
          <a:extLst>
            <a:ext uri="{FF2B5EF4-FFF2-40B4-BE49-F238E27FC236}">
              <a16:creationId xmlns:a16="http://schemas.microsoft.com/office/drawing/2014/main" xmlns="" id="{00000000-0008-0000-0400-00005A000000}"/>
            </a:ext>
          </a:extLst>
        </xdr:cNvPr>
        <xdr:cNvSpPr/>
      </xdr:nvSpPr>
      <xdr:spPr>
        <a:xfrm>
          <a:off x="5219700" y="1704975"/>
          <a:ext cx="1381125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Add items to order</a:t>
          </a:r>
        </a:p>
      </xdr:txBody>
    </xdr:sp>
    <xdr:clientData/>
  </xdr:twoCellAnchor>
  <xdr:twoCellAnchor editAs="absolute">
    <xdr:from>
      <xdr:col>51</xdr:col>
      <xdr:colOff>28575</xdr:colOff>
      <xdr:row>18</xdr:row>
      <xdr:rowOff>19050</xdr:rowOff>
    </xdr:from>
    <xdr:to>
      <xdr:col>57</xdr:col>
      <xdr:colOff>66675</xdr:colOff>
      <xdr:row>19</xdr:row>
      <xdr:rowOff>102204</xdr:rowOff>
    </xdr:to>
    <xdr:sp macro="[0]!PrintHKSSummary" textlink="">
      <xdr:nvSpPr>
        <xdr:cNvPr id="91" name="Rounded Rectangle 90">
          <a:extLst>
            <a:ext uri="{FF2B5EF4-FFF2-40B4-BE49-F238E27FC236}">
              <a16:creationId xmlns:a16="http://schemas.microsoft.com/office/drawing/2014/main" xmlns="" id="{00000000-0008-0000-0400-00005B000000}"/>
            </a:ext>
          </a:extLst>
        </xdr:cNvPr>
        <xdr:cNvSpPr/>
      </xdr:nvSpPr>
      <xdr:spPr>
        <a:xfrm>
          <a:off x="5857875" y="3286125"/>
          <a:ext cx="7239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Print</a:t>
          </a:r>
        </a:p>
      </xdr:txBody>
    </xdr:sp>
    <xdr:clientData/>
  </xdr:twoCellAnchor>
  <xdr:twoCellAnchor editAs="absolute">
    <xdr:from>
      <xdr:col>45</xdr:col>
      <xdr:colOff>66675</xdr:colOff>
      <xdr:row>20</xdr:row>
      <xdr:rowOff>123825</xdr:rowOff>
    </xdr:from>
    <xdr:to>
      <xdr:col>57</xdr:col>
      <xdr:colOff>76200</xdr:colOff>
      <xdr:row>22</xdr:row>
      <xdr:rowOff>26004</xdr:rowOff>
    </xdr:to>
    <xdr:sp macro="[0]!StartInstallPlanning2" textlink="">
      <xdr:nvSpPr>
        <xdr:cNvPr id="92" name="Rounded Rectangle 91">
          <a:extLst>
            <a:ext uri="{FF2B5EF4-FFF2-40B4-BE49-F238E27FC236}">
              <a16:creationId xmlns:a16="http://schemas.microsoft.com/office/drawing/2014/main" xmlns="" id="{00000000-0008-0000-0400-00005C000000}"/>
            </a:ext>
          </a:extLst>
        </xdr:cNvPr>
        <xdr:cNvSpPr/>
      </xdr:nvSpPr>
      <xdr:spPr>
        <a:xfrm>
          <a:off x="5210175" y="3790950"/>
          <a:ext cx="1381125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Change dimensions</a:t>
          </a:r>
        </a:p>
      </xdr:txBody>
    </xdr:sp>
    <xdr:clientData/>
  </xdr:twoCellAnchor>
  <xdr:twoCellAnchor editAs="absolute">
    <xdr:from>
      <xdr:col>53</xdr:col>
      <xdr:colOff>95250</xdr:colOff>
      <xdr:row>220</xdr:row>
      <xdr:rowOff>19050</xdr:rowOff>
    </xdr:from>
    <xdr:to>
      <xdr:col>57</xdr:col>
      <xdr:colOff>95250</xdr:colOff>
      <xdr:row>221</xdr:row>
      <xdr:rowOff>149829</xdr:rowOff>
    </xdr:to>
    <xdr:sp macro="[0]!TopHKS" textlink="">
      <xdr:nvSpPr>
        <xdr:cNvPr id="95" name="Rounded Rectangle 94">
          <a:extLst>
            <a:ext uri="{FF2B5EF4-FFF2-40B4-BE49-F238E27FC236}">
              <a16:creationId xmlns:a16="http://schemas.microsoft.com/office/drawing/2014/main" xmlns="" id="{00000000-0008-0000-0400-00005F000000}"/>
            </a:ext>
          </a:extLst>
        </xdr:cNvPr>
        <xdr:cNvSpPr/>
      </xdr:nvSpPr>
      <xdr:spPr>
        <a:xfrm>
          <a:off x="6153150" y="4203382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66675</xdr:colOff>
      <xdr:row>86</xdr:row>
      <xdr:rowOff>28575</xdr:rowOff>
    </xdr:from>
    <xdr:to>
      <xdr:col>57</xdr:col>
      <xdr:colOff>66675</xdr:colOff>
      <xdr:row>87</xdr:row>
      <xdr:rowOff>121254</xdr:rowOff>
    </xdr:to>
    <xdr:sp macro="[0]!TopHKS" textlink="">
      <xdr:nvSpPr>
        <xdr:cNvPr id="96" name="Rounded Rectangle 95">
          <a:extLst>
            <a:ext uri="{FF2B5EF4-FFF2-40B4-BE49-F238E27FC236}">
              <a16:creationId xmlns:a16="http://schemas.microsoft.com/office/drawing/2014/main" xmlns="" id="{00000000-0008-0000-0400-000060000000}"/>
            </a:ext>
          </a:extLst>
        </xdr:cNvPr>
        <xdr:cNvSpPr/>
      </xdr:nvSpPr>
      <xdr:spPr>
        <a:xfrm>
          <a:off x="6124575" y="1700212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66675</xdr:colOff>
      <xdr:row>122</xdr:row>
      <xdr:rowOff>66675</xdr:rowOff>
    </xdr:from>
    <xdr:to>
      <xdr:col>57</xdr:col>
      <xdr:colOff>66675</xdr:colOff>
      <xdr:row>123</xdr:row>
      <xdr:rowOff>149829</xdr:rowOff>
    </xdr:to>
    <xdr:sp macro="[0]!TopHKS" textlink="">
      <xdr:nvSpPr>
        <xdr:cNvPr id="97" name="Rounded Rectangle 96">
          <a:extLst>
            <a:ext uri="{FF2B5EF4-FFF2-40B4-BE49-F238E27FC236}">
              <a16:creationId xmlns:a16="http://schemas.microsoft.com/office/drawing/2014/main" xmlns="" id="{00000000-0008-0000-0400-000061000000}"/>
            </a:ext>
          </a:extLst>
        </xdr:cNvPr>
        <xdr:cNvSpPr/>
      </xdr:nvSpPr>
      <xdr:spPr>
        <a:xfrm>
          <a:off x="6124575" y="2351722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66675</xdr:colOff>
      <xdr:row>168</xdr:row>
      <xdr:rowOff>28575</xdr:rowOff>
    </xdr:from>
    <xdr:to>
      <xdr:col>57</xdr:col>
      <xdr:colOff>66675</xdr:colOff>
      <xdr:row>168</xdr:row>
      <xdr:rowOff>321279</xdr:rowOff>
    </xdr:to>
    <xdr:sp macro="[0]!TopHKS" textlink="">
      <xdr:nvSpPr>
        <xdr:cNvPr id="98" name="Rounded Rectangle 97">
          <a:extLst>
            <a:ext uri="{FF2B5EF4-FFF2-40B4-BE49-F238E27FC236}">
              <a16:creationId xmlns:a16="http://schemas.microsoft.com/office/drawing/2014/main" xmlns="" id="{00000000-0008-0000-0400-000062000000}"/>
            </a:ext>
          </a:extLst>
        </xdr:cNvPr>
        <xdr:cNvSpPr/>
      </xdr:nvSpPr>
      <xdr:spPr>
        <a:xfrm>
          <a:off x="6124575" y="3237547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oneCell">
    <xdr:from>
      <xdr:col>37</xdr:col>
      <xdr:colOff>28575</xdr:colOff>
      <xdr:row>198</xdr:row>
      <xdr:rowOff>66675</xdr:rowOff>
    </xdr:from>
    <xdr:to>
      <xdr:col>57</xdr:col>
      <xdr:colOff>66675</xdr:colOff>
      <xdr:row>204</xdr:row>
      <xdr:rowOff>133350</xdr:rowOff>
    </xdr:to>
    <xdr:pic>
      <xdr:nvPicPr>
        <xdr:cNvPr id="5281" name="Picture 49">
          <a:extLst>
            <a:ext uri="{FF2B5EF4-FFF2-40B4-BE49-F238E27FC236}">
              <a16:creationId xmlns:a16="http://schemas.microsoft.com/office/drawing/2014/main" xmlns="" id="{54EC7A15-0642-4AF8-95E7-691A8F9C7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38195250"/>
          <a:ext cx="23241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9525</xdr:colOff>
      <xdr:row>198</xdr:row>
      <xdr:rowOff>161925</xdr:rowOff>
    </xdr:from>
    <xdr:to>
      <xdr:col>42</xdr:col>
      <xdr:colOff>57150</xdr:colOff>
      <xdr:row>200</xdr:row>
      <xdr:rowOff>133350</xdr:rowOff>
    </xdr:to>
    <xdr:sp macro="" textlink="">
      <xdr:nvSpPr>
        <xdr:cNvPr id="5282" name="AutoShape 50">
          <a:extLst>
            <a:ext uri="{FF2B5EF4-FFF2-40B4-BE49-F238E27FC236}">
              <a16:creationId xmlns:a16="http://schemas.microsoft.com/office/drawing/2014/main" xmlns="" id="{FB0F60F7-7189-44DB-BF91-DC09853E5E3A}"/>
            </a:ext>
          </a:extLst>
        </xdr:cNvPr>
        <xdr:cNvSpPr>
          <a:spLocks noChangeArrowheads="1"/>
        </xdr:cNvSpPr>
      </xdr:nvSpPr>
      <xdr:spPr bwMode="auto">
        <a:xfrm>
          <a:off x="4467225" y="38290500"/>
          <a:ext cx="390525" cy="390525"/>
        </a:xfrm>
        <a:custGeom>
          <a:avLst/>
          <a:gdLst>
            <a:gd name="T0" fmla="*/ 2147483646 w 21600"/>
            <a:gd name="T1" fmla="*/ 0 h 21600"/>
            <a:gd name="T2" fmla="*/ 2147483646 w 21600"/>
            <a:gd name="T3" fmla="*/ 2147483646 h 21600"/>
            <a:gd name="T4" fmla="*/ 0 w 21600"/>
            <a:gd name="T5" fmla="*/ 2147483646 h 21600"/>
            <a:gd name="T6" fmla="*/ 2147483646 w 21600"/>
            <a:gd name="T7" fmla="*/ 2147483646 h 21600"/>
            <a:gd name="T8" fmla="*/ 2147483646 w 21600"/>
            <a:gd name="T9" fmla="*/ 2147483646 h 21600"/>
            <a:gd name="T10" fmla="*/ 2147483646 w 21600"/>
            <a:gd name="T11" fmla="*/ 2147483646 h 21600"/>
            <a:gd name="T12" fmla="*/ 2147483646 w 21600"/>
            <a:gd name="T13" fmla="*/ 2147483646 h 21600"/>
            <a:gd name="T14" fmla="*/ 2147483646 w 21600"/>
            <a:gd name="T15" fmla="*/ 2147483646 h 21600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3163 w 21600"/>
            <a:gd name="T25" fmla="*/ 3163 h 21600"/>
            <a:gd name="T26" fmla="*/ 18437 w 21600"/>
            <a:gd name="T27" fmla="*/ 18437 h 21600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21600" h="21600">
              <a:moveTo>
                <a:pt x="0" y="10800"/>
              </a:moveTo>
              <a:cubicBezTo>
                <a:pt x="0" y="4835"/>
                <a:pt x="4835" y="0"/>
                <a:pt x="10800" y="0"/>
              </a:cubicBezTo>
              <a:cubicBezTo>
                <a:pt x="16765" y="0"/>
                <a:pt x="21600" y="4835"/>
                <a:pt x="21600" y="10800"/>
              </a:cubicBezTo>
              <a:cubicBezTo>
                <a:pt x="21600" y="16765"/>
                <a:pt x="16765" y="21600"/>
                <a:pt x="10800" y="21600"/>
              </a:cubicBezTo>
              <a:cubicBezTo>
                <a:pt x="4835" y="21600"/>
                <a:pt x="0" y="16765"/>
                <a:pt x="0" y="10800"/>
              </a:cubicBezTo>
              <a:close/>
              <a:moveTo>
                <a:pt x="17401" y="15493"/>
              </a:moveTo>
              <a:cubicBezTo>
                <a:pt x="18376" y="14122"/>
                <a:pt x="18900" y="12482"/>
                <a:pt x="18900" y="10800"/>
              </a:cubicBezTo>
              <a:cubicBezTo>
                <a:pt x="18900" y="6326"/>
                <a:pt x="15273" y="2700"/>
                <a:pt x="10800" y="2700"/>
              </a:cubicBezTo>
              <a:cubicBezTo>
                <a:pt x="9117" y="2699"/>
                <a:pt x="7477" y="3223"/>
                <a:pt x="6106" y="4198"/>
              </a:cubicBezTo>
              <a:lnTo>
                <a:pt x="17401" y="15493"/>
              </a:lnTo>
              <a:close/>
              <a:moveTo>
                <a:pt x="4198" y="6106"/>
              </a:moveTo>
              <a:cubicBezTo>
                <a:pt x="3223" y="7477"/>
                <a:pt x="2700" y="9117"/>
                <a:pt x="2700" y="10799"/>
              </a:cubicBezTo>
              <a:cubicBezTo>
                <a:pt x="2700" y="15273"/>
                <a:pt x="6326" y="18900"/>
                <a:pt x="10800" y="18900"/>
              </a:cubicBezTo>
              <a:cubicBezTo>
                <a:pt x="12482" y="18900"/>
                <a:pt x="14122" y="18376"/>
                <a:pt x="15493" y="17401"/>
              </a:cubicBezTo>
              <a:lnTo>
                <a:pt x="4198" y="6106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38</xdr:col>
      <xdr:colOff>9525</xdr:colOff>
      <xdr:row>183</xdr:row>
      <xdr:rowOff>28575</xdr:rowOff>
    </xdr:from>
    <xdr:to>
      <xdr:col>57</xdr:col>
      <xdr:colOff>9525</xdr:colOff>
      <xdr:row>189</xdr:row>
      <xdr:rowOff>85725</xdr:rowOff>
    </xdr:to>
    <xdr:pic>
      <xdr:nvPicPr>
        <xdr:cNvPr id="5283" name="Picture 51">
          <a:extLst>
            <a:ext uri="{FF2B5EF4-FFF2-40B4-BE49-F238E27FC236}">
              <a16:creationId xmlns:a16="http://schemas.microsoft.com/office/drawing/2014/main" xmlns="" id="{A46E7A06-67E6-4DCF-BA69-9E40CC413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35442525"/>
          <a:ext cx="21717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9525</xdr:colOff>
      <xdr:row>175</xdr:row>
      <xdr:rowOff>47625</xdr:rowOff>
    </xdr:from>
    <xdr:to>
      <xdr:col>57</xdr:col>
      <xdr:colOff>28575</xdr:colOff>
      <xdr:row>180</xdr:row>
      <xdr:rowOff>142875</xdr:rowOff>
    </xdr:to>
    <xdr:pic>
      <xdr:nvPicPr>
        <xdr:cNvPr id="5284" name="Picture 52">
          <a:extLst>
            <a:ext uri="{FF2B5EF4-FFF2-40B4-BE49-F238E27FC236}">
              <a16:creationId xmlns:a16="http://schemas.microsoft.com/office/drawing/2014/main" xmlns="" id="{DC6BEE9E-DECB-4A5D-9D40-F2AB26D3A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33975675"/>
          <a:ext cx="23050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174</xdr:row>
      <xdr:rowOff>66675</xdr:rowOff>
    </xdr:from>
    <xdr:to>
      <xdr:col>14</xdr:col>
      <xdr:colOff>85725</xdr:colOff>
      <xdr:row>180</xdr:row>
      <xdr:rowOff>9525</xdr:rowOff>
    </xdr:to>
    <xdr:pic>
      <xdr:nvPicPr>
        <xdr:cNvPr id="5285" name="Picture 53">
          <a:extLst>
            <a:ext uri="{FF2B5EF4-FFF2-40B4-BE49-F238E27FC236}">
              <a16:creationId xmlns:a16="http://schemas.microsoft.com/office/drawing/2014/main" xmlns="" id="{A5C8CB4C-D4F5-47BA-914B-D133E41E9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33832800"/>
          <a:ext cx="6667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28575</xdr:colOff>
      <xdr:row>208</xdr:row>
      <xdr:rowOff>142875</xdr:rowOff>
    </xdr:from>
    <xdr:to>
      <xdr:col>57</xdr:col>
      <xdr:colOff>9525</xdr:colOff>
      <xdr:row>216</xdr:row>
      <xdr:rowOff>114300</xdr:rowOff>
    </xdr:to>
    <xdr:pic>
      <xdr:nvPicPr>
        <xdr:cNvPr id="5286" name="Picture 54">
          <a:extLst>
            <a:ext uri="{FF2B5EF4-FFF2-40B4-BE49-F238E27FC236}">
              <a16:creationId xmlns:a16="http://schemas.microsoft.com/office/drawing/2014/main" xmlns="" id="{817B12D2-8FB5-4127-A278-99D1D107D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40005000"/>
          <a:ext cx="21526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202</xdr:row>
      <xdr:rowOff>57150</xdr:rowOff>
    </xdr:from>
    <xdr:to>
      <xdr:col>23</xdr:col>
      <xdr:colOff>9525</xdr:colOff>
      <xdr:row>211</xdr:row>
      <xdr:rowOff>161925</xdr:rowOff>
    </xdr:to>
    <xdr:pic>
      <xdr:nvPicPr>
        <xdr:cNvPr id="5287" name="Picture 55">
          <a:extLst>
            <a:ext uri="{FF2B5EF4-FFF2-40B4-BE49-F238E27FC236}">
              <a16:creationId xmlns:a16="http://schemas.microsoft.com/office/drawing/2014/main" xmlns="" id="{3CE9BA5B-5FC2-4E0B-BCDA-A0B4AF845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8947725"/>
          <a:ext cx="224790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53</xdr:col>
      <xdr:colOff>95250</xdr:colOff>
      <xdr:row>246</xdr:row>
      <xdr:rowOff>19050</xdr:rowOff>
    </xdr:from>
    <xdr:to>
      <xdr:col>57</xdr:col>
      <xdr:colOff>95250</xdr:colOff>
      <xdr:row>247</xdr:row>
      <xdr:rowOff>149829</xdr:rowOff>
    </xdr:to>
    <xdr:sp macro="[0]!TopHKS" textlink="">
      <xdr:nvSpPr>
        <xdr:cNvPr id="86" name="Rounded Rectangle 85">
          <a:extLst>
            <a:ext uri="{FF2B5EF4-FFF2-40B4-BE49-F238E27FC236}">
              <a16:creationId xmlns:a16="http://schemas.microsoft.com/office/drawing/2014/main" xmlns="" id="{00000000-0008-0000-0400-000056000000}"/>
            </a:ext>
          </a:extLst>
        </xdr:cNvPr>
        <xdr:cNvSpPr/>
      </xdr:nvSpPr>
      <xdr:spPr>
        <a:xfrm>
          <a:off x="6153150" y="4736782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oneCell">
    <xdr:from>
      <xdr:col>6</xdr:col>
      <xdr:colOff>95250</xdr:colOff>
      <xdr:row>229</xdr:row>
      <xdr:rowOff>28575</xdr:rowOff>
    </xdr:from>
    <xdr:to>
      <xdr:col>20</xdr:col>
      <xdr:colOff>76200</xdr:colOff>
      <xdr:row>243</xdr:row>
      <xdr:rowOff>66675</xdr:rowOff>
    </xdr:to>
    <xdr:pic>
      <xdr:nvPicPr>
        <xdr:cNvPr id="5289" name="Picture 1">
          <a:extLst>
            <a:ext uri="{FF2B5EF4-FFF2-40B4-BE49-F238E27FC236}">
              <a16:creationId xmlns:a16="http://schemas.microsoft.com/office/drawing/2014/main" xmlns="" id="{ED170690-2AAF-4376-9A80-0E2ED4821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44338875"/>
          <a:ext cx="158115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66675</xdr:colOff>
      <xdr:row>227</xdr:row>
      <xdr:rowOff>800100</xdr:rowOff>
    </xdr:from>
    <xdr:to>
      <xdr:col>56</xdr:col>
      <xdr:colOff>9525</xdr:colOff>
      <xdr:row>242</xdr:row>
      <xdr:rowOff>142875</xdr:rowOff>
    </xdr:to>
    <xdr:pic>
      <xdr:nvPicPr>
        <xdr:cNvPr id="5290" name="Picture 2">
          <a:extLst>
            <a:ext uri="{FF2B5EF4-FFF2-40B4-BE49-F238E27FC236}">
              <a16:creationId xmlns:a16="http://schemas.microsoft.com/office/drawing/2014/main" xmlns="" id="{79A2AB47-F589-41C5-9AC8-98BF184C4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44100750"/>
          <a:ext cx="2800350" cy="274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28575</xdr:colOff>
      <xdr:row>0</xdr:row>
      <xdr:rowOff>66675</xdr:rowOff>
    </xdr:from>
    <xdr:to>
      <xdr:col>58</xdr:col>
      <xdr:colOff>47625</xdr:colOff>
      <xdr:row>1</xdr:row>
      <xdr:rowOff>209550</xdr:rowOff>
    </xdr:to>
    <xdr:pic>
      <xdr:nvPicPr>
        <xdr:cNvPr id="6226" name="Picture 1" descr="Blum_Logo_W">
          <a:extLst>
            <a:ext uri="{FF2B5EF4-FFF2-40B4-BE49-F238E27FC236}">
              <a16:creationId xmlns:a16="http://schemas.microsoft.com/office/drawing/2014/main" xmlns="" id="{016F759B-191C-4DD0-82E9-F17A80F5C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66675"/>
          <a:ext cx="1047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50</xdr:row>
      <xdr:rowOff>47625</xdr:rowOff>
    </xdr:from>
    <xdr:to>
      <xdr:col>23</xdr:col>
      <xdr:colOff>104775</xdr:colOff>
      <xdr:row>62</xdr:row>
      <xdr:rowOff>142875</xdr:rowOff>
    </xdr:to>
    <xdr:pic>
      <xdr:nvPicPr>
        <xdr:cNvPr id="6227" name="Picture 35">
          <a:extLst>
            <a:ext uri="{FF2B5EF4-FFF2-40B4-BE49-F238E27FC236}">
              <a16:creationId xmlns:a16="http://schemas.microsoft.com/office/drawing/2014/main" xmlns="" id="{123ADBC8-4999-4D9E-B47E-975D38E76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9458325"/>
          <a:ext cx="19907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28575</xdr:colOff>
      <xdr:row>50</xdr:row>
      <xdr:rowOff>57150</xdr:rowOff>
    </xdr:from>
    <xdr:to>
      <xdr:col>51</xdr:col>
      <xdr:colOff>66675</xdr:colOff>
      <xdr:row>63</xdr:row>
      <xdr:rowOff>0</xdr:rowOff>
    </xdr:to>
    <xdr:pic>
      <xdr:nvPicPr>
        <xdr:cNvPr id="6228" name="Picture 36">
          <a:extLst>
            <a:ext uri="{FF2B5EF4-FFF2-40B4-BE49-F238E27FC236}">
              <a16:creationId xmlns:a16="http://schemas.microsoft.com/office/drawing/2014/main" xmlns="" id="{C1FA29CB-16D2-416C-9DCC-CA7382CEF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9467850"/>
          <a:ext cx="19812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0</xdr:colOff>
      <xdr:row>79</xdr:row>
      <xdr:rowOff>19050</xdr:rowOff>
    </xdr:from>
    <xdr:to>
      <xdr:col>53</xdr:col>
      <xdr:colOff>0</xdr:colOff>
      <xdr:row>82</xdr:row>
      <xdr:rowOff>152400</xdr:rowOff>
    </xdr:to>
    <xdr:sp macro="" textlink="">
      <xdr:nvSpPr>
        <xdr:cNvPr id="6229" name="Line 37">
          <a:extLst>
            <a:ext uri="{FF2B5EF4-FFF2-40B4-BE49-F238E27FC236}">
              <a16:creationId xmlns:a16="http://schemas.microsoft.com/office/drawing/2014/main" xmlns="" id="{A5CAD870-573B-45FE-881F-A2C37AEF4C15}"/>
            </a:ext>
          </a:extLst>
        </xdr:cNvPr>
        <xdr:cNvSpPr>
          <a:spLocks noChangeShapeType="1"/>
        </xdr:cNvSpPr>
      </xdr:nvSpPr>
      <xdr:spPr bwMode="auto">
        <a:xfrm>
          <a:off x="6057900" y="15020925"/>
          <a:ext cx="0" cy="7239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9525</xdr:colOff>
      <xdr:row>108</xdr:row>
      <xdr:rowOff>104775</xdr:rowOff>
    </xdr:from>
    <xdr:to>
      <xdr:col>51</xdr:col>
      <xdr:colOff>9525</xdr:colOff>
      <xdr:row>108</xdr:row>
      <xdr:rowOff>104775</xdr:rowOff>
    </xdr:to>
    <xdr:sp macro="" textlink="">
      <xdr:nvSpPr>
        <xdr:cNvPr id="6230" name="Line 38">
          <a:extLst>
            <a:ext uri="{FF2B5EF4-FFF2-40B4-BE49-F238E27FC236}">
              <a16:creationId xmlns:a16="http://schemas.microsoft.com/office/drawing/2014/main" xmlns="" id="{68EFAEE4-6BBF-46A2-ABBD-0634DC146EC1}"/>
            </a:ext>
          </a:extLst>
        </xdr:cNvPr>
        <xdr:cNvSpPr>
          <a:spLocks noChangeShapeType="1"/>
        </xdr:cNvSpPr>
      </xdr:nvSpPr>
      <xdr:spPr bwMode="auto">
        <a:xfrm>
          <a:off x="5495925" y="20107275"/>
          <a:ext cx="3429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111</xdr:row>
      <xdr:rowOff>104775</xdr:rowOff>
    </xdr:from>
    <xdr:to>
      <xdr:col>55</xdr:col>
      <xdr:colOff>76200</xdr:colOff>
      <xdr:row>111</xdr:row>
      <xdr:rowOff>104775</xdr:rowOff>
    </xdr:to>
    <xdr:sp macro="" textlink="">
      <xdr:nvSpPr>
        <xdr:cNvPr id="6231" name="Line 39">
          <a:extLst>
            <a:ext uri="{FF2B5EF4-FFF2-40B4-BE49-F238E27FC236}">
              <a16:creationId xmlns:a16="http://schemas.microsoft.com/office/drawing/2014/main" xmlns="" id="{CB39F283-7184-4C8E-89D8-04E7BE1749F1}"/>
            </a:ext>
          </a:extLst>
        </xdr:cNvPr>
        <xdr:cNvSpPr>
          <a:spLocks noChangeShapeType="1"/>
        </xdr:cNvSpPr>
      </xdr:nvSpPr>
      <xdr:spPr bwMode="auto">
        <a:xfrm>
          <a:off x="5486400" y="20593050"/>
          <a:ext cx="876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9525</xdr:colOff>
      <xdr:row>92</xdr:row>
      <xdr:rowOff>19050</xdr:rowOff>
    </xdr:from>
    <xdr:to>
      <xdr:col>53</xdr:col>
      <xdr:colOff>9525</xdr:colOff>
      <xdr:row>106</xdr:row>
      <xdr:rowOff>76200</xdr:rowOff>
    </xdr:to>
    <xdr:sp macro="" textlink="">
      <xdr:nvSpPr>
        <xdr:cNvPr id="6232" name="Line 40">
          <a:extLst>
            <a:ext uri="{FF2B5EF4-FFF2-40B4-BE49-F238E27FC236}">
              <a16:creationId xmlns:a16="http://schemas.microsoft.com/office/drawing/2014/main" xmlns="" id="{9B247422-1001-40B8-A64B-571F10CD6BE3}"/>
            </a:ext>
          </a:extLst>
        </xdr:cNvPr>
        <xdr:cNvSpPr>
          <a:spLocks noChangeShapeType="1"/>
        </xdr:cNvSpPr>
      </xdr:nvSpPr>
      <xdr:spPr bwMode="auto">
        <a:xfrm flipH="1">
          <a:off x="6067425" y="17354550"/>
          <a:ext cx="0" cy="23431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57150</xdr:colOff>
      <xdr:row>91</xdr:row>
      <xdr:rowOff>133350</xdr:rowOff>
    </xdr:from>
    <xdr:to>
      <xdr:col>53</xdr:col>
      <xdr:colOff>57150</xdr:colOff>
      <xdr:row>91</xdr:row>
      <xdr:rowOff>133350</xdr:rowOff>
    </xdr:to>
    <xdr:sp macro="" textlink="">
      <xdr:nvSpPr>
        <xdr:cNvPr id="6233" name="Line 41">
          <a:extLst>
            <a:ext uri="{FF2B5EF4-FFF2-40B4-BE49-F238E27FC236}">
              <a16:creationId xmlns:a16="http://schemas.microsoft.com/office/drawing/2014/main" xmlns="" id="{C6891A9C-3C58-4DCD-A63E-D82BA0AC9450}"/>
            </a:ext>
          </a:extLst>
        </xdr:cNvPr>
        <xdr:cNvSpPr>
          <a:spLocks noChangeShapeType="1"/>
        </xdr:cNvSpPr>
      </xdr:nvSpPr>
      <xdr:spPr bwMode="auto">
        <a:xfrm>
          <a:off x="5200650" y="17297400"/>
          <a:ext cx="9144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9525</xdr:colOff>
      <xdr:row>84</xdr:row>
      <xdr:rowOff>123825</xdr:rowOff>
    </xdr:from>
    <xdr:to>
      <xdr:col>53</xdr:col>
      <xdr:colOff>9525</xdr:colOff>
      <xdr:row>91</xdr:row>
      <xdr:rowOff>114300</xdr:rowOff>
    </xdr:to>
    <xdr:sp macro="" textlink="">
      <xdr:nvSpPr>
        <xdr:cNvPr id="6234" name="Line 42">
          <a:extLst>
            <a:ext uri="{FF2B5EF4-FFF2-40B4-BE49-F238E27FC236}">
              <a16:creationId xmlns:a16="http://schemas.microsoft.com/office/drawing/2014/main" xmlns="" id="{87BE8864-507D-4D4F-8B3F-7A0D30EED35D}"/>
            </a:ext>
          </a:extLst>
        </xdr:cNvPr>
        <xdr:cNvSpPr>
          <a:spLocks noChangeShapeType="1"/>
        </xdr:cNvSpPr>
      </xdr:nvSpPr>
      <xdr:spPr bwMode="auto">
        <a:xfrm>
          <a:off x="6067425" y="16059150"/>
          <a:ext cx="0" cy="12192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lg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66675</xdr:colOff>
      <xdr:row>105</xdr:row>
      <xdr:rowOff>0</xdr:rowOff>
    </xdr:from>
    <xdr:to>
      <xdr:col>47</xdr:col>
      <xdr:colOff>66675</xdr:colOff>
      <xdr:row>112</xdr:row>
      <xdr:rowOff>180975</xdr:rowOff>
    </xdr:to>
    <xdr:sp macro="" textlink="">
      <xdr:nvSpPr>
        <xdr:cNvPr id="6235" name="Line 43">
          <a:extLst>
            <a:ext uri="{FF2B5EF4-FFF2-40B4-BE49-F238E27FC236}">
              <a16:creationId xmlns:a16="http://schemas.microsoft.com/office/drawing/2014/main" xmlns="" id="{AB29DA30-E618-40B3-ACD4-92AEF1226461}"/>
            </a:ext>
          </a:extLst>
        </xdr:cNvPr>
        <xdr:cNvSpPr>
          <a:spLocks noChangeShapeType="1"/>
        </xdr:cNvSpPr>
      </xdr:nvSpPr>
      <xdr:spPr bwMode="auto">
        <a:xfrm>
          <a:off x="5438775" y="19450050"/>
          <a:ext cx="0" cy="13811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43</xdr:col>
      <xdr:colOff>9525</xdr:colOff>
      <xdr:row>89</xdr:row>
      <xdr:rowOff>9525</xdr:rowOff>
    </xdr:from>
    <xdr:to>
      <xdr:col>47</xdr:col>
      <xdr:colOff>0</xdr:colOff>
      <xdr:row>91</xdr:row>
      <xdr:rowOff>28575</xdr:rowOff>
    </xdr:to>
    <xdr:sp macro="" textlink="">
      <xdr:nvSpPr>
        <xdr:cNvPr id="6236" name="Line 44">
          <a:extLst>
            <a:ext uri="{FF2B5EF4-FFF2-40B4-BE49-F238E27FC236}">
              <a16:creationId xmlns:a16="http://schemas.microsoft.com/office/drawing/2014/main" xmlns="" id="{B0AA55F0-7224-4395-A4DF-9C1DCF41C810}"/>
            </a:ext>
          </a:extLst>
        </xdr:cNvPr>
        <xdr:cNvSpPr>
          <a:spLocks noChangeShapeType="1"/>
        </xdr:cNvSpPr>
      </xdr:nvSpPr>
      <xdr:spPr bwMode="auto">
        <a:xfrm>
          <a:off x="4924425" y="16773525"/>
          <a:ext cx="447675" cy="419100"/>
        </a:xfrm>
        <a:prstGeom prst="line">
          <a:avLst/>
        </a:prstGeom>
        <a:noFill/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47625</xdr:colOff>
      <xdr:row>106</xdr:row>
      <xdr:rowOff>104775</xdr:rowOff>
    </xdr:from>
    <xdr:to>
      <xdr:col>53</xdr:col>
      <xdr:colOff>19050</xdr:colOff>
      <xdr:row>106</xdr:row>
      <xdr:rowOff>104775</xdr:rowOff>
    </xdr:to>
    <xdr:sp macro="" textlink="">
      <xdr:nvSpPr>
        <xdr:cNvPr id="6237" name="Line 45">
          <a:extLst>
            <a:ext uri="{FF2B5EF4-FFF2-40B4-BE49-F238E27FC236}">
              <a16:creationId xmlns:a16="http://schemas.microsoft.com/office/drawing/2014/main" xmlns="" id="{D5C13095-5499-4AFF-A7E6-BE277729FC37}"/>
            </a:ext>
          </a:extLst>
        </xdr:cNvPr>
        <xdr:cNvSpPr>
          <a:spLocks noChangeShapeType="1"/>
        </xdr:cNvSpPr>
      </xdr:nvSpPr>
      <xdr:spPr bwMode="auto">
        <a:xfrm>
          <a:off x="5191125" y="19726275"/>
          <a:ext cx="88582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47625</xdr:colOff>
      <xdr:row>108</xdr:row>
      <xdr:rowOff>104775</xdr:rowOff>
    </xdr:from>
    <xdr:to>
      <xdr:col>55</xdr:col>
      <xdr:colOff>85725</xdr:colOff>
      <xdr:row>108</xdr:row>
      <xdr:rowOff>104775</xdr:rowOff>
    </xdr:to>
    <xdr:sp macro="" textlink="">
      <xdr:nvSpPr>
        <xdr:cNvPr id="6238" name="Line 46">
          <a:extLst>
            <a:ext uri="{FF2B5EF4-FFF2-40B4-BE49-F238E27FC236}">
              <a16:creationId xmlns:a16="http://schemas.microsoft.com/office/drawing/2014/main" xmlns="" id="{CEBB6454-CEEB-414B-BC6E-1B2873C6DD0B}"/>
            </a:ext>
          </a:extLst>
        </xdr:cNvPr>
        <xdr:cNvSpPr>
          <a:spLocks noChangeShapeType="1"/>
        </xdr:cNvSpPr>
      </xdr:nvSpPr>
      <xdr:spPr bwMode="auto">
        <a:xfrm>
          <a:off x="5876925" y="20107275"/>
          <a:ext cx="495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82</xdr:row>
      <xdr:rowOff>95250</xdr:rowOff>
    </xdr:from>
    <xdr:to>
      <xdr:col>33</xdr:col>
      <xdr:colOff>19050</xdr:colOff>
      <xdr:row>101</xdr:row>
      <xdr:rowOff>57150</xdr:rowOff>
    </xdr:to>
    <xdr:pic>
      <xdr:nvPicPr>
        <xdr:cNvPr id="6239" name="Picture 48">
          <a:extLst>
            <a:ext uri="{FF2B5EF4-FFF2-40B4-BE49-F238E27FC236}">
              <a16:creationId xmlns:a16="http://schemas.microsoft.com/office/drawing/2014/main" xmlns="" id="{0C2548D8-8AB3-43B8-85BD-6D15F3FE4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5687675"/>
          <a:ext cx="3476625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95250</xdr:colOff>
      <xdr:row>86</xdr:row>
      <xdr:rowOff>47625</xdr:rowOff>
    </xdr:from>
    <xdr:to>
      <xdr:col>29</xdr:col>
      <xdr:colOff>47625</xdr:colOff>
      <xdr:row>86</xdr:row>
      <xdr:rowOff>47625</xdr:rowOff>
    </xdr:to>
    <xdr:sp macro="" textlink="">
      <xdr:nvSpPr>
        <xdr:cNvPr id="6240" name="Line 49">
          <a:extLst>
            <a:ext uri="{FF2B5EF4-FFF2-40B4-BE49-F238E27FC236}">
              <a16:creationId xmlns:a16="http://schemas.microsoft.com/office/drawing/2014/main" xmlns="" id="{05F75345-FC5F-4B9C-B087-E0DDA6D280BE}"/>
            </a:ext>
          </a:extLst>
        </xdr:cNvPr>
        <xdr:cNvSpPr>
          <a:spLocks noChangeShapeType="1"/>
        </xdr:cNvSpPr>
      </xdr:nvSpPr>
      <xdr:spPr bwMode="auto">
        <a:xfrm flipH="1">
          <a:off x="2495550" y="16316325"/>
          <a:ext cx="8667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104775</xdr:colOff>
      <xdr:row>86</xdr:row>
      <xdr:rowOff>47625</xdr:rowOff>
    </xdr:from>
    <xdr:to>
      <xdr:col>21</xdr:col>
      <xdr:colOff>104775</xdr:colOff>
      <xdr:row>96</xdr:row>
      <xdr:rowOff>76200</xdr:rowOff>
    </xdr:to>
    <xdr:sp macro="" textlink="">
      <xdr:nvSpPr>
        <xdr:cNvPr id="6241" name="Line 50">
          <a:extLst>
            <a:ext uri="{FF2B5EF4-FFF2-40B4-BE49-F238E27FC236}">
              <a16:creationId xmlns:a16="http://schemas.microsoft.com/office/drawing/2014/main" xmlns="" id="{883916CE-FE05-4C06-816A-55477E9D232B}"/>
            </a:ext>
          </a:extLst>
        </xdr:cNvPr>
        <xdr:cNvSpPr>
          <a:spLocks noChangeShapeType="1"/>
        </xdr:cNvSpPr>
      </xdr:nvSpPr>
      <xdr:spPr bwMode="auto">
        <a:xfrm>
          <a:off x="2505075" y="16316325"/>
          <a:ext cx="0" cy="17526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95250</xdr:colOff>
      <xdr:row>96</xdr:row>
      <xdr:rowOff>57150</xdr:rowOff>
    </xdr:from>
    <xdr:to>
      <xdr:col>29</xdr:col>
      <xdr:colOff>47625</xdr:colOff>
      <xdr:row>96</xdr:row>
      <xdr:rowOff>57150</xdr:rowOff>
    </xdr:to>
    <xdr:sp macro="" textlink="">
      <xdr:nvSpPr>
        <xdr:cNvPr id="6242" name="Line 51">
          <a:extLst>
            <a:ext uri="{FF2B5EF4-FFF2-40B4-BE49-F238E27FC236}">
              <a16:creationId xmlns:a16="http://schemas.microsoft.com/office/drawing/2014/main" xmlns="" id="{A983422F-CE4C-43C4-92D0-D6C6BC4BD41A}"/>
            </a:ext>
          </a:extLst>
        </xdr:cNvPr>
        <xdr:cNvSpPr>
          <a:spLocks noChangeShapeType="1"/>
        </xdr:cNvSpPr>
      </xdr:nvSpPr>
      <xdr:spPr bwMode="auto">
        <a:xfrm flipH="1">
          <a:off x="2495550" y="18049875"/>
          <a:ext cx="8667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38100</xdr:colOff>
      <xdr:row>86</xdr:row>
      <xdr:rowOff>47625</xdr:rowOff>
    </xdr:from>
    <xdr:to>
      <xdr:col>29</xdr:col>
      <xdr:colOff>38100</xdr:colOff>
      <xdr:row>96</xdr:row>
      <xdr:rowOff>76200</xdr:rowOff>
    </xdr:to>
    <xdr:sp macro="" textlink="">
      <xdr:nvSpPr>
        <xdr:cNvPr id="6243" name="Line 52">
          <a:extLst>
            <a:ext uri="{FF2B5EF4-FFF2-40B4-BE49-F238E27FC236}">
              <a16:creationId xmlns:a16="http://schemas.microsoft.com/office/drawing/2014/main" xmlns="" id="{E352C03A-B87B-4B46-A479-AA859497234A}"/>
            </a:ext>
          </a:extLst>
        </xdr:cNvPr>
        <xdr:cNvSpPr>
          <a:spLocks noChangeShapeType="1"/>
        </xdr:cNvSpPr>
      </xdr:nvSpPr>
      <xdr:spPr bwMode="auto">
        <a:xfrm>
          <a:off x="3352800" y="16316325"/>
          <a:ext cx="0" cy="17526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38100</xdr:colOff>
      <xdr:row>90</xdr:row>
      <xdr:rowOff>142875</xdr:rowOff>
    </xdr:from>
    <xdr:to>
      <xdr:col>35</xdr:col>
      <xdr:colOff>9525</xdr:colOff>
      <xdr:row>93</xdr:row>
      <xdr:rowOff>123825</xdr:rowOff>
    </xdr:to>
    <xdr:sp macro="" textlink="">
      <xdr:nvSpPr>
        <xdr:cNvPr id="6244" name="Line 53">
          <a:extLst>
            <a:ext uri="{FF2B5EF4-FFF2-40B4-BE49-F238E27FC236}">
              <a16:creationId xmlns:a16="http://schemas.microsoft.com/office/drawing/2014/main" xmlns="" id="{84ABF204-6AD3-49A2-9E90-DD8436B997D9}"/>
            </a:ext>
          </a:extLst>
        </xdr:cNvPr>
        <xdr:cNvSpPr>
          <a:spLocks noChangeShapeType="1"/>
        </xdr:cNvSpPr>
      </xdr:nvSpPr>
      <xdr:spPr bwMode="auto">
        <a:xfrm>
          <a:off x="3352800" y="17106900"/>
          <a:ext cx="657225" cy="5238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104775</xdr:colOff>
      <xdr:row>91</xdr:row>
      <xdr:rowOff>57150</xdr:rowOff>
    </xdr:from>
    <xdr:to>
      <xdr:col>48</xdr:col>
      <xdr:colOff>19050</xdr:colOff>
      <xdr:row>92</xdr:row>
      <xdr:rowOff>47625</xdr:rowOff>
    </xdr:to>
    <xdr:sp macro="" textlink="">
      <xdr:nvSpPr>
        <xdr:cNvPr id="6245" name="Oval 54">
          <a:extLst>
            <a:ext uri="{FF2B5EF4-FFF2-40B4-BE49-F238E27FC236}">
              <a16:creationId xmlns:a16="http://schemas.microsoft.com/office/drawing/2014/main" xmlns="" id="{B8D64F25-7B65-4EAD-862F-8E5F5EA1A53F}"/>
            </a:ext>
          </a:extLst>
        </xdr:cNvPr>
        <xdr:cNvSpPr>
          <a:spLocks noChangeArrowheads="1"/>
        </xdr:cNvSpPr>
      </xdr:nvSpPr>
      <xdr:spPr bwMode="auto">
        <a:xfrm>
          <a:off x="5362575" y="17221200"/>
          <a:ext cx="142875" cy="1619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46</xdr:col>
      <xdr:colOff>104775</xdr:colOff>
      <xdr:row>96</xdr:row>
      <xdr:rowOff>0</xdr:rowOff>
    </xdr:from>
    <xdr:to>
      <xdr:col>48</xdr:col>
      <xdr:colOff>19050</xdr:colOff>
      <xdr:row>96</xdr:row>
      <xdr:rowOff>152400</xdr:rowOff>
    </xdr:to>
    <xdr:sp macro="" textlink="">
      <xdr:nvSpPr>
        <xdr:cNvPr id="6246" name="Oval 55">
          <a:extLst>
            <a:ext uri="{FF2B5EF4-FFF2-40B4-BE49-F238E27FC236}">
              <a16:creationId xmlns:a16="http://schemas.microsoft.com/office/drawing/2014/main" xmlns="" id="{51374596-8E9F-4E28-8CCF-4A5ED58AF306}"/>
            </a:ext>
          </a:extLst>
        </xdr:cNvPr>
        <xdr:cNvSpPr>
          <a:spLocks noChangeArrowheads="1"/>
        </xdr:cNvSpPr>
      </xdr:nvSpPr>
      <xdr:spPr bwMode="auto">
        <a:xfrm>
          <a:off x="5362575" y="17992725"/>
          <a:ext cx="14287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46</xdr:col>
      <xdr:colOff>104775</xdr:colOff>
      <xdr:row>101</xdr:row>
      <xdr:rowOff>0</xdr:rowOff>
    </xdr:from>
    <xdr:to>
      <xdr:col>48</xdr:col>
      <xdr:colOff>19050</xdr:colOff>
      <xdr:row>101</xdr:row>
      <xdr:rowOff>152400</xdr:rowOff>
    </xdr:to>
    <xdr:sp macro="" textlink="">
      <xdr:nvSpPr>
        <xdr:cNvPr id="6247" name="Oval 56">
          <a:extLst>
            <a:ext uri="{FF2B5EF4-FFF2-40B4-BE49-F238E27FC236}">
              <a16:creationId xmlns:a16="http://schemas.microsoft.com/office/drawing/2014/main" xmlns="" id="{412DA0E6-4CFC-4868-960D-8A6197840D84}"/>
            </a:ext>
          </a:extLst>
        </xdr:cNvPr>
        <xdr:cNvSpPr>
          <a:spLocks noChangeArrowheads="1"/>
        </xdr:cNvSpPr>
      </xdr:nvSpPr>
      <xdr:spPr bwMode="auto">
        <a:xfrm>
          <a:off x="5362575" y="18802350"/>
          <a:ext cx="14287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46</xdr:col>
      <xdr:colOff>104775</xdr:colOff>
      <xdr:row>106</xdr:row>
      <xdr:rowOff>38100</xdr:rowOff>
    </xdr:from>
    <xdr:to>
      <xdr:col>48</xdr:col>
      <xdr:colOff>19050</xdr:colOff>
      <xdr:row>106</xdr:row>
      <xdr:rowOff>190500</xdr:rowOff>
    </xdr:to>
    <xdr:sp macro="" textlink="">
      <xdr:nvSpPr>
        <xdr:cNvPr id="6248" name="Oval 57">
          <a:extLst>
            <a:ext uri="{FF2B5EF4-FFF2-40B4-BE49-F238E27FC236}">
              <a16:creationId xmlns:a16="http://schemas.microsoft.com/office/drawing/2014/main" xmlns="" id="{7706B42C-5F1D-42AB-9D3B-E425C7FFF3F7}"/>
            </a:ext>
          </a:extLst>
        </xdr:cNvPr>
        <xdr:cNvSpPr>
          <a:spLocks noChangeArrowheads="1"/>
        </xdr:cNvSpPr>
      </xdr:nvSpPr>
      <xdr:spPr bwMode="auto">
        <a:xfrm>
          <a:off x="5362575" y="19659600"/>
          <a:ext cx="14287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171</xdr:row>
      <xdr:rowOff>85725</xdr:rowOff>
    </xdr:from>
    <xdr:to>
      <xdr:col>13</xdr:col>
      <xdr:colOff>9525</xdr:colOff>
      <xdr:row>184</xdr:row>
      <xdr:rowOff>47625</xdr:rowOff>
    </xdr:to>
    <xdr:pic>
      <xdr:nvPicPr>
        <xdr:cNvPr id="6249" name="Picture 58">
          <a:extLst>
            <a:ext uri="{FF2B5EF4-FFF2-40B4-BE49-F238E27FC236}">
              <a16:creationId xmlns:a16="http://schemas.microsoft.com/office/drawing/2014/main" xmlns="" id="{A668E237-DC13-40DC-BD76-62A8DA725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070675"/>
          <a:ext cx="8763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199</xdr:row>
      <xdr:rowOff>9525</xdr:rowOff>
    </xdr:from>
    <xdr:to>
      <xdr:col>14</xdr:col>
      <xdr:colOff>38100</xdr:colOff>
      <xdr:row>216</xdr:row>
      <xdr:rowOff>66675</xdr:rowOff>
    </xdr:to>
    <xdr:pic>
      <xdr:nvPicPr>
        <xdr:cNvPr id="6250" name="Picture 59">
          <a:extLst>
            <a:ext uri="{FF2B5EF4-FFF2-40B4-BE49-F238E27FC236}">
              <a16:creationId xmlns:a16="http://schemas.microsoft.com/office/drawing/2014/main" xmlns="" id="{5FF5ADB0-8CB5-4E9F-A737-96A69764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7118925"/>
          <a:ext cx="1209675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38</xdr:col>
      <xdr:colOff>19050</xdr:colOff>
      <xdr:row>194</xdr:row>
      <xdr:rowOff>152400</xdr:rowOff>
    </xdr:from>
    <xdr:to>
      <xdr:col>56</xdr:col>
      <xdr:colOff>114300</xdr:colOff>
      <xdr:row>201</xdr:row>
      <xdr:rowOff>47625</xdr:rowOff>
    </xdr:to>
    <xdr:pic>
      <xdr:nvPicPr>
        <xdr:cNvPr id="6251" name="Picture 60">
          <a:extLst>
            <a:ext uri="{FF2B5EF4-FFF2-40B4-BE49-F238E27FC236}">
              <a16:creationId xmlns:a16="http://schemas.microsoft.com/office/drawing/2014/main" xmlns="" id="{D1D7E059-393C-4319-97FA-AC480E39D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6242625"/>
          <a:ext cx="21526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104775</xdr:colOff>
      <xdr:row>194</xdr:row>
      <xdr:rowOff>247650</xdr:rowOff>
    </xdr:from>
    <xdr:to>
      <xdr:col>43</xdr:col>
      <xdr:colOff>0</xdr:colOff>
      <xdr:row>196</xdr:row>
      <xdr:rowOff>123825</xdr:rowOff>
    </xdr:to>
    <xdr:sp macro="" textlink="">
      <xdr:nvSpPr>
        <xdr:cNvPr id="6252" name="AutoShape 61">
          <a:extLst>
            <a:ext uri="{FF2B5EF4-FFF2-40B4-BE49-F238E27FC236}">
              <a16:creationId xmlns:a16="http://schemas.microsoft.com/office/drawing/2014/main" xmlns="" id="{CACBB237-B6C7-438C-B5C2-A14F5458C8A5}"/>
            </a:ext>
          </a:extLst>
        </xdr:cNvPr>
        <xdr:cNvSpPr>
          <a:spLocks noChangeArrowheads="1"/>
        </xdr:cNvSpPr>
      </xdr:nvSpPr>
      <xdr:spPr bwMode="auto">
        <a:xfrm>
          <a:off x="4562475" y="36337875"/>
          <a:ext cx="352425" cy="390525"/>
        </a:xfrm>
        <a:custGeom>
          <a:avLst/>
          <a:gdLst>
            <a:gd name="T0" fmla="*/ 2147483646 w 21600"/>
            <a:gd name="T1" fmla="*/ 0 h 21600"/>
            <a:gd name="T2" fmla="*/ 2147483646 w 21600"/>
            <a:gd name="T3" fmla="*/ 2147483646 h 21600"/>
            <a:gd name="T4" fmla="*/ 0 w 21600"/>
            <a:gd name="T5" fmla="*/ 2147483646 h 21600"/>
            <a:gd name="T6" fmla="*/ 2147483646 w 21600"/>
            <a:gd name="T7" fmla="*/ 2147483646 h 21600"/>
            <a:gd name="T8" fmla="*/ 2147483646 w 21600"/>
            <a:gd name="T9" fmla="*/ 2147483646 h 21600"/>
            <a:gd name="T10" fmla="*/ 2147483646 w 21600"/>
            <a:gd name="T11" fmla="*/ 2147483646 h 21600"/>
            <a:gd name="T12" fmla="*/ 2147483646 w 21600"/>
            <a:gd name="T13" fmla="*/ 2147483646 h 21600"/>
            <a:gd name="T14" fmla="*/ 2147483646 w 21600"/>
            <a:gd name="T15" fmla="*/ 2147483646 h 21600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3163 w 21600"/>
            <a:gd name="T25" fmla="*/ 3163 h 21600"/>
            <a:gd name="T26" fmla="*/ 18437 w 21600"/>
            <a:gd name="T27" fmla="*/ 18437 h 21600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21600" h="21600">
              <a:moveTo>
                <a:pt x="0" y="10800"/>
              </a:moveTo>
              <a:cubicBezTo>
                <a:pt x="0" y="4835"/>
                <a:pt x="4835" y="0"/>
                <a:pt x="10800" y="0"/>
              </a:cubicBezTo>
              <a:cubicBezTo>
                <a:pt x="16765" y="0"/>
                <a:pt x="21600" y="4835"/>
                <a:pt x="21600" y="10800"/>
              </a:cubicBezTo>
              <a:cubicBezTo>
                <a:pt x="21600" y="16765"/>
                <a:pt x="16765" y="21600"/>
                <a:pt x="10800" y="21600"/>
              </a:cubicBezTo>
              <a:cubicBezTo>
                <a:pt x="4835" y="21600"/>
                <a:pt x="0" y="16765"/>
                <a:pt x="0" y="10800"/>
              </a:cubicBezTo>
              <a:close/>
              <a:moveTo>
                <a:pt x="17401" y="15493"/>
              </a:moveTo>
              <a:cubicBezTo>
                <a:pt x="18376" y="14122"/>
                <a:pt x="18900" y="12482"/>
                <a:pt x="18900" y="10800"/>
              </a:cubicBezTo>
              <a:cubicBezTo>
                <a:pt x="18900" y="6326"/>
                <a:pt x="15273" y="2700"/>
                <a:pt x="10800" y="2700"/>
              </a:cubicBezTo>
              <a:cubicBezTo>
                <a:pt x="9117" y="2699"/>
                <a:pt x="7477" y="3223"/>
                <a:pt x="6106" y="4198"/>
              </a:cubicBezTo>
              <a:lnTo>
                <a:pt x="17401" y="15493"/>
              </a:lnTo>
              <a:close/>
              <a:moveTo>
                <a:pt x="4198" y="6106"/>
              </a:moveTo>
              <a:cubicBezTo>
                <a:pt x="3223" y="7477"/>
                <a:pt x="2700" y="9117"/>
                <a:pt x="2700" y="10799"/>
              </a:cubicBezTo>
              <a:cubicBezTo>
                <a:pt x="2700" y="15273"/>
                <a:pt x="6326" y="18900"/>
                <a:pt x="10800" y="18900"/>
              </a:cubicBezTo>
              <a:cubicBezTo>
                <a:pt x="12482" y="18900"/>
                <a:pt x="14122" y="18376"/>
                <a:pt x="15493" y="17401"/>
              </a:cubicBezTo>
              <a:lnTo>
                <a:pt x="4198" y="6106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38</xdr:col>
      <xdr:colOff>114300</xdr:colOff>
      <xdr:row>180</xdr:row>
      <xdr:rowOff>47625</xdr:rowOff>
    </xdr:from>
    <xdr:to>
      <xdr:col>56</xdr:col>
      <xdr:colOff>57150</xdr:colOff>
      <xdr:row>186</xdr:row>
      <xdr:rowOff>85725</xdr:rowOff>
    </xdr:to>
    <xdr:pic>
      <xdr:nvPicPr>
        <xdr:cNvPr id="6253" name="Picture 62">
          <a:extLst>
            <a:ext uri="{FF2B5EF4-FFF2-40B4-BE49-F238E27FC236}">
              <a16:creationId xmlns:a16="http://schemas.microsoft.com/office/drawing/2014/main" xmlns="" id="{5AE7F8AB-F1EC-4283-B3FF-763EAACC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3680400"/>
          <a:ext cx="20002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38</xdr:col>
      <xdr:colOff>0</xdr:colOff>
      <xdr:row>171</xdr:row>
      <xdr:rowOff>38100</xdr:rowOff>
    </xdr:from>
    <xdr:to>
      <xdr:col>56</xdr:col>
      <xdr:colOff>76200</xdr:colOff>
      <xdr:row>177</xdr:row>
      <xdr:rowOff>85725</xdr:rowOff>
    </xdr:to>
    <xdr:pic>
      <xdr:nvPicPr>
        <xdr:cNvPr id="6254" name="Picture 63">
          <a:extLst>
            <a:ext uri="{FF2B5EF4-FFF2-40B4-BE49-F238E27FC236}">
              <a16:creationId xmlns:a16="http://schemas.microsoft.com/office/drawing/2014/main" xmlns="" id="{0AA1E7FB-2C35-4795-A6DE-B3604F4F1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32023050"/>
          <a:ext cx="21336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57150</xdr:colOff>
      <xdr:row>205</xdr:row>
      <xdr:rowOff>114300</xdr:rowOff>
    </xdr:from>
    <xdr:to>
      <xdr:col>56</xdr:col>
      <xdr:colOff>104775</xdr:colOff>
      <xdr:row>214</xdr:row>
      <xdr:rowOff>152400</xdr:rowOff>
    </xdr:to>
    <xdr:pic>
      <xdr:nvPicPr>
        <xdr:cNvPr id="6255" name="Picture 64">
          <a:extLst>
            <a:ext uri="{FF2B5EF4-FFF2-40B4-BE49-F238E27FC236}">
              <a16:creationId xmlns:a16="http://schemas.microsoft.com/office/drawing/2014/main" xmlns="" id="{4C5BB2B6-65EC-48CA-943C-D06831A50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38195250"/>
          <a:ext cx="199072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66675</xdr:colOff>
      <xdr:row>21</xdr:row>
      <xdr:rowOff>114300</xdr:rowOff>
    </xdr:from>
    <xdr:to>
      <xdr:col>45</xdr:col>
      <xdr:colOff>66675</xdr:colOff>
      <xdr:row>34</xdr:row>
      <xdr:rowOff>133350</xdr:rowOff>
    </xdr:to>
    <xdr:pic>
      <xdr:nvPicPr>
        <xdr:cNvPr id="6256" name="Picture 4">
          <a:extLst>
            <a:ext uri="{FF2B5EF4-FFF2-40B4-BE49-F238E27FC236}">
              <a16:creationId xmlns:a16="http://schemas.microsoft.com/office/drawing/2014/main" xmlns="" id="{4C9B3332-0EF3-42A0-A6BA-2FF378195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3895725"/>
          <a:ext cx="2400300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6257" name="Line 42">
          <a:extLst>
            <a:ext uri="{FF2B5EF4-FFF2-40B4-BE49-F238E27FC236}">
              <a16:creationId xmlns:a16="http://schemas.microsoft.com/office/drawing/2014/main" xmlns="" id="{64275C7E-0277-495E-9A3E-234A6CE9D0A0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6258" name="Line 44">
          <a:extLst>
            <a:ext uri="{FF2B5EF4-FFF2-40B4-BE49-F238E27FC236}">
              <a16:creationId xmlns:a16="http://schemas.microsoft.com/office/drawing/2014/main" xmlns="" id="{80F1EBD1-AC6F-41E5-BF60-AE4FC2834B14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6259" name="Line 45">
          <a:extLst>
            <a:ext uri="{FF2B5EF4-FFF2-40B4-BE49-F238E27FC236}">
              <a16:creationId xmlns:a16="http://schemas.microsoft.com/office/drawing/2014/main" xmlns="" id="{72C00E58-30EF-44D1-967A-BB5C499B83EF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6260" name="Line 46">
          <a:extLst>
            <a:ext uri="{FF2B5EF4-FFF2-40B4-BE49-F238E27FC236}">
              <a16:creationId xmlns:a16="http://schemas.microsoft.com/office/drawing/2014/main" xmlns="" id="{393D6044-4224-4E08-906D-CBE8BC38204B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6261" name="Line 47">
          <a:extLst>
            <a:ext uri="{FF2B5EF4-FFF2-40B4-BE49-F238E27FC236}">
              <a16:creationId xmlns:a16="http://schemas.microsoft.com/office/drawing/2014/main" xmlns="" id="{D9B9F150-7BC9-4808-8F16-68A60EEF51C2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6262" name="Line 48">
          <a:extLst>
            <a:ext uri="{FF2B5EF4-FFF2-40B4-BE49-F238E27FC236}">
              <a16:creationId xmlns:a16="http://schemas.microsoft.com/office/drawing/2014/main" xmlns="" id="{E2596ABA-B2E5-4BCB-B078-6BDD3D43DEAD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6263" name="Line 49">
          <a:extLst>
            <a:ext uri="{FF2B5EF4-FFF2-40B4-BE49-F238E27FC236}">
              <a16:creationId xmlns:a16="http://schemas.microsoft.com/office/drawing/2014/main" xmlns="" id="{87181772-55A7-495F-9FC6-08CA7B8B228D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6264" name="Line 50">
          <a:extLst>
            <a:ext uri="{FF2B5EF4-FFF2-40B4-BE49-F238E27FC236}">
              <a16:creationId xmlns:a16="http://schemas.microsoft.com/office/drawing/2014/main" xmlns="" id="{2ABBA8B2-CBEF-4D78-B7F8-3F6B5401B7EE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6265" name="Line 56">
          <a:extLst>
            <a:ext uri="{FF2B5EF4-FFF2-40B4-BE49-F238E27FC236}">
              <a16:creationId xmlns:a16="http://schemas.microsoft.com/office/drawing/2014/main" xmlns="" id="{34DE8867-2DB4-4FF4-A206-C2E7F6021B9D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6266" name="Line 57">
          <a:extLst>
            <a:ext uri="{FF2B5EF4-FFF2-40B4-BE49-F238E27FC236}">
              <a16:creationId xmlns:a16="http://schemas.microsoft.com/office/drawing/2014/main" xmlns="" id="{AC7EA813-FC6A-4A88-B6C7-7EC9D21C4D36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153</xdr:row>
      <xdr:rowOff>114300</xdr:rowOff>
    </xdr:from>
    <xdr:to>
      <xdr:col>58</xdr:col>
      <xdr:colOff>0</xdr:colOff>
      <xdr:row>153</xdr:row>
      <xdr:rowOff>114300</xdr:rowOff>
    </xdr:to>
    <xdr:sp macro="" textlink="">
      <xdr:nvSpPr>
        <xdr:cNvPr id="6267" name="Line 334">
          <a:extLst>
            <a:ext uri="{FF2B5EF4-FFF2-40B4-BE49-F238E27FC236}">
              <a16:creationId xmlns:a16="http://schemas.microsoft.com/office/drawing/2014/main" xmlns="" id="{2317920D-4976-4567-BEF0-6F9F5408DFDB}"/>
            </a:ext>
          </a:extLst>
        </xdr:cNvPr>
        <xdr:cNvSpPr>
          <a:spLocks noChangeShapeType="1"/>
        </xdr:cNvSpPr>
      </xdr:nvSpPr>
      <xdr:spPr bwMode="auto">
        <a:xfrm>
          <a:off x="6629400" y="28651200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153</xdr:row>
      <xdr:rowOff>114300</xdr:rowOff>
    </xdr:from>
    <xdr:to>
      <xdr:col>58</xdr:col>
      <xdr:colOff>0</xdr:colOff>
      <xdr:row>153</xdr:row>
      <xdr:rowOff>114300</xdr:rowOff>
    </xdr:to>
    <xdr:sp macro="" textlink="">
      <xdr:nvSpPr>
        <xdr:cNvPr id="6268" name="Line 335">
          <a:extLst>
            <a:ext uri="{FF2B5EF4-FFF2-40B4-BE49-F238E27FC236}">
              <a16:creationId xmlns:a16="http://schemas.microsoft.com/office/drawing/2014/main" xmlns="" id="{C3D4B3FD-756A-42EE-9ECE-26D8C65A0D13}"/>
            </a:ext>
          </a:extLst>
        </xdr:cNvPr>
        <xdr:cNvSpPr>
          <a:spLocks noChangeShapeType="1"/>
        </xdr:cNvSpPr>
      </xdr:nvSpPr>
      <xdr:spPr bwMode="auto">
        <a:xfrm>
          <a:off x="6629400" y="28651200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147</xdr:row>
      <xdr:rowOff>114300</xdr:rowOff>
    </xdr:from>
    <xdr:to>
      <xdr:col>58</xdr:col>
      <xdr:colOff>0</xdr:colOff>
      <xdr:row>147</xdr:row>
      <xdr:rowOff>114300</xdr:rowOff>
    </xdr:to>
    <xdr:sp macro="" textlink="">
      <xdr:nvSpPr>
        <xdr:cNvPr id="6269" name="Line 336">
          <a:extLst>
            <a:ext uri="{FF2B5EF4-FFF2-40B4-BE49-F238E27FC236}">
              <a16:creationId xmlns:a16="http://schemas.microsoft.com/office/drawing/2014/main" xmlns="" id="{9EABBB97-B981-4A1D-8248-80F43B8F7163}"/>
            </a:ext>
          </a:extLst>
        </xdr:cNvPr>
        <xdr:cNvSpPr>
          <a:spLocks noChangeShapeType="1"/>
        </xdr:cNvSpPr>
      </xdr:nvSpPr>
      <xdr:spPr bwMode="auto">
        <a:xfrm>
          <a:off x="6629400" y="275082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147</xdr:row>
      <xdr:rowOff>114300</xdr:rowOff>
    </xdr:from>
    <xdr:to>
      <xdr:col>58</xdr:col>
      <xdr:colOff>0</xdr:colOff>
      <xdr:row>147</xdr:row>
      <xdr:rowOff>114300</xdr:rowOff>
    </xdr:to>
    <xdr:sp macro="" textlink="">
      <xdr:nvSpPr>
        <xdr:cNvPr id="6270" name="Line 337">
          <a:extLst>
            <a:ext uri="{FF2B5EF4-FFF2-40B4-BE49-F238E27FC236}">
              <a16:creationId xmlns:a16="http://schemas.microsoft.com/office/drawing/2014/main" xmlns="" id="{B9E66EFF-525D-4E48-B2F8-D39DD3819E3A}"/>
            </a:ext>
          </a:extLst>
        </xdr:cNvPr>
        <xdr:cNvSpPr>
          <a:spLocks noChangeShapeType="1"/>
        </xdr:cNvSpPr>
      </xdr:nvSpPr>
      <xdr:spPr bwMode="auto">
        <a:xfrm>
          <a:off x="6629400" y="275082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135</xdr:row>
      <xdr:rowOff>114300</xdr:rowOff>
    </xdr:from>
    <xdr:to>
      <xdr:col>58</xdr:col>
      <xdr:colOff>0</xdr:colOff>
      <xdr:row>135</xdr:row>
      <xdr:rowOff>114300</xdr:rowOff>
    </xdr:to>
    <xdr:sp macro="" textlink="">
      <xdr:nvSpPr>
        <xdr:cNvPr id="6271" name="Line 338">
          <a:extLst>
            <a:ext uri="{FF2B5EF4-FFF2-40B4-BE49-F238E27FC236}">
              <a16:creationId xmlns:a16="http://schemas.microsoft.com/office/drawing/2014/main" xmlns="" id="{AEE815AA-35A9-4590-8F5B-26FC0A51C20A}"/>
            </a:ext>
          </a:extLst>
        </xdr:cNvPr>
        <xdr:cNvSpPr>
          <a:spLocks noChangeShapeType="1"/>
        </xdr:cNvSpPr>
      </xdr:nvSpPr>
      <xdr:spPr bwMode="auto">
        <a:xfrm>
          <a:off x="6629400" y="252222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135</xdr:row>
      <xdr:rowOff>114300</xdr:rowOff>
    </xdr:from>
    <xdr:to>
      <xdr:col>58</xdr:col>
      <xdr:colOff>0</xdr:colOff>
      <xdr:row>135</xdr:row>
      <xdr:rowOff>114300</xdr:rowOff>
    </xdr:to>
    <xdr:sp macro="" textlink="">
      <xdr:nvSpPr>
        <xdr:cNvPr id="6272" name="Line 339">
          <a:extLst>
            <a:ext uri="{FF2B5EF4-FFF2-40B4-BE49-F238E27FC236}">
              <a16:creationId xmlns:a16="http://schemas.microsoft.com/office/drawing/2014/main" xmlns="" id="{52AF4099-29F5-4F40-8F88-4ED859865857}"/>
            </a:ext>
          </a:extLst>
        </xdr:cNvPr>
        <xdr:cNvSpPr>
          <a:spLocks noChangeShapeType="1"/>
        </xdr:cNvSpPr>
      </xdr:nvSpPr>
      <xdr:spPr bwMode="auto">
        <a:xfrm>
          <a:off x="6629400" y="252222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85725</xdr:colOff>
      <xdr:row>124</xdr:row>
      <xdr:rowOff>9525</xdr:rowOff>
    </xdr:from>
    <xdr:to>
      <xdr:col>52</xdr:col>
      <xdr:colOff>85725</xdr:colOff>
      <xdr:row>126</xdr:row>
      <xdr:rowOff>142875</xdr:rowOff>
    </xdr:to>
    <xdr:sp macro="" textlink="">
      <xdr:nvSpPr>
        <xdr:cNvPr id="6273" name="Line 342">
          <a:extLst>
            <a:ext uri="{FF2B5EF4-FFF2-40B4-BE49-F238E27FC236}">
              <a16:creationId xmlns:a16="http://schemas.microsoft.com/office/drawing/2014/main" xmlns="" id="{017675CF-A69A-4C07-AE50-CE97F0C970F3}"/>
            </a:ext>
          </a:extLst>
        </xdr:cNvPr>
        <xdr:cNvSpPr>
          <a:spLocks noChangeShapeType="1"/>
        </xdr:cNvSpPr>
      </xdr:nvSpPr>
      <xdr:spPr bwMode="auto">
        <a:xfrm>
          <a:off x="6029325" y="23021925"/>
          <a:ext cx="0" cy="5143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76200</xdr:colOff>
      <xdr:row>135</xdr:row>
      <xdr:rowOff>104775</xdr:rowOff>
    </xdr:from>
    <xdr:to>
      <xdr:col>52</xdr:col>
      <xdr:colOff>85725</xdr:colOff>
      <xdr:row>150</xdr:row>
      <xdr:rowOff>76200</xdr:rowOff>
    </xdr:to>
    <xdr:sp macro="" textlink="">
      <xdr:nvSpPr>
        <xdr:cNvPr id="6274" name="Line 345">
          <a:extLst>
            <a:ext uri="{FF2B5EF4-FFF2-40B4-BE49-F238E27FC236}">
              <a16:creationId xmlns:a16="http://schemas.microsoft.com/office/drawing/2014/main" xmlns="" id="{B493663F-9487-4889-9DB6-BE4FA0BBD8D1}"/>
            </a:ext>
          </a:extLst>
        </xdr:cNvPr>
        <xdr:cNvSpPr>
          <a:spLocks noChangeShapeType="1"/>
        </xdr:cNvSpPr>
      </xdr:nvSpPr>
      <xdr:spPr bwMode="auto">
        <a:xfrm flipH="1">
          <a:off x="6019800" y="25212675"/>
          <a:ext cx="9525" cy="28289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28575</xdr:colOff>
      <xdr:row>135</xdr:row>
      <xdr:rowOff>85725</xdr:rowOff>
    </xdr:from>
    <xdr:to>
      <xdr:col>53</xdr:col>
      <xdr:colOff>104775</xdr:colOff>
      <xdr:row>135</xdr:row>
      <xdr:rowOff>85725</xdr:rowOff>
    </xdr:to>
    <xdr:sp macro="" textlink="">
      <xdr:nvSpPr>
        <xdr:cNvPr id="6275" name="Line 346">
          <a:extLst>
            <a:ext uri="{FF2B5EF4-FFF2-40B4-BE49-F238E27FC236}">
              <a16:creationId xmlns:a16="http://schemas.microsoft.com/office/drawing/2014/main" xmlns="" id="{878913D1-CAF6-4FB1-890E-AE54FA92F543}"/>
            </a:ext>
          </a:extLst>
        </xdr:cNvPr>
        <xdr:cNvSpPr>
          <a:spLocks noChangeShapeType="1"/>
        </xdr:cNvSpPr>
      </xdr:nvSpPr>
      <xdr:spPr bwMode="auto">
        <a:xfrm>
          <a:off x="5172075" y="25193625"/>
          <a:ext cx="9906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85725</xdr:colOff>
      <xdr:row>129</xdr:row>
      <xdr:rowOff>76200</xdr:rowOff>
    </xdr:from>
    <xdr:to>
      <xdr:col>52</xdr:col>
      <xdr:colOff>85725</xdr:colOff>
      <xdr:row>135</xdr:row>
      <xdr:rowOff>66675</xdr:rowOff>
    </xdr:to>
    <xdr:sp macro="" textlink="">
      <xdr:nvSpPr>
        <xdr:cNvPr id="6276" name="Line 347">
          <a:extLst>
            <a:ext uri="{FF2B5EF4-FFF2-40B4-BE49-F238E27FC236}">
              <a16:creationId xmlns:a16="http://schemas.microsoft.com/office/drawing/2014/main" xmlns="" id="{E380658C-1164-4A03-AC46-C4CFB80B1974}"/>
            </a:ext>
          </a:extLst>
        </xdr:cNvPr>
        <xdr:cNvSpPr>
          <a:spLocks noChangeShapeType="1"/>
        </xdr:cNvSpPr>
      </xdr:nvSpPr>
      <xdr:spPr bwMode="auto">
        <a:xfrm>
          <a:off x="6029325" y="24041100"/>
          <a:ext cx="0" cy="11334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lg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57150</xdr:colOff>
      <xdr:row>149</xdr:row>
      <xdr:rowOff>9525</xdr:rowOff>
    </xdr:from>
    <xdr:to>
      <xdr:col>47</xdr:col>
      <xdr:colOff>57150</xdr:colOff>
      <xdr:row>153</xdr:row>
      <xdr:rowOff>85725</xdr:rowOff>
    </xdr:to>
    <xdr:sp macro="" textlink="">
      <xdr:nvSpPr>
        <xdr:cNvPr id="6277" name="Line 348">
          <a:extLst>
            <a:ext uri="{FF2B5EF4-FFF2-40B4-BE49-F238E27FC236}">
              <a16:creationId xmlns:a16="http://schemas.microsoft.com/office/drawing/2014/main" xmlns="" id="{C12E5D51-F713-4203-B28D-1D46476428C0}"/>
            </a:ext>
          </a:extLst>
        </xdr:cNvPr>
        <xdr:cNvSpPr>
          <a:spLocks noChangeShapeType="1"/>
        </xdr:cNvSpPr>
      </xdr:nvSpPr>
      <xdr:spPr bwMode="auto">
        <a:xfrm>
          <a:off x="5429250" y="27784425"/>
          <a:ext cx="0" cy="8382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42</xdr:col>
      <xdr:colOff>76200</xdr:colOff>
      <xdr:row>133</xdr:row>
      <xdr:rowOff>9525</xdr:rowOff>
    </xdr:from>
    <xdr:to>
      <xdr:col>46</xdr:col>
      <xdr:colOff>104775</xdr:colOff>
      <xdr:row>134</xdr:row>
      <xdr:rowOff>123825</xdr:rowOff>
    </xdr:to>
    <xdr:sp macro="" textlink="">
      <xdr:nvSpPr>
        <xdr:cNvPr id="6278" name="Line 349">
          <a:extLst>
            <a:ext uri="{FF2B5EF4-FFF2-40B4-BE49-F238E27FC236}">
              <a16:creationId xmlns:a16="http://schemas.microsoft.com/office/drawing/2014/main" xmlns="" id="{18E691F0-1570-4EB7-AE2E-087396A7B4BE}"/>
            </a:ext>
          </a:extLst>
        </xdr:cNvPr>
        <xdr:cNvSpPr>
          <a:spLocks noChangeShapeType="1"/>
        </xdr:cNvSpPr>
      </xdr:nvSpPr>
      <xdr:spPr bwMode="auto">
        <a:xfrm>
          <a:off x="4876800" y="24736425"/>
          <a:ext cx="485775" cy="304800"/>
        </a:xfrm>
        <a:prstGeom prst="line">
          <a:avLst/>
        </a:prstGeom>
        <a:noFill/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19050</xdr:colOff>
      <xdr:row>150</xdr:row>
      <xdr:rowOff>85725</xdr:rowOff>
    </xdr:from>
    <xdr:to>
      <xdr:col>53</xdr:col>
      <xdr:colOff>66675</xdr:colOff>
      <xdr:row>150</xdr:row>
      <xdr:rowOff>85725</xdr:rowOff>
    </xdr:to>
    <xdr:sp macro="" textlink="">
      <xdr:nvSpPr>
        <xdr:cNvPr id="6279" name="Line 350">
          <a:extLst>
            <a:ext uri="{FF2B5EF4-FFF2-40B4-BE49-F238E27FC236}">
              <a16:creationId xmlns:a16="http://schemas.microsoft.com/office/drawing/2014/main" xmlns="" id="{A417A4B5-7387-47CE-B6D4-EF2AD248EF06}"/>
            </a:ext>
          </a:extLst>
        </xdr:cNvPr>
        <xdr:cNvSpPr>
          <a:spLocks noChangeShapeType="1"/>
        </xdr:cNvSpPr>
      </xdr:nvSpPr>
      <xdr:spPr bwMode="auto">
        <a:xfrm>
          <a:off x="5162550" y="28051125"/>
          <a:ext cx="96202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76200</xdr:colOff>
      <xdr:row>153</xdr:row>
      <xdr:rowOff>19050</xdr:rowOff>
    </xdr:from>
    <xdr:to>
      <xdr:col>50</xdr:col>
      <xdr:colOff>104775</xdr:colOff>
      <xdr:row>153</xdr:row>
      <xdr:rowOff>19050</xdr:rowOff>
    </xdr:to>
    <xdr:sp macro="" textlink="">
      <xdr:nvSpPr>
        <xdr:cNvPr id="6280" name="Line 355">
          <a:extLst>
            <a:ext uri="{FF2B5EF4-FFF2-40B4-BE49-F238E27FC236}">
              <a16:creationId xmlns:a16="http://schemas.microsoft.com/office/drawing/2014/main" xmlns="" id="{09166E6C-920E-41D0-B769-9FB95BC43908}"/>
            </a:ext>
          </a:extLst>
        </xdr:cNvPr>
        <xdr:cNvSpPr>
          <a:spLocks noChangeShapeType="1"/>
        </xdr:cNvSpPr>
      </xdr:nvSpPr>
      <xdr:spPr bwMode="auto">
        <a:xfrm>
          <a:off x="5448300" y="28555950"/>
          <a:ext cx="3714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85725</xdr:colOff>
      <xdr:row>134</xdr:row>
      <xdr:rowOff>142875</xdr:rowOff>
    </xdr:from>
    <xdr:to>
      <xdr:col>17</xdr:col>
      <xdr:colOff>28575</xdr:colOff>
      <xdr:row>135</xdr:row>
      <xdr:rowOff>66675</xdr:rowOff>
    </xdr:to>
    <xdr:sp macro="" textlink="">
      <xdr:nvSpPr>
        <xdr:cNvPr id="6281" name="Rectangle 361">
          <a:extLst>
            <a:ext uri="{FF2B5EF4-FFF2-40B4-BE49-F238E27FC236}">
              <a16:creationId xmlns:a16="http://schemas.microsoft.com/office/drawing/2014/main" xmlns="" id="{DC2C7B5D-E315-47F7-8670-19801CFEB581}"/>
            </a:ext>
          </a:extLst>
        </xdr:cNvPr>
        <xdr:cNvSpPr>
          <a:spLocks noChangeArrowheads="1"/>
        </xdr:cNvSpPr>
      </xdr:nvSpPr>
      <xdr:spPr bwMode="auto">
        <a:xfrm>
          <a:off x="1914525" y="25060275"/>
          <a:ext cx="57150" cy="114300"/>
        </a:xfrm>
        <a:prstGeom prst="rect">
          <a:avLst/>
        </a:prstGeom>
        <a:solidFill>
          <a:srgbClr val="E7FFFF"/>
        </a:solidFill>
        <a:ln w="9525">
          <a:solidFill>
            <a:srgbClr val="E7FFFF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57150</xdr:colOff>
      <xdr:row>135</xdr:row>
      <xdr:rowOff>114300</xdr:rowOff>
    </xdr:from>
    <xdr:to>
      <xdr:col>17</xdr:col>
      <xdr:colOff>0</xdr:colOff>
      <xdr:row>136</xdr:row>
      <xdr:rowOff>38100</xdr:rowOff>
    </xdr:to>
    <xdr:sp macro="" textlink="">
      <xdr:nvSpPr>
        <xdr:cNvPr id="6282" name="Rectangle 374">
          <a:extLst>
            <a:ext uri="{FF2B5EF4-FFF2-40B4-BE49-F238E27FC236}">
              <a16:creationId xmlns:a16="http://schemas.microsoft.com/office/drawing/2014/main" xmlns="" id="{C4386CE3-30D6-4FD7-82FB-2954915E7F16}"/>
            </a:ext>
          </a:extLst>
        </xdr:cNvPr>
        <xdr:cNvSpPr>
          <a:spLocks noChangeArrowheads="1"/>
        </xdr:cNvSpPr>
      </xdr:nvSpPr>
      <xdr:spPr bwMode="auto">
        <a:xfrm>
          <a:off x="1885950" y="25222200"/>
          <a:ext cx="57150" cy="114300"/>
        </a:xfrm>
        <a:prstGeom prst="rect">
          <a:avLst/>
        </a:prstGeom>
        <a:solidFill>
          <a:srgbClr val="E7FFFF"/>
        </a:solidFill>
        <a:ln w="9525">
          <a:solidFill>
            <a:srgbClr val="E7FFFF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127</xdr:row>
      <xdr:rowOff>142875</xdr:rowOff>
    </xdr:from>
    <xdr:to>
      <xdr:col>34</xdr:col>
      <xdr:colOff>9525</xdr:colOff>
      <xdr:row>139</xdr:row>
      <xdr:rowOff>133350</xdr:rowOff>
    </xdr:to>
    <xdr:pic>
      <xdr:nvPicPr>
        <xdr:cNvPr id="6283" name="Picture 375">
          <a:extLst>
            <a:ext uri="{FF2B5EF4-FFF2-40B4-BE49-F238E27FC236}">
              <a16:creationId xmlns:a16="http://schemas.microsoft.com/office/drawing/2014/main" xmlns="" id="{F8F78B29-0B01-4829-9002-B16B38341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3726775"/>
          <a:ext cx="368617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57150</xdr:colOff>
      <xdr:row>130</xdr:row>
      <xdr:rowOff>66675</xdr:rowOff>
    </xdr:from>
    <xdr:to>
      <xdr:col>30</xdr:col>
      <xdr:colOff>38100</xdr:colOff>
      <xdr:row>130</xdr:row>
      <xdr:rowOff>66675</xdr:rowOff>
    </xdr:to>
    <xdr:sp macro="" textlink="">
      <xdr:nvSpPr>
        <xdr:cNvPr id="6284" name="Line 376">
          <a:extLst>
            <a:ext uri="{FF2B5EF4-FFF2-40B4-BE49-F238E27FC236}">
              <a16:creationId xmlns:a16="http://schemas.microsoft.com/office/drawing/2014/main" xmlns="" id="{0F3210E8-FECE-4648-A9D7-6A98FA6E3B2C}"/>
            </a:ext>
          </a:extLst>
        </xdr:cNvPr>
        <xdr:cNvSpPr>
          <a:spLocks noChangeShapeType="1"/>
        </xdr:cNvSpPr>
      </xdr:nvSpPr>
      <xdr:spPr bwMode="auto">
        <a:xfrm>
          <a:off x="2571750" y="24222075"/>
          <a:ext cx="89535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66675</xdr:colOff>
      <xdr:row>139</xdr:row>
      <xdr:rowOff>104775</xdr:rowOff>
    </xdr:from>
    <xdr:to>
      <xdr:col>30</xdr:col>
      <xdr:colOff>47625</xdr:colOff>
      <xdr:row>139</xdr:row>
      <xdr:rowOff>104775</xdr:rowOff>
    </xdr:to>
    <xdr:sp macro="" textlink="">
      <xdr:nvSpPr>
        <xdr:cNvPr id="6285" name="Line 377">
          <a:extLst>
            <a:ext uri="{FF2B5EF4-FFF2-40B4-BE49-F238E27FC236}">
              <a16:creationId xmlns:a16="http://schemas.microsoft.com/office/drawing/2014/main" xmlns="" id="{89CABBF9-7E8C-4D8A-B0E2-EBCBCCB1E5AD}"/>
            </a:ext>
          </a:extLst>
        </xdr:cNvPr>
        <xdr:cNvSpPr>
          <a:spLocks noChangeShapeType="1"/>
        </xdr:cNvSpPr>
      </xdr:nvSpPr>
      <xdr:spPr bwMode="auto">
        <a:xfrm>
          <a:off x="2581275" y="25974675"/>
          <a:ext cx="89535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57150</xdr:colOff>
      <xdr:row>130</xdr:row>
      <xdr:rowOff>57150</xdr:rowOff>
    </xdr:from>
    <xdr:to>
      <xdr:col>22</xdr:col>
      <xdr:colOff>66675</xdr:colOff>
      <xdr:row>139</xdr:row>
      <xdr:rowOff>104775</xdr:rowOff>
    </xdr:to>
    <xdr:sp macro="" textlink="">
      <xdr:nvSpPr>
        <xdr:cNvPr id="6286" name="Line 378">
          <a:extLst>
            <a:ext uri="{FF2B5EF4-FFF2-40B4-BE49-F238E27FC236}">
              <a16:creationId xmlns:a16="http://schemas.microsoft.com/office/drawing/2014/main" xmlns="" id="{F37FDA20-D245-43C2-B276-31A58075B856}"/>
            </a:ext>
          </a:extLst>
        </xdr:cNvPr>
        <xdr:cNvSpPr>
          <a:spLocks noChangeShapeType="1"/>
        </xdr:cNvSpPr>
      </xdr:nvSpPr>
      <xdr:spPr bwMode="auto">
        <a:xfrm>
          <a:off x="2571750" y="24212550"/>
          <a:ext cx="9525" cy="17621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19050</xdr:colOff>
      <xdr:row>130</xdr:row>
      <xdr:rowOff>66675</xdr:rowOff>
    </xdr:from>
    <xdr:to>
      <xdr:col>30</xdr:col>
      <xdr:colOff>28575</xdr:colOff>
      <xdr:row>139</xdr:row>
      <xdr:rowOff>114300</xdr:rowOff>
    </xdr:to>
    <xdr:sp macro="" textlink="">
      <xdr:nvSpPr>
        <xdr:cNvPr id="6287" name="Line 379">
          <a:extLst>
            <a:ext uri="{FF2B5EF4-FFF2-40B4-BE49-F238E27FC236}">
              <a16:creationId xmlns:a16="http://schemas.microsoft.com/office/drawing/2014/main" xmlns="" id="{72163C72-7789-401B-8A7B-198C3A57CCCF}"/>
            </a:ext>
          </a:extLst>
        </xdr:cNvPr>
        <xdr:cNvSpPr>
          <a:spLocks noChangeShapeType="1"/>
        </xdr:cNvSpPr>
      </xdr:nvSpPr>
      <xdr:spPr bwMode="auto">
        <a:xfrm>
          <a:off x="3448050" y="24222075"/>
          <a:ext cx="9525" cy="17621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104775</xdr:colOff>
      <xdr:row>143</xdr:row>
      <xdr:rowOff>171450</xdr:rowOff>
    </xdr:from>
    <xdr:to>
      <xdr:col>29</xdr:col>
      <xdr:colOff>66675</xdr:colOff>
      <xdr:row>155</xdr:row>
      <xdr:rowOff>161925</xdr:rowOff>
    </xdr:to>
    <xdr:pic>
      <xdr:nvPicPr>
        <xdr:cNvPr id="6288" name="Picture 381">
          <a:extLst>
            <a:ext uri="{FF2B5EF4-FFF2-40B4-BE49-F238E27FC236}">
              <a16:creationId xmlns:a16="http://schemas.microsoft.com/office/drawing/2014/main" xmlns="" id="{D1446A6A-B9DC-4C53-ADA3-5531C9585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6803350"/>
          <a:ext cx="3048000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85725</xdr:colOff>
      <xdr:row>145</xdr:row>
      <xdr:rowOff>142875</xdr:rowOff>
    </xdr:from>
    <xdr:to>
      <xdr:col>17</xdr:col>
      <xdr:colOff>38100</xdr:colOff>
      <xdr:row>146</xdr:row>
      <xdr:rowOff>123825</xdr:rowOff>
    </xdr:to>
    <xdr:sp macro="" textlink="">
      <xdr:nvSpPr>
        <xdr:cNvPr id="6289" name="Line 382">
          <a:extLst>
            <a:ext uri="{FF2B5EF4-FFF2-40B4-BE49-F238E27FC236}">
              <a16:creationId xmlns:a16="http://schemas.microsoft.com/office/drawing/2014/main" xmlns="" id="{DF6B6F8C-6D36-4873-933D-0963F50467D3}"/>
            </a:ext>
          </a:extLst>
        </xdr:cNvPr>
        <xdr:cNvSpPr>
          <a:spLocks noChangeShapeType="1"/>
        </xdr:cNvSpPr>
      </xdr:nvSpPr>
      <xdr:spPr bwMode="auto">
        <a:xfrm>
          <a:off x="1457325" y="27155775"/>
          <a:ext cx="523875" cy="1714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146</xdr:row>
      <xdr:rowOff>19050</xdr:rowOff>
    </xdr:from>
    <xdr:to>
      <xdr:col>5</xdr:col>
      <xdr:colOff>47625</xdr:colOff>
      <xdr:row>146</xdr:row>
      <xdr:rowOff>19050</xdr:rowOff>
    </xdr:to>
    <xdr:sp macro="" textlink="">
      <xdr:nvSpPr>
        <xdr:cNvPr id="6290" name="Line 383">
          <a:extLst>
            <a:ext uri="{FF2B5EF4-FFF2-40B4-BE49-F238E27FC236}">
              <a16:creationId xmlns:a16="http://schemas.microsoft.com/office/drawing/2014/main" xmlns="" id="{0ABD3A29-7D1E-4C63-AA5E-397D355FC06C}"/>
            </a:ext>
          </a:extLst>
        </xdr:cNvPr>
        <xdr:cNvSpPr>
          <a:spLocks noChangeShapeType="1"/>
        </xdr:cNvSpPr>
      </xdr:nvSpPr>
      <xdr:spPr bwMode="auto">
        <a:xfrm>
          <a:off x="342900" y="27222450"/>
          <a:ext cx="2762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38100</xdr:colOff>
      <xdr:row>134</xdr:row>
      <xdr:rowOff>66675</xdr:rowOff>
    </xdr:from>
    <xdr:to>
      <xdr:col>36</xdr:col>
      <xdr:colOff>66675</xdr:colOff>
      <xdr:row>136</xdr:row>
      <xdr:rowOff>123825</xdr:rowOff>
    </xdr:to>
    <xdr:sp macro="" textlink="">
      <xdr:nvSpPr>
        <xdr:cNvPr id="6291" name="Line 384">
          <a:extLst>
            <a:ext uri="{FF2B5EF4-FFF2-40B4-BE49-F238E27FC236}">
              <a16:creationId xmlns:a16="http://schemas.microsoft.com/office/drawing/2014/main" xmlns="" id="{DDBBDE13-5FBB-412D-AFED-83F0050C818B}"/>
            </a:ext>
          </a:extLst>
        </xdr:cNvPr>
        <xdr:cNvSpPr>
          <a:spLocks noChangeShapeType="1"/>
        </xdr:cNvSpPr>
      </xdr:nvSpPr>
      <xdr:spPr bwMode="auto">
        <a:xfrm>
          <a:off x="3467100" y="24984075"/>
          <a:ext cx="714375" cy="4381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85725</xdr:colOff>
      <xdr:row>135</xdr:row>
      <xdr:rowOff>9525</xdr:rowOff>
    </xdr:from>
    <xdr:to>
      <xdr:col>48</xdr:col>
      <xdr:colOff>19050</xdr:colOff>
      <xdr:row>135</xdr:row>
      <xdr:rowOff>161925</xdr:rowOff>
    </xdr:to>
    <xdr:sp macro="" textlink="">
      <xdr:nvSpPr>
        <xdr:cNvPr id="6292" name="Oval 434">
          <a:extLst>
            <a:ext uri="{FF2B5EF4-FFF2-40B4-BE49-F238E27FC236}">
              <a16:creationId xmlns:a16="http://schemas.microsoft.com/office/drawing/2014/main" xmlns="" id="{EB97483B-CB0F-4A00-8E01-3D587FE34C8F}"/>
            </a:ext>
          </a:extLst>
        </xdr:cNvPr>
        <xdr:cNvSpPr>
          <a:spLocks noChangeArrowheads="1"/>
        </xdr:cNvSpPr>
      </xdr:nvSpPr>
      <xdr:spPr bwMode="auto">
        <a:xfrm>
          <a:off x="5343525" y="25117425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46</xdr:col>
      <xdr:colOff>85725</xdr:colOff>
      <xdr:row>140</xdr:row>
      <xdr:rowOff>19050</xdr:rowOff>
    </xdr:from>
    <xdr:to>
      <xdr:col>48</xdr:col>
      <xdr:colOff>19050</xdr:colOff>
      <xdr:row>140</xdr:row>
      <xdr:rowOff>171450</xdr:rowOff>
    </xdr:to>
    <xdr:sp macro="" textlink="">
      <xdr:nvSpPr>
        <xdr:cNvPr id="6293" name="Oval 435">
          <a:extLst>
            <a:ext uri="{FF2B5EF4-FFF2-40B4-BE49-F238E27FC236}">
              <a16:creationId xmlns:a16="http://schemas.microsoft.com/office/drawing/2014/main" xmlns="" id="{EB919527-0B24-47AB-9976-DA56163D8A69}"/>
            </a:ext>
          </a:extLst>
        </xdr:cNvPr>
        <xdr:cNvSpPr>
          <a:spLocks noChangeArrowheads="1"/>
        </xdr:cNvSpPr>
      </xdr:nvSpPr>
      <xdr:spPr bwMode="auto">
        <a:xfrm>
          <a:off x="5343525" y="2607945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46</xdr:col>
      <xdr:colOff>85725</xdr:colOff>
      <xdr:row>145</xdr:row>
      <xdr:rowOff>19050</xdr:rowOff>
    </xdr:from>
    <xdr:to>
      <xdr:col>48</xdr:col>
      <xdr:colOff>19050</xdr:colOff>
      <xdr:row>145</xdr:row>
      <xdr:rowOff>171450</xdr:rowOff>
    </xdr:to>
    <xdr:sp macro="" textlink="">
      <xdr:nvSpPr>
        <xdr:cNvPr id="6294" name="Oval 436">
          <a:extLst>
            <a:ext uri="{FF2B5EF4-FFF2-40B4-BE49-F238E27FC236}">
              <a16:creationId xmlns:a16="http://schemas.microsoft.com/office/drawing/2014/main" xmlns="" id="{C55F3CFB-3F8B-4361-BC54-572BF1F6B446}"/>
            </a:ext>
          </a:extLst>
        </xdr:cNvPr>
        <xdr:cNvSpPr>
          <a:spLocks noChangeArrowheads="1"/>
        </xdr:cNvSpPr>
      </xdr:nvSpPr>
      <xdr:spPr bwMode="auto">
        <a:xfrm>
          <a:off x="5343525" y="2703195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46</xdr:col>
      <xdr:colOff>85725</xdr:colOff>
      <xdr:row>150</xdr:row>
      <xdr:rowOff>19050</xdr:rowOff>
    </xdr:from>
    <xdr:to>
      <xdr:col>48</xdr:col>
      <xdr:colOff>19050</xdr:colOff>
      <xdr:row>150</xdr:row>
      <xdr:rowOff>171450</xdr:rowOff>
    </xdr:to>
    <xdr:sp macro="" textlink="">
      <xdr:nvSpPr>
        <xdr:cNvPr id="6295" name="Oval 437">
          <a:extLst>
            <a:ext uri="{FF2B5EF4-FFF2-40B4-BE49-F238E27FC236}">
              <a16:creationId xmlns:a16="http://schemas.microsoft.com/office/drawing/2014/main" xmlns="" id="{009F41F1-E164-4DCF-AF0E-1E16149CC5C5}"/>
            </a:ext>
          </a:extLst>
        </xdr:cNvPr>
        <xdr:cNvSpPr>
          <a:spLocks noChangeArrowheads="1"/>
        </xdr:cNvSpPr>
      </xdr:nvSpPr>
      <xdr:spPr bwMode="auto">
        <a:xfrm>
          <a:off x="5343525" y="2798445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absolute">
    <xdr:from>
      <xdr:col>51</xdr:col>
      <xdr:colOff>9525</xdr:colOff>
      <xdr:row>7</xdr:row>
      <xdr:rowOff>28575</xdr:rowOff>
    </xdr:from>
    <xdr:to>
      <xdr:col>57</xdr:col>
      <xdr:colOff>47625</xdr:colOff>
      <xdr:row>8</xdr:row>
      <xdr:rowOff>111729</xdr:rowOff>
    </xdr:to>
    <xdr:sp macro="[0]!Home" textlink="">
      <xdr:nvSpPr>
        <xdr:cNvPr id="79" name="Rounded Rectangle 78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SpPr/>
      </xdr:nvSpPr>
      <xdr:spPr>
        <a:xfrm>
          <a:off x="5838825" y="1343025"/>
          <a:ext cx="7239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Home</a:t>
          </a:r>
        </a:p>
      </xdr:txBody>
    </xdr:sp>
    <xdr:clientData/>
  </xdr:twoCellAnchor>
  <xdr:twoCellAnchor editAs="absolute">
    <xdr:from>
      <xdr:col>45</xdr:col>
      <xdr:colOff>66675</xdr:colOff>
      <xdr:row>9</xdr:row>
      <xdr:rowOff>9525</xdr:rowOff>
    </xdr:from>
    <xdr:to>
      <xdr:col>57</xdr:col>
      <xdr:colOff>76200</xdr:colOff>
      <xdr:row>10</xdr:row>
      <xdr:rowOff>130779</xdr:rowOff>
    </xdr:to>
    <xdr:sp macro="[0]!AddHLItemsQuantity" textlink="">
      <xdr:nvSpPr>
        <xdr:cNvPr id="80" name="Rounded Rectangle 79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SpPr/>
      </xdr:nvSpPr>
      <xdr:spPr>
        <a:xfrm>
          <a:off x="5210175" y="1704975"/>
          <a:ext cx="1381125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Add items to order</a:t>
          </a:r>
        </a:p>
      </xdr:txBody>
    </xdr:sp>
    <xdr:clientData/>
  </xdr:twoCellAnchor>
  <xdr:twoCellAnchor editAs="absolute">
    <xdr:from>
      <xdr:col>51</xdr:col>
      <xdr:colOff>19050</xdr:colOff>
      <xdr:row>18</xdr:row>
      <xdr:rowOff>9525</xdr:rowOff>
    </xdr:from>
    <xdr:to>
      <xdr:col>57</xdr:col>
      <xdr:colOff>57150</xdr:colOff>
      <xdr:row>19</xdr:row>
      <xdr:rowOff>130779</xdr:rowOff>
    </xdr:to>
    <xdr:sp macro="[0]!PrintHLSummary" textlink="">
      <xdr:nvSpPr>
        <xdr:cNvPr id="81" name="Rounded Rectangle 80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SpPr/>
      </xdr:nvSpPr>
      <xdr:spPr>
        <a:xfrm>
          <a:off x="5848350" y="3248025"/>
          <a:ext cx="7239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Print</a:t>
          </a:r>
        </a:p>
      </xdr:txBody>
    </xdr:sp>
    <xdr:clientData/>
  </xdr:twoCellAnchor>
  <xdr:twoCellAnchor editAs="absolute">
    <xdr:from>
      <xdr:col>45</xdr:col>
      <xdr:colOff>66674</xdr:colOff>
      <xdr:row>21</xdr:row>
      <xdr:rowOff>38100</xdr:rowOff>
    </xdr:from>
    <xdr:to>
      <xdr:col>57</xdr:col>
      <xdr:colOff>66675</xdr:colOff>
      <xdr:row>22</xdr:row>
      <xdr:rowOff>121254</xdr:rowOff>
    </xdr:to>
    <xdr:sp macro="[0]!StartInstallPlanning2" textlink="">
      <xdr:nvSpPr>
        <xdr:cNvPr id="82" name="Rounded Rectangle 81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SpPr/>
      </xdr:nvSpPr>
      <xdr:spPr>
        <a:xfrm>
          <a:off x="5210174" y="3819525"/>
          <a:ext cx="1371601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Change dimensions</a:t>
          </a:r>
        </a:p>
      </xdr:txBody>
    </xdr:sp>
    <xdr:clientData/>
  </xdr:twoCellAnchor>
  <xdr:twoCellAnchor editAs="absolute">
    <xdr:from>
      <xdr:col>54</xdr:col>
      <xdr:colOff>0</xdr:colOff>
      <xdr:row>74</xdr:row>
      <xdr:rowOff>47625</xdr:rowOff>
    </xdr:from>
    <xdr:to>
      <xdr:col>58</xdr:col>
      <xdr:colOff>0</xdr:colOff>
      <xdr:row>75</xdr:row>
      <xdr:rowOff>140304</xdr:rowOff>
    </xdr:to>
    <xdr:sp macro="[0]!TopHL" textlink="">
      <xdr:nvSpPr>
        <xdr:cNvPr id="83" name="Rounded Rectangle 82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SpPr/>
      </xdr:nvSpPr>
      <xdr:spPr>
        <a:xfrm>
          <a:off x="6172200" y="13944600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54</xdr:col>
      <xdr:colOff>0</xdr:colOff>
      <xdr:row>119</xdr:row>
      <xdr:rowOff>38100</xdr:rowOff>
    </xdr:from>
    <xdr:to>
      <xdr:col>58</xdr:col>
      <xdr:colOff>0</xdr:colOff>
      <xdr:row>120</xdr:row>
      <xdr:rowOff>130779</xdr:rowOff>
    </xdr:to>
    <xdr:sp macro="[0]!TopHL" textlink="">
      <xdr:nvSpPr>
        <xdr:cNvPr id="84" name="Rounded Rectangle 83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SpPr/>
      </xdr:nvSpPr>
      <xdr:spPr>
        <a:xfrm>
          <a:off x="6172200" y="21983700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76200</xdr:colOff>
      <xdr:row>217</xdr:row>
      <xdr:rowOff>9525</xdr:rowOff>
    </xdr:from>
    <xdr:to>
      <xdr:col>57</xdr:col>
      <xdr:colOff>76200</xdr:colOff>
      <xdr:row>218</xdr:row>
      <xdr:rowOff>140304</xdr:rowOff>
    </xdr:to>
    <xdr:sp macro="[0]!TopHL" textlink="">
      <xdr:nvSpPr>
        <xdr:cNvPr id="85" name="Rounded Rectangle 84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SpPr/>
      </xdr:nvSpPr>
      <xdr:spPr>
        <a:xfrm>
          <a:off x="6134100" y="4022407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95250</xdr:colOff>
      <xdr:row>243</xdr:row>
      <xdr:rowOff>95250</xdr:rowOff>
    </xdr:from>
    <xdr:to>
      <xdr:col>57</xdr:col>
      <xdr:colOff>95250</xdr:colOff>
      <xdr:row>245</xdr:row>
      <xdr:rowOff>64104</xdr:rowOff>
    </xdr:to>
    <xdr:sp macro="[0]!TopHL" textlink="">
      <xdr:nvSpPr>
        <xdr:cNvPr id="92" name="Rounded Rectangle 91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SpPr/>
      </xdr:nvSpPr>
      <xdr:spPr>
        <a:xfrm>
          <a:off x="6153150" y="45415200"/>
          <a:ext cx="457200" cy="292704"/>
        </a:xfrm>
        <a:prstGeom prst="roundRect">
          <a:avLst/>
        </a:prstGeom>
        <a:solidFill>
          <a:sysClr val="window" lastClr="FFFFFF"/>
        </a:solidFill>
        <a:ln w="25400" cap="flat" cmpd="sng" algn="ctr">
          <a:solidFill>
            <a:srgbClr val="F79646"/>
          </a:solidFill>
          <a:prstDash val="solid"/>
        </a:ln>
        <a:effectLst/>
      </xdr:spPr>
      <xdr:txBody>
        <a:bodyPr vertOverflow="clip" horzOverflow="clip" wrap="square" rtlCol="0" anchor="t">
          <a:spAutoFit/>
        </a:bodyPr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Calibri"/>
              <a:ea typeface="+mn-ea"/>
              <a:cs typeface="Calibri"/>
            </a:rPr>
            <a:t>Top</a:t>
          </a:r>
        </a:p>
      </xdr:txBody>
    </xdr:sp>
    <xdr:clientData/>
  </xdr:twoCellAnchor>
  <xdr:twoCellAnchor editAs="oneCell">
    <xdr:from>
      <xdr:col>31</xdr:col>
      <xdr:colOff>47625</xdr:colOff>
      <xdr:row>224</xdr:row>
      <xdr:rowOff>657225</xdr:rowOff>
    </xdr:from>
    <xdr:to>
      <xdr:col>56</xdr:col>
      <xdr:colOff>0</xdr:colOff>
      <xdr:row>241</xdr:row>
      <xdr:rowOff>47625</xdr:rowOff>
    </xdr:to>
    <xdr:pic>
      <xdr:nvPicPr>
        <xdr:cNvPr id="6304" name="Picture 92">
          <a:extLst>
            <a:ext uri="{FF2B5EF4-FFF2-40B4-BE49-F238E27FC236}">
              <a16:creationId xmlns:a16="http://schemas.microsoft.com/office/drawing/2014/main" xmlns="" id="{3B0AAF9D-3E5B-4469-B127-708D6C5FC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42157650"/>
          <a:ext cx="2809875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225</xdr:row>
      <xdr:rowOff>28575</xdr:rowOff>
    </xdr:from>
    <xdr:to>
      <xdr:col>23</xdr:col>
      <xdr:colOff>76200</xdr:colOff>
      <xdr:row>240</xdr:row>
      <xdr:rowOff>95250</xdr:rowOff>
    </xdr:to>
    <xdr:pic>
      <xdr:nvPicPr>
        <xdr:cNvPr id="6305" name="Picture 3">
          <a:extLst>
            <a:ext uri="{FF2B5EF4-FFF2-40B4-BE49-F238E27FC236}">
              <a16:creationId xmlns:a16="http://schemas.microsoft.com/office/drawing/2014/main" xmlns="" id="{DE6C27D5-98B5-4FE9-9C5F-31C57BCCA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2243375"/>
          <a:ext cx="2324100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47625</xdr:colOff>
      <xdr:row>224</xdr:row>
      <xdr:rowOff>657225</xdr:rowOff>
    </xdr:from>
    <xdr:to>
      <xdr:col>56</xdr:col>
      <xdr:colOff>0</xdr:colOff>
      <xdr:row>241</xdr:row>
      <xdr:rowOff>47625</xdr:rowOff>
    </xdr:to>
    <xdr:pic>
      <xdr:nvPicPr>
        <xdr:cNvPr id="6306" name="Picture 92">
          <a:extLst>
            <a:ext uri="{FF2B5EF4-FFF2-40B4-BE49-F238E27FC236}">
              <a16:creationId xmlns:a16="http://schemas.microsoft.com/office/drawing/2014/main" xmlns="" id="{F9F996B8-3E88-47FC-865C-4A0D09DE4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42157650"/>
          <a:ext cx="2809875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28575</xdr:colOff>
      <xdr:row>0</xdr:row>
      <xdr:rowOff>66675</xdr:rowOff>
    </xdr:from>
    <xdr:to>
      <xdr:col>58</xdr:col>
      <xdr:colOff>47625</xdr:colOff>
      <xdr:row>1</xdr:row>
      <xdr:rowOff>209550</xdr:rowOff>
    </xdr:to>
    <xdr:pic>
      <xdr:nvPicPr>
        <xdr:cNvPr id="7252" name="Picture 1" descr="Blum_Logo_W">
          <a:extLst>
            <a:ext uri="{FF2B5EF4-FFF2-40B4-BE49-F238E27FC236}">
              <a16:creationId xmlns:a16="http://schemas.microsoft.com/office/drawing/2014/main" xmlns="" id="{942269B0-61CE-4AFB-BC35-595369B0B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66675"/>
          <a:ext cx="1047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50</xdr:row>
      <xdr:rowOff>19050</xdr:rowOff>
    </xdr:from>
    <xdr:to>
      <xdr:col>23</xdr:col>
      <xdr:colOff>114300</xdr:colOff>
      <xdr:row>62</xdr:row>
      <xdr:rowOff>114300</xdr:rowOff>
    </xdr:to>
    <xdr:pic>
      <xdr:nvPicPr>
        <xdr:cNvPr id="7253" name="Picture 57">
          <a:extLst>
            <a:ext uri="{FF2B5EF4-FFF2-40B4-BE49-F238E27FC236}">
              <a16:creationId xmlns:a16="http://schemas.microsoft.com/office/drawing/2014/main" xmlns="" id="{863BEC15-8EFB-48D3-99AD-CACA674E8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9420225"/>
          <a:ext cx="19907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38100</xdr:colOff>
      <xdr:row>50</xdr:row>
      <xdr:rowOff>28575</xdr:rowOff>
    </xdr:from>
    <xdr:to>
      <xdr:col>51</xdr:col>
      <xdr:colOff>76200</xdr:colOff>
      <xdr:row>62</xdr:row>
      <xdr:rowOff>133350</xdr:rowOff>
    </xdr:to>
    <xdr:pic>
      <xdr:nvPicPr>
        <xdr:cNvPr id="7254" name="Picture 58">
          <a:extLst>
            <a:ext uri="{FF2B5EF4-FFF2-40B4-BE49-F238E27FC236}">
              <a16:creationId xmlns:a16="http://schemas.microsoft.com/office/drawing/2014/main" xmlns="" id="{7E6BCEC2-53AF-4A34-B361-E0D86D71D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9429750"/>
          <a:ext cx="198120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9525</xdr:colOff>
      <xdr:row>79</xdr:row>
      <xdr:rowOff>9525</xdr:rowOff>
    </xdr:from>
    <xdr:to>
      <xdr:col>53</xdr:col>
      <xdr:colOff>9525</xdr:colOff>
      <xdr:row>82</xdr:row>
      <xdr:rowOff>142875</xdr:rowOff>
    </xdr:to>
    <xdr:sp macro="" textlink="">
      <xdr:nvSpPr>
        <xdr:cNvPr id="7255" name="Line 69">
          <a:extLst>
            <a:ext uri="{FF2B5EF4-FFF2-40B4-BE49-F238E27FC236}">
              <a16:creationId xmlns:a16="http://schemas.microsoft.com/office/drawing/2014/main" xmlns="" id="{184840FC-BCE9-4C97-AA83-0412115E4015}"/>
            </a:ext>
          </a:extLst>
        </xdr:cNvPr>
        <xdr:cNvSpPr>
          <a:spLocks noChangeShapeType="1"/>
        </xdr:cNvSpPr>
      </xdr:nvSpPr>
      <xdr:spPr bwMode="auto">
        <a:xfrm>
          <a:off x="6067425" y="15020925"/>
          <a:ext cx="0" cy="7239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114300</xdr:colOff>
      <xdr:row>108</xdr:row>
      <xdr:rowOff>76200</xdr:rowOff>
    </xdr:from>
    <xdr:to>
      <xdr:col>50</xdr:col>
      <xdr:colOff>114300</xdr:colOff>
      <xdr:row>108</xdr:row>
      <xdr:rowOff>76200</xdr:rowOff>
    </xdr:to>
    <xdr:sp macro="" textlink="">
      <xdr:nvSpPr>
        <xdr:cNvPr id="7256" name="Line 70">
          <a:extLst>
            <a:ext uri="{FF2B5EF4-FFF2-40B4-BE49-F238E27FC236}">
              <a16:creationId xmlns:a16="http://schemas.microsoft.com/office/drawing/2014/main" xmlns="" id="{A99B6E6E-9AEB-49E2-A953-7F1BECBD5C51}"/>
            </a:ext>
          </a:extLst>
        </xdr:cNvPr>
        <xdr:cNvSpPr>
          <a:spLocks noChangeShapeType="1"/>
        </xdr:cNvSpPr>
      </xdr:nvSpPr>
      <xdr:spPr bwMode="auto">
        <a:xfrm>
          <a:off x="5486400" y="20088225"/>
          <a:ext cx="3429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104775</xdr:colOff>
      <xdr:row>111</xdr:row>
      <xdr:rowOff>76200</xdr:rowOff>
    </xdr:from>
    <xdr:to>
      <xdr:col>55</xdr:col>
      <xdr:colOff>57150</xdr:colOff>
      <xdr:row>111</xdr:row>
      <xdr:rowOff>76200</xdr:rowOff>
    </xdr:to>
    <xdr:sp macro="" textlink="">
      <xdr:nvSpPr>
        <xdr:cNvPr id="7257" name="Line 71">
          <a:extLst>
            <a:ext uri="{FF2B5EF4-FFF2-40B4-BE49-F238E27FC236}">
              <a16:creationId xmlns:a16="http://schemas.microsoft.com/office/drawing/2014/main" xmlns="" id="{B3C602EA-56C2-4C18-BA3D-B668D790200F}"/>
            </a:ext>
          </a:extLst>
        </xdr:cNvPr>
        <xdr:cNvSpPr>
          <a:spLocks noChangeShapeType="1"/>
        </xdr:cNvSpPr>
      </xdr:nvSpPr>
      <xdr:spPr bwMode="auto">
        <a:xfrm>
          <a:off x="5476875" y="20574000"/>
          <a:ext cx="8667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104775</xdr:colOff>
      <xdr:row>91</xdr:row>
      <xdr:rowOff>133350</xdr:rowOff>
    </xdr:from>
    <xdr:to>
      <xdr:col>53</xdr:col>
      <xdr:colOff>0</xdr:colOff>
      <xdr:row>106</xdr:row>
      <xdr:rowOff>95250</xdr:rowOff>
    </xdr:to>
    <xdr:sp macro="" textlink="">
      <xdr:nvSpPr>
        <xdr:cNvPr id="7258" name="Line 72">
          <a:extLst>
            <a:ext uri="{FF2B5EF4-FFF2-40B4-BE49-F238E27FC236}">
              <a16:creationId xmlns:a16="http://schemas.microsoft.com/office/drawing/2014/main" xmlns="" id="{03EB1F11-59AF-4E82-823E-31541753C636}"/>
            </a:ext>
          </a:extLst>
        </xdr:cNvPr>
        <xdr:cNvSpPr>
          <a:spLocks noChangeShapeType="1"/>
        </xdr:cNvSpPr>
      </xdr:nvSpPr>
      <xdr:spPr bwMode="auto">
        <a:xfrm flipH="1">
          <a:off x="6048375" y="17306925"/>
          <a:ext cx="9525" cy="24193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57150</xdr:colOff>
      <xdr:row>91</xdr:row>
      <xdr:rowOff>95250</xdr:rowOff>
    </xdr:from>
    <xdr:to>
      <xdr:col>53</xdr:col>
      <xdr:colOff>57150</xdr:colOff>
      <xdr:row>91</xdr:row>
      <xdr:rowOff>95250</xdr:rowOff>
    </xdr:to>
    <xdr:sp macro="" textlink="">
      <xdr:nvSpPr>
        <xdr:cNvPr id="7259" name="Line 73">
          <a:extLst>
            <a:ext uri="{FF2B5EF4-FFF2-40B4-BE49-F238E27FC236}">
              <a16:creationId xmlns:a16="http://schemas.microsoft.com/office/drawing/2014/main" xmlns="" id="{AE36087A-F731-499D-88CA-60BB64D574C4}"/>
            </a:ext>
          </a:extLst>
        </xdr:cNvPr>
        <xdr:cNvSpPr>
          <a:spLocks noChangeShapeType="1"/>
        </xdr:cNvSpPr>
      </xdr:nvSpPr>
      <xdr:spPr bwMode="auto">
        <a:xfrm>
          <a:off x="5200650" y="17268825"/>
          <a:ext cx="9144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85</xdr:row>
      <xdr:rowOff>28575</xdr:rowOff>
    </xdr:from>
    <xdr:to>
      <xdr:col>53</xdr:col>
      <xdr:colOff>0</xdr:colOff>
      <xdr:row>91</xdr:row>
      <xdr:rowOff>76200</xdr:rowOff>
    </xdr:to>
    <xdr:sp macro="" textlink="">
      <xdr:nvSpPr>
        <xdr:cNvPr id="7260" name="Line 74">
          <a:extLst>
            <a:ext uri="{FF2B5EF4-FFF2-40B4-BE49-F238E27FC236}">
              <a16:creationId xmlns:a16="http://schemas.microsoft.com/office/drawing/2014/main" xmlns="" id="{9BEEA217-213C-41A5-B808-92A2CC7F5F60}"/>
            </a:ext>
          </a:extLst>
        </xdr:cNvPr>
        <xdr:cNvSpPr>
          <a:spLocks noChangeShapeType="1"/>
        </xdr:cNvSpPr>
      </xdr:nvSpPr>
      <xdr:spPr bwMode="auto">
        <a:xfrm>
          <a:off x="6057900" y="16144875"/>
          <a:ext cx="0" cy="11049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lg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57150</xdr:colOff>
      <xdr:row>104</xdr:row>
      <xdr:rowOff>123825</xdr:rowOff>
    </xdr:from>
    <xdr:to>
      <xdr:col>47</xdr:col>
      <xdr:colOff>57150</xdr:colOff>
      <xdr:row>112</xdr:row>
      <xdr:rowOff>180975</xdr:rowOff>
    </xdr:to>
    <xdr:sp macro="" textlink="">
      <xdr:nvSpPr>
        <xdr:cNvPr id="7261" name="Line 75">
          <a:extLst>
            <a:ext uri="{FF2B5EF4-FFF2-40B4-BE49-F238E27FC236}">
              <a16:creationId xmlns:a16="http://schemas.microsoft.com/office/drawing/2014/main" xmlns="" id="{F024BABC-A51C-4795-8070-C2692CF4950F}"/>
            </a:ext>
          </a:extLst>
        </xdr:cNvPr>
        <xdr:cNvSpPr>
          <a:spLocks noChangeShapeType="1"/>
        </xdr:cNvSpPr>
      </xdr:nvSpPr>
      <xdr:spPr bwMode="auto">
        <a:xfrm>
          <a:off x="5429250" y="19421475"/>
          <a:ext cx="0" cy="14192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42</xdr:col>
      <xdr:colOff>38100</xdr:colOff>
      <xdr:row>88</xdr:row>
      <xdr:rowOff>123825</xdr:rowOff>
    </xdr:from>
    <xdr:to>
      <xdr:col>46</xdr:col>
      <xdr:colOff>85725</xdr:colOff>
      <xdr:row>91</xdr:row>
      <xdr:rowOff>0</xdr:rowOff>
    </xdr:to>
    <xdr:sp macro="" textlink="">
      <xdr:nvSpPr>
        <xdr:cNvPr id="7262" name="Line 76">
          <a:extLst>
            <a:ext uri="{FF2B5EF4-FFF2-40B4-BE49-F238E27FC236}">
              <a16:creationId xmlns:a16="http://schemas.microsoft.com/office/drawing/2014/main" xmlns="" id="{B12DBE2A-6666-446C-AE75-7286795D28BC}"/>
            </a:ext>
          </a:extLst>
        </xdr:cNvPr>
        <xdr:cNvSpPr>
          <a:spLocks noChangeShapeType="1"/>
        </xdr:cNvSpPr>
      </xdr:nvSpPr>
      <xdr:spPr bwMode="auto">
        <a:xfrm>
          <a:off x="4838700" y="16725900"/>
          <a:ext cx="504825" cy="447675"/>
        </a:xfrm>
        <a:prstGeom prst="line">
          <a:avLst/>
        </a:prstGeom>
        <a:noFill/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38100</xdr:colOff>
      <xdr:row>106</xdr:row>
      <xdr:rowOff>104775</xdr:rowOff>
    </xdr:from>
    <xdr:to>
      <xdr:col>53</xdr:col>
      <xdr:colOff>104775</xdr:colOff>
      <xdr:row>106</xdr:row>
      <xdr:rowOff>104775</xdr:rowOff>
    </xdr:to>
    <xdr:sp macro="" textlink="">
      <xdr:nvSpPr>
        <xdr:cNvPr id="7263" name="Line 77">
          <a:extLst>
            <a:ext uri="{FF2B5EF4-FFF2-40B4-BE49-F238E27FC236}">
              <a16:creationId xmlns:a16="http://schemas.microsoft.com/office/drawing/2014/main" xmlns="" id="{A88CFFBD-A322-4C2F-ABA1-18613A251231}"/>
            </a:ext>
          </a:extLst>
        </xdr:cNvPr>
        <xdr:cNvSpPr>
          <a:spLocks noChangeShapeType="1"/>
        </xdr:cNvSpPr>
      </xdr:nvSpPr>
      <xdr:spPr bwMode="auto">
        <a:xfrm>
          <a:off x="5181600" y="19735800"/>
          <a:ext cx="9810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28575</xdr:colOff>
      <xdr:row>108</xdr:row>
      <xdr:rowOff>76200</xdr:rowOff>
    </xdr:from>
    <xdr:to>
      <xdr:col>55</xdr:col>
      <xdr:colOff>66675</xdr:colOff>
      <xdr:row>108</xdr:row>
      <xdr:rowOff>76200</xdr:rowOff>
    </xdr:to>
    <xdr:sp macro="" textlink="">
      <xdr:nvSpPr>
        <xdr:cNvPr id="7264" name="Line 78">
          <a:extLst>
            <a:ext uri="{FF2B5EF4-FFF2-40B4-BE49-F238E27FC236}">
              <a16:creationId xmlns:a16="http://schemas.microsoft.com/office/drawing/2014/main" xmlns="" id="{5F61C6C9-193D-4497-B57D-B3CAD4B8D93D}"/>
            </a:ext>
          </a:extLst>
        </xdr:cNvPr>
        <xdr:cNvSpPr>
          <a:spLocks noChangeShapeType="1"/>
        </xdr:cNvSpPr>
      </xdr:nvSpPr>
      <xdr:spPr bwMode="auto">
        <a:xfrm>
          <a:off x="5857875" y="20088225"/>
          <a:ext cx="495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95250</xdr:colOff>
      <xdr:row>96</xdr:row>
      <xdr:rowOff>76200</xdr:rowOff>
    </xdr:from>
    <xdr:to>
      <xdr:col>26</xdr:col>
      <xdr:colOff>95250</xdr:colOff>
      <xdr:row>96</xdr:row>
      <xdr:rowOff>76200</xdr:rowOff>
    </xdr:to>
    <xdr:sp macro="" textlink="">
      <xdr:nvSpPr>
        <xdr:cNvPr id="7265" name="Line 79">
          <a:extLst>
            <a:ext uri="{FF2B5EF4-FFF2-40B4-BE49-F238E27FC236}">
              <a16:creationId xmlns:a16="http://schemas.microsoft.com/office/drawing/2014/main" xmlns="" id="{651589C5-26D6-41AC-8D99-FE56C6FB0EFA}"/>
            </a:ext>
          </a:extLst>
        </xdr:cNvPr>
        <xdr:cNvSpPr>
          <a:spLocks noChangeShapeType="1"/>
        </xdr:cNvSpPr>
      </xdr:nvSpPr>
      <xdr:spPr bwMode="auto">
        <a:xfrm>
          <a:off x="3067050" y="18078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95250</xdr:colOff>
      <xdr:row>96</xdr:row>
      <xdr:rowOff>76200</xdr:rowOff>
    </xdr:from>
    <xdr:to>
      <xdr:col>26</xdr:col>
      <xdr:colOff>95250</xdr:colOff>
      <xdr:row>96</xdr:row>
      <xdr:rowOff>76200</xdr:rowOff>
    </xdr:to>
    <xdr:sp macro="" textlink="">
      <xdr:nvSpPr>
        <xdr:cNvPr id="7266" name="Line 80">
          <a:extLst>
            <a:ext uri="{FF2B5EF4-FFF2-40B4-BE49-F238E27FC236}">
              <a16:creationId xmlns:a16="http://schemas.microsoft.com/office/drawing/2014/main" xmlns="" id="{EE15FDA7-40C2-4739-B2D8-E9573BD11BEC}"/>
            </a:ext>
          </a:extLst>
        </xdr:cNvPr>
        <xdr:cNvSpPr>
          <a:spLocks noChangeShapeType="1"/>
        </xdr:cNvSpPr>
      </xdr:nvSpPr>
      <xdr:spPr bwMode="auto">
        <a:xfrm>
          <a:off x="3067050" y="18078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83</xdr:row>
      <xdr:rowOff>85725</xdr:rowOff>
    </xdr:from>
    <xdr:to>
      <xdr:col>33</xdr:col>
      <xdr:colOff>9525</xdr:colOff>
      <xdr:row>102</xdr:row>
      <xdr:rowOff>47625</xdr:rowOff>
    </xdr:to>
    <xdr:pic>
      <xdr:nvPicPr>
        <xdr:cNvPr id="7267" name="Picture 81">
          <a:extLst>
            <a:ext uri="{FF2B5EF4-FFF2-40B4-BE49-F238E27FC236}">
              <a16:creationId xmlns:a16="http://schemas.microsoft.com/office/drawing/2014/main" xmlns="" id="{A9C00E40-8430-4655-A563-47533BAEA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859125"/>
          <a:ext cx="3476625" cy="316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85725</xdr:colOff>
      <xdr:row>87</xdr:row>
      <xdr:rowOff>38100</xdr:rowOff>
    </xdr:from>
    <xdr:to>
      <xdr:col>29</xdr:col>
      <xdr:colOff>38100</xdr:colOff>
      <xdr:row>87</xdr:row>
      <xdr:rowOff>38100</xdr:rowOff>
    </xdr:to>
    <xdr:sp macro="" textlink="">
      <xdr:nvSpPr>
        <xdr:cNvPr id="7268" name="Line 82">
          <a:extLst>
            <a:ext uri="{FF2B5EF4-FFF2-40B4-BE49-F238E27FC236}">
              <a16:creationId xmlns:a16="http://schemas.microsoft.com/office/drawing/2014/main" xmlns="" id="{1A517FAF-D42F-42DE-9903-2F30C48C6528}"/>
            </a:ext>
          </a:extLst>
        </xdr:cNvPr>
        <xdr:cNvSpPr>
          <a:spLocks noChangeShapeType="1"/>
        </xdr:cNvSpPr>
      </xdr:nvSpPr>
      <xdr:spPr bwMode="auto">
        <a:xfrm flipH="1">
          <a:off x="2486025" y="16478250"/>
          <a:ext cx="8667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95250</xdr:colOff>
      <xdr:row>87</xdr:row>
      <xdr:rowOff>38100</xdr:rowOff>
    </xdr:from>
    <xdr:to>
      <xdr:col>21</xdr:col>
      <xdr:colOff>95250</xdr:colOff>
      <xdr:row>97</xdr:row>
      <xdr:rowOff>66675</xdr:rowOff>
    </xdr:to>
    <xdr:sp macro="" textlink="">
      <xdr:nvSpPr>
        <xdr:cNvPr id="7269" name="Line 83">
          <a:extLst>
            <a:ext uri="{FF2B5EF4-FFF2-40B4-BE49-F238E27FC236}">
              <a16:creationId xmlns:a16="http://schemas.microsoft.com/office/drawing/2014/main" xmlns="" id="{DE9EB213-416D-4D87-8308-77482DC47839}"/>
            </a:ext>
          </a:extLst>
        </xdr:cNvPr>
        <xdr:cNvSpPr>
          <a:spLocks noChangeShapeType="1"/>
        </xdr:cNvSpPr>
      </xdr:nvSpPr>
      <xdr:spPr bwMode="auto">
        <a:xfrm>
          <a:off x="2495550" y="16478250"/>
          <a:ext cx="0" cy="17526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85725</xdr:colOff>
      <xdr:row>97</xdr:row>
      <xdr:rowOff>47625</xdr:rowOff>
    </xdr:from>
    <xdr:to>
      <xdr:col>29</xdr:col>
      <xdr:colOff>38100</xdr:colOff>
      <xdr:row>97</xdr:row>
      <xdr:rowOff>47625</xdr:rowOff>
    </xdr:to>
    <xdr:sp macro="" textlink="">
      <xdr:nvSpPr>
        <xdr:cNvPr id="7270" name="Line 84">
          <a:extLst>
            <a:ext uri="{FF2B5EF4-FFF2-40B4-BE49-F238E27FC236}">
              <a16:creationId xmlns:a16="http://schemas.microsoft.com/office/drawing/2014/main" xmlns="" id="{E050669B-660E-4F4D-A364-47035D2FA8FF}"/>
            </a:ext>
          </a:extLst>
        </xdr:cNvPr>
        <xdr:cNvSpPr>
          <a:spLocks noChangeShapeType="1"/>
        </xdr:cNvSpPr>
      </xdr:nvSpPr>
      <xdr:spPr bwMode="auto">
        <a:xfrm flipH="1">
          <a:off x="2486025" y="18211800"/>
          <a:ext cx="8667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28575</xdr:colOff>
      <xdr:row>87</xdr:row>
      <xdr:rowOff>38100</xdr:rowOff>
    </xdr:from>
    <xdr:to>
      <xdr:col>29</xdr:col>
      <xdr:colOff>28575</xdr:colOff>
      <xdr:row>97</xdr:row>
      <xdr:rowOff>66675</xdr:rowOff>
    </xdr:to>
    <xdr:sp macro="" textlink="">
      <xdr:nvSpPr>
        <xdr:cNvPr id="7271" name="Line 85">
          <a:extLst>
            <a:ext uri="{FF2B5EF4-FFF2-40B4-BE49-F238E27FC236}">
              <a16:creationId xmlns:a16="http://schemas.microsoft.com/office/drawing/2014/main" xmlns="" id="{B5AE946B-66C7-4452-B6DC-561B214AE55D}"/>
            </a:ext>
          </a:extLst>
        </xdr:cNvPr>
        <xdr:cNvSpPr>
          <a:spLocks noChangeShapeType="1"/>
        </xdr:cNvSpPr>
      </xdr:nvSpPr>
      <xdr:spPr bwMode="auto">
        <a:xfrm>
          <a:off x="3343275" y="16478250"/>
          <a:ext cx="0" cy="17526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28575</xdr:colOff>
      <xdr:row>91</xdr:row>
      <xdr:rowOff>133350</xdr:rowOff>
    </xdr:from>
    <xdr:to>
      <xdr:col>35</xdr:col>
      <xdr:colOff>0</xdr:colOff>
      <xdr:row>94</xdr:row>
      <xdr:rowOff>114300</xdr:rowOff>
    </xdr:to>
    <xdr:sp macro="" textlink="">
      <xdr:nvSpPr>
        <xdr:cNvPr id="7272" name="Line 86">
          <a:extLst>
            <a:ext uri="{FF2B5EF4-FFF2-40B4-BE49-F238E27FC236}">
              <a16:creationId xmlns:a16="http://schemas.microsoft.com/office/drawing/2014/main" xmlns="" id="{8BE6BDBE-E93C-4BB5-BA03-521B450B672E}"/>
            </a:ext>
          </a:extLst>
        </xdr:cNvPr>
        <xdr:cNvSpPr>
          <a:spLocks noChangeShapeType="1"/>
        </xdr:cNvSpPr>
      </xdr:nvSpPr>
      <xdr:spPr bwMode="auto">
        <a:xfrm>
          <a:off x="3343275" y="17306925"/>
          <a:ext cx="657225" cy="4857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104775</xdr:colOff>
      <xdr:row>91</xdr:row>
      <xdr:rowOff>9525</xdr:rowOff>
    </xdr:from>
    <xdr:to>
      <xdr:col>48</xdr:col>
      <xdr:colOff>19050</xdr:colOff>
      <xdr:row>92</xdr:row>
      <xdr:rowOff>0</xdr:rowOff>
    </xdr:to>
    <xdr:sp macro="" textlink="">
      <xdr:nvSpPr>
        <xdr:cNvPr id="7273" name="Oval 87">
          <a:extLst>
            <a:ext uri="{FF2B5EF4-FFF2-40B4-BE49-F238E27FC236}">
              <a16:creationId xmlns:a16="http://schemas.microsoft.com/office/drawing/2014/main" xmlns="" id="{309FC1DE-D73A-4164-8A79-4F240D434C97}"/>
            </a:ext>
          </a:extLst>
        </xdr:cNvPr>
        <xdr:cNvSpPr>
          <a:spLocks noChangeArrowheads="1"/>
        </xdr:cNvSpPr>
      </xdr:nvSpPr>
      <xdr:spPr bwMode="auto">
        <a:xfrm>
          <a:off x="5362575" y="17183100"/>
          <a:ext cx="142875" cy="1619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46</xdr:col>
      <xdr:colOff>104775</xdr:colOff>
      <xdr:row>95</xdr:row>
      <xdr:rowOff>152400</xdr:rowOff>
    </xdr:from>
    <xdr:to>
      <xdr:col>48</xdr:col>
      <xdr:colOff>19050</xdr:colOff>
      <xdr:row>96</xdr:row>
      <xdr:rowOff>142875</xdr:rowOff>
    </xdr:to>
    <xdr:sp macro="" textlink="">
      <xdr:nvSpPr>
        <xdr:cNvPr id="7274" name="Oval 88">
          <a:extLst>
            <a:ext uri="{FF2B5EF4-FFF2-40B4-BE49-F238E27FC236}">
              <a16:creationId xmlns:a16="http://schemas.microsoft.com/office/drawing/2014/main" xmlns="" id="{CAD68142-B3F7-4FA0-AF01-AEE63F581F74}"/>
            </a:ext>
          </a:extLst>
        </xdr:cNvPr>
        <xdr:cNvSpPr>
          <a:spLocks noChangeArrowheads="1"/>
        </xdr:cNvSpPr>
      </xdr:nvSpPr>
      <xdr:spPr bwMode="auto">
        <a:xfrm>
          <a:off x="5362575" y="17992725"/>
          <a:ext cx="14287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46</xdr:col>
      <xdr:colOff>95250</xdr:colOff>
      <xdr:row>101</xdr:row>
      <xdr:rowOff>0</xdr:rowOff>
    </xdr:from>
    <xdr:to>
      <xdr:col>48</xdr:col>
      <xdr:colOff>9525</xdr:colOff>
      <xdr:row>101</xdr:row>
      <xdr:rowOff>152400</xdr:rowOff>
    </xdr:to>
    <xdr:sp macro="" textlink="">
      <xdr:nvSpPr>
        <xdr:cNvPr id="7275" name="Oval 89">
          <a:extLst>
            <a:ext uri="{FF2B5EF4-FFF2-40B4-BE49-F238E27FC236}">
              <a16:creationId xmlns:a16="http://schemas.microsoft.com/office/drawing/2014/main" xmlns="" id="{C020ACFD-EA08-4498-B744-298016B57744}"/>
            </a:ext>
          </a:extLst>
        </xdr:cNvPr>
        <xdr:cNvSpPr>
          <a:spLocks noChangeArrowheads="1"/>
        </xdr:cNvSpPr>
      </xdr:nvSpPr>
      <xdr:spPr bwMode="auto">
        <a:xfrm>
          <a:off x="5353050" y="18811875"/>
          <a:ext cx="14287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46</xdr:col>
      <xdr:colOff>95250</xdr:colOff>
      <xdr:row>106</xdr:row>
      <xdr:rowOff>38100</xdr:rowOff>
    </xdr:from>
    <xdr:to>
      <xdr:col>48</xdr:col>
      <xdr:colOff>9525</xdr:colOff>
      <xdr:row>106</xdr:row>
      <xdr:rowOff>190500</xdr:rowOff>
    </xdr:to>
    <xdr:sp macro="" textlink="">
      <xdr:nvSpPr>
        <xdr:cNvPr id="7276" name="Oval 90">
          <a:extLst>
            <a:ext uri="{FF2B5EF4-FFF2-40B4-BE49-F238E27FC236}">
              <a16:creationId xmlns:a16="http://schemas.microsoft.com/office/drawing/2014/main" xmlns="" id="{26CE6312-FE16-49C1-BDE8-FBA40AED0524}"/>
            </a:ext>
          </a:extLst>
        </xdr:cNvPr>
        <xdr:cNvSpPr>
          <a:spLocks noChangeArrowheads="1"/>
        </xdr:cNvSpPr>
      </xdr:nvSpPr>
      <xdr:spPr bwMode="auto">
        <a:xfrm>
          <a:off x="5353050" y="19669125"/>
          <a:ext cx="14287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</xdr:col>
      <xdr:colOff>85725</xdr:colOff>
      <xdr:row>171</xdr:row>
      <xdr:rowOff>38100</xdr:rowOff>
    </xdr:from>
    <xdr:to>
      <xdr:col>12</xdr:col>
      <xdr:colOff>47625</xdr:colOff>
      <xdr:row>184</xdr:row>
      <xdr:rowOff>0</xdr:rowOff>
    </xdr:to>
    <xdr:pic>
      <xdr:nvPicPr>
        <xdr:cNvPr id="7277" name="Picture 91">
          <a:extLst>
            <a:ext uri="{FF2B5EF4-FFF2-40B4-BE49-F238E27FC236}">
              <a16:creationId xmlns:a16="http://schemas.microsoft.com/office/drawing/2014/main" xmlns="" id="{60D8DDC9-564C-4E0A-95BA-D456BF27F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32023050"/>
          <a:ext cx="876300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199</xdr:row>
      <xdr:rowOff>47625</xdr:rowOff>
    </xdr:from>
    <xdr:to>
      <xdr:col>14</xdr:col>
      <xdr:colOff>95250</xdr:colOff>
      <xdr:row>216</xdr:row>
      <xdr:rowOff>104775</xdr:rowOff>
    </xdr:to>
    <xdr:pic>
      <xdr:nvPicPr>
        <xdr:cNvPr id="7278" name="Picture 92">
          <a:extLst>
            <a:ext uri="{FF2B5EF4-FFF2-40B4-BE49-F238E27FC236}">
              <a16:creationId xmlns:a16="http://schemas.microsoft.com/office/drawing/2014/main" xmlns="" id="{EF2FF1B8-C7F2-459D-8AFD-EA657E0DE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7842825"/>
          <a:ext cx="1219200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19050</xdr:colOff>
      <xdr:row>205</xdr:row>
      <xdr:rowOff>142875</xdr:rowOff>
    </xdr:from>
    <xdr:to>
      <xdr:col>56</xdr:col>
      <xdr:colOff>66675</xdr:colOff>
      <xdr:row>215</xdr:row>
      <xdr:rowOff>19050</xdr:rowOff>
    </xdr:to>
    <xdr:pic>
      <xdr:nvPicPr>
        <xdr:cNvPr id="7279" name="Picture 93">
          <a:extLst>
            <a:ext uri="{FF2B5EF4-FFF2-40B4-BE49-F238E27FC236}">
              <a16:creationId xmlns:a16="http://schemas.microsoft.com/office/drawing/2014/main" xmlns="" id="{C275C54F-EBFE-4AD1-8C95-39727158F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38909625"/>
          <a:ext cx="199072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38</xdr:col>
      <xdr:colOff>47625</xdr:colOff>
      <xdr:row>194</xdr:row>
      <xdr:rowOff>200025</xdr:rowOff>
    </xdr:from>
    <xdr:to>
      <xdr:col>57</xdr:col>
      <xdr:colOff>19050</xdr:colOff>
      <xdr:row>201</xdr:row>
      <xdr:rowOff>95250</xdr:rowOff>
    </xdr:to>
    <xdr:pic>
      <xdr:nvPicPr>
        <xdr:cNvPr id="7280" name="Picture 94">
          <a:extLst>
            <a:ext uri="{FF2B5EF4-FFF2-40B4-BE49-F238E27FC236}">
              <a16:creationId xmlns:a16="http://schemas.microsoft.com/office/drawing/2014/main" xmlns="" id="{C6E37BDE-6FE0-4F25-85F5-22E79F0FC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6976050"/>
          <a:ext cx="21431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40</xdr:col>
      <xdr:colOff>9525</xdr:colOff>
      <xdr:row>195</xdr:row>
      <xdr:rowOff>38100</xdr:rowOff>
    </xdr:from>
    <xdr:to>
      <xdr:col>43</xdr:col>
      <xdr:colOff>28575</xdr:colOff>
      <xdr:row>197</xdr:row>
      <xdr:rowOff>9525</xdr:rowOff>
    </xdr:to>
    <xdr:sp macro="" textlink="">
      <xdr:nvSpPr>
        <xdr:cNvPr id="7281" name="AutoShape 95">
          <a:extLst>
            <a:ext uri="{FF2B5EF4-FFF2-40B4-BE49-F238E27FC236}">
              <a16:creationId xmlns:a16="http://schemas.microsoft.com/office/drawing/2014/main" xmlns="" id="{B332DA2F-115F-46E6-A195-E91EDBBDF9B6}"/>
            </a:ext>
          </a:extLst>
        </xdr:cNvPr>
        <xdr:cNvSpPr>
          <a:spLocks noChangeArrowheads="1"/>
        </xdr:cNvSpPr>
      </xdr:nvSpPr>
      <xdr:spPr bwMode="auto">
        <a:xfrm>
          <a:off x="4581525" y="37071300"/>
          <a:ext cx="361950" cy="390525"/>
        </a:xfrm>
        <a:custGeom>
          <a:avLst/>
          <a:gdLst>
            <a:gd name="T0" fmla="*/ 2147483646 w 21600"/>
            <a:gd name="T1" fmla="*/ 0 h 21600"/>
            <a:gd name="T2" fmla="*/ 2147483646 w 21600"/>
            <a:gd name="T3" fmla="*/ 2147483646 h 21600"/>
            <a:gd name="T4" fmla="*/ 0 w 21600"/>
            <a:gd name="T5" fmla="*/ 2147483646 h 21600"/>
            <a:gd name="T6" fmla="*/ 2147483646 w 21600"/>
            <a:gd name="T7" fmla="*/ 2147483646 h 21600"/>
            <a:gd name="T8" fmla="*/ 2147483646 w 21600"/>
            <a:gd name="T9" fmla="*/ 2147483646 h 21600"/>
            <a:gd name="T10" fmla="*/ 2147483646 w 21600"/>
            <a:gd name="T11" fmla="*/ 2147483646 h 21600"/>
            <a:gd name="T12" fmla="*/ 2147483646 w 21600"/>
            <a:gd name="T13" fmla="*/ 2147483646 h 21600"/>
            <a:gd name="T14" fmla="*/ 2147483646 w 21600"/>
            <a:gd name="T15" fmla="*/ 2147483646 h 21600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3163 w 21600"/>
            <a:gd name="T25" fmla="*/ 3163 h 21600"/>
            <a:gd name="T26" fmla="*/ 18437 w 21600"/>
            <a:gd name="T27" fmla="*/ 18437 h 21600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21600" h="21600">
              <a:moveTo>
                <a:pt x="0" y="10800"/>
              </a:moveTo>
              <a:cubicBezTo>
                <a:pt x="0" y="4835"/>
                <a:pt x="4835" y="0"/>
                <a:pt x="10800" y="0"/>
              </a:cubicBezTo>
              <a:cubicBezTo>
                <a:pt x="16765" y="0"/>
                <a:pt x="21600" y="4835"/>
                <a:pt x="21600" y="10800"/>
              </a:cubicBezTo>
              <a:cubicBezTo>
                <a:pt x="21600" y="16765"/>
                <a:pt x="16765" y="21600"/>
                <a:pt x="10800" y="21600"/>
              </a:cubicBezTo>
              <a:cubicBezTo>
                <a:pt x="4835" y="21600"/>
                <a:pt x="0" y="16765"/>
                <a:pt x="0" y="10800"/>
              </a:cubicBezTo>
              <a:close/>
              <a:moveTo>
                <a:pt x="17401" y="15493"/>
              </a:moveTo>
              <a:cubicBezTo>
                <a:pt x="18376" y="14122"/>
                <a:pt x="18900" y="12482"/>
                <a:pt x="18900" y="10800"/>
              </a:cubicBezTo>
              <a:cubicBezTo>
                <a:pt x="18900" y="6326"/>
                <a:pt x="15273" y="2700"/>
                <a:pt x="10800" y="2700"/>
              </a:cubicBezTo>
              <a:cubicBezTo>
                <a:pt x="9117" y="2699"/>
                <a:pt x="7477" y="3223"/>
                <a:pt x="6106" y="4198"/>
              </a:cubicBezTo>
              <a:lnTo>
                <a:pt x="17401" y="15493"/>
              </a:lnTo>
              <a:close/>
              <a:moveTo>
                <a:pt x="4198" y="6106"/>
              </a:moveTo>
              <a:cubicBezTo>
                <a:pt x="3223" y="7477"/>
                <a:pt x="2700" y="9117"/>
                <a:pt x="2700" y="10799"/>
              </a:cubicBezTo>
              <a:cubicBezTo>
                <a:pt x="2700" y="15273"/>
                <a:pt x="6326" y="18900"/>
                <a:pt x="10800" y="18900"/>
              </a:cubicBezTo>
              <a:cubicBezTo>
                <a:pt x="12482" y="18900"/>
                <a:pt x="14122" y="18376"/>
                <a:pt x="15493" y="17401"/>
              </a:cubicBezTo>
              <a:lnTo>
                <a:pt x="4198" y="6106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39</xdr:col>
      <xdr:colOff>19050</xdr:colOff>
      <xdr:row>180</xdr:row>
      <xdr:rowOff>95250</xdr:rowOff>
    </xdr:from>
    <xdr:to>
      <xdr:col>56</xdr:col>
      <xdr:colOff>85725</xdr:colOff>
      <xdr:row>186</xdr:row>
      <xdr:rowOff>133350</xdr:rowOff>
    </xdr:to>
    <xdr:pic>
      <xdr:nvPicPr>
        <xdr:cNvPr id="7282" name="Picture 96">
          <a:extLst>
            <a:ext uri="{FF2B5EF4-FFF2-40B4-BE49-F238E27FC236}">
              <a16:creationId xmlns:a16="http://schemas.microsoft.com/office/drawing/2014/main" xmlns="" id="{C31C4471-A7F2-406E-9762-EC4032D4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33956625"/>
          <a:ext cx="20097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38</xdr:col>
      <xdr:colOff>28575</xdr:colOff>
      <xdr:row>171</xdr:row>
      <xdr:rowOff>85725</xdr:rowOff>
    </xdr:from>
    <xdr:to>
      <xdr:col>56</xdr:col>
      <xdr:colOff>104775</xdr:colOff>
      <xdr:row>177</xdr:row>
      <xdr:rowOff>133350</xdr:rowOff>
    </xdr:to>
    <xdr:pic>
      <xdr:nvPicPr>
        <xdr:cNvPr id="7283" name="Picture 97">
          <a:extLst>
            <a:ext uri="{FF2B5EF4-FFF2-40B4-BE49-F238E27FC236}">
              <a16:creationId xmlns:a16="http://schemas.microsoft.com/office/drawing/2014/main" xmlns="" id="{70A435D9-4E97-4424-AD08-29730E905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2070675"/>
          <a:ext cx="21336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7284" name="Line 337">
          <a:extLst>
            <a:ext uri="{FF2B5EF4-FFF2-40B4-BE49-F238E27FC236}">
              <a16:creationId xmlns:a16="http://schemas.microsoft.com/office/drawing/2014/main" xmlns="" id="{58715D61-C614-4A70-9972-C3B9B2896491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7285" name="Line 338">
          <a:extLst>
            <a:ext uri="{FF2B5EF4-FFF2-40B4-BE49-F238E27FC236}">
              <a16:creationId xmlns:a16="http://schemas.microsoft.com/office/drawing/2014/main" xmlns="" id="{F6A248D7-B43C-4E7A-9786-F4FCDB701F52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7286" name="Line 339">
          <a:extLst>
            <a:ext uri="{FF2B5EF4-FFF2-40B4-BE49-F238E27FC236}">
              <a16:creationId xmlns:a16="http://schemas.microsoft.com/office/drawing/2014/main" xmlns="" id="{159F9139-88C3-448A-9B55-4DB64DB9FA0A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7287" name="Line 340">
          <a:extLst>
            <a:ext uri="{FF2B5EF4-FFF2-40B4-BE49-F238E27FC236}">
              <a16:creationId xmlns:a16="http://schemas.microsoft.com/office/drawing/2014/main" xmlns="" id="{93C75068-C6CD-41C4-886D-55C8585EDF78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7288" name="Line 341">
          <a:extLst>
            <a:ext uri="{FF2B5EF4-FFF2-40B4-BE49-F238E27FC236}">
              <a16:creationId xmlns:a16="http://schemas.microsoft.com/office/drawing/2014/main" xmlns="" id="{A9DE2029-B9FB-49B4-8CB9-B3C3C2A83B89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7289" name="Line 342">
          <a:extLst>
            <a:ext uri="{FF2B5EF4-FFF2-40B4-BE49-F238E27FC236}">
              <a16:creationId xmlns:a16="http://schemas.microsoft.com/office/drawing/2014/main" xmlns="" id="{5516B8AD-C71D-4262-88BB-1AC193A287AA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7290" name="Line 343">
          <a:extLst>
            <a:ext uri="{FF2B5EF4-FFF2-40B4-BE49-F238E27FC236}">
              <a16:creationId xmlns:a16="http://schemas.microsoft.com/office/drawing/2014/main" xmlns="" id="{DB950302-B32D-4E68-A0D1-35EF2D5C4E31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7291" name="Line 344">
          <a:extLst>
            <a:ext uri="{FF2B5EF4-FFF2-40B4-BE49-F238E27FC236}">
              <a16:creationId xmlns:a16="http://schemas.microsoft.com/office/drawing/2014/main" xmlns="" id="{397FD3F5-E671-407B-B8A0-22224B8ACB8A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7292" name="Line 346">
          <a:extLst>
            <a:ext uri="{FF2B5EF4-FFF2-40B4-BE49-F238E27FC236}">
              <a16:creationId xmlns:a16="http://schemas.microsoft.com/office/drawing/2014/main" xmlns="" id="{F6A0B661-EDDF-4D1A-8D8A-8604359307C9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125</xdr:row>
      <xdr:rowOff>0</xdr:rowOff>
    </xdr:from>
    <xdr:to>
      <xdr:col>58</xdr:col>
      <xdr:colOff>0</xdr:colOff>
      <xdr:row>125</xdr:row>
      <xdr:rowOff>0</xdr:rowOff>
    </xdr:to>
    <xdr:sp macro="" textlink="">
      <xdr:nvSpPr>
        <xdr:cNvPr id="7293" name="Line 347">
          <a:extLst>
            <a:ext uri="{FF2B5EF4-FFF2-40B4-BE49-F238E27FC236}">
              <a16:creationId xmlns:a16="http://schemas.microsoft.com/office/drawing/2014/main" xmlns="" id="{83FC5D26-5AAC-4FB4-A2E4-56372E4DE341}"/>
            </a:ext>
          </a:extLst>
        </xdr:cNvPr>
        <xdr:cNvSpPr>
          <a:spLocks noChangeShapeType="1"/>
        </xdr:cNvSpPr>
      </xdr:nvSpPr>
      <xdr:spPr bwMode="auto">
        <a:xfrm>
          <a:off x="6629400" y="232029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153</xdr:row>
      <xdr:rowOff>114300</xdr:rowOff>
    </xdr:from>
    <xdr:to>
      <xdr:col>58</xdr:col>
      <xdr:colOff>0</xdr:colOff>
      <xdr:row>153</xdr:row>
      <xdr:rowOff>114300</xdr:rowOff>
    </xdr:to>
    <xdr:sp macro="" textlink="">
      <xdr:nvSpPr>
        <xdr:cNvPr id="7294" name="Line 354">
          <a:extLst>
            <a:ext uri="{FF2B5EF4-FFF2-40B4-BE49-F238E27FC236}">
              <a16:creationId xmlns:a16="http://schemas.microsoft.com/office/drawing/2014/main" xmlns="" id="{FCCAB236-A474-4209-B729-F7C1AA1A548A}"/>
            </a:ext>
          </a:extLst>
        </xdr:cNvPr>
        <xdr:cNvSpPr>
          <a:spLocks noChangeShapeType="1"/>
        </xdr:cNvSpPr>
      </xdr:nvSpPr>
      <xdr:spPr bwMode="auto">
        <a:xfrm>
          <a:off x="6629400" y="28651200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153</xdr:row>
      <xdr:rowOff>114300</xdr:rowOff>
    </xdr:from>
    <xdr:to>
      <xdr:col>58</xdr:col>
      <xdr:colOff>0</xdr:colOff>
      <xdr:row>153</xdr:row>
      <xdr:rowOff>114300</xdr:rowOff>
    </xdr:to>
    <xdr:sp macro="" textlink="">
      <xdr:nvSpPr>
        <xdr:cNvPr id="7295" name="Line 355">
          <a:extLst>
            <a:ext uri="{FF2B5EF4-FFF2-40B4-BE49-F238E27FC236}">
              <a16:creationId xmlns:a16="http://schemas.microsoft.com/office/drawing/2014/main" xmlns="" id="{5F660010-C95F-4C94-95FC-3D1E63423D71}"/>
            </a:ext>
          </a:extLst>
        </xdr:cNvPr>
        <xdr:cNvSpPr>
          <a:spLocks noChangeShapeType="1"/>
        </xdr:cNvSpPr>
      </xdr:nvSpPr>
      <xdr:spPr bwMode="auto">
        <a:xfrm>
          <a:off x="6629400" y="28651200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147</xdr:row>
      <xdr:rowOff>114300</xdr:rowOff>
    </xdr:from>
    <xdr:to>
      <xdr:col>58</xdr:col>
      <xdr:colOff>0</xdr:colOff>
      <xdr:row>147</xdr:row>
      <xdr:rowOff>114300</xdr:rowOff>
    </xdr:to>
    <xdr:sp macro="" textlink="">
      <xdr:nvSpPr>
        <xdr:cNvPr id="7296" name="Line 356">
          <a:extLst>
            <a:ext uri="{FF2B5EF4-FFF2-40B4-BE49-F238E27FC236}">
              <a16:creationId xmlns:a16="http://schemas.microsoft.com/office/drawing/2014/main" xmlns="" id="{B764C094-A4AA-42DF-AD74-B837604A1E40}"/>
            </a:ext>
          </a:extLst>
        </xdr:cNvPr>
        <xdr:cNvSpPr>
          <a:spLocks noChangeShapeType="1"/>
        </xdr:cNvSpPr>
      </xdr:nvSpPr>
      <xdr:spPr bwMode="auto">
        <a:xfrm>
          <a:off x="6629400" y="275082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147</xdr:row>
      <xdr:rowOff>114300</xdr:rowOff>
    </xdr:from>
    <xdr:to>
      <xdr:col>58</xdr:col>
      <xdr:colOff>0</xdr:colOff>
      <xdr:row>147</xdr:row>
      <xdr:rowOff>114300</xdr:rowOff>
    </xdr:to>
    <xdr:sp macro="" textlink="">
      <xdr:nvSpPr>
        <xdr:cNvPr id="7297" name="Line 357">
          <a:extLst>
            <a:ext uri="{FF2B5EF4-FFF2-40B4-BE49-F238E27FC236}">
              <a16:creationId xmlns:a16="http://schemas.microsoft.com/office/drawing/2014/main" xmlns="" id="{D9D03FD5-9CA4-46CC-A16A-01D2F0F069AE}"/>
            </a:ext>
          </a:extLst>
        </xdr:cNvPr>
        <xdr:cNvSpPr>
          <a:spLocks noChangeShapeType="1"/>
        </xdr:cNvSpPr>
      </xdr:nvSpPr>
      <xdr:spPr bwMode="auto">
        <a:xfrm>
          <a:off x="6629400" y="275082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135</xdr:row>
      <xdr:rowOff>114300</xdr:rowOff>
    </xdr:from>
    <xdr:to>
      <xdr:col>58</xdr:col>
      <xdr:colOff>0</xdr:colOff>
      <xdr:row>135</xdr:row>
      <xdr:rowOff>114300</xdr:rowOff>
    </xdr:to>
    <xdr:sp macro="" textlink="">
      <xdr:nvSpPr>
        <xdr:cNvPr id="7298" name="Line 358">
          <a:extLst>
            <a:ext uri="{FF2B5EF4-FFF2-40B4-BE49-F238E27FC236}">
              <a16:creationId xmlns:a16="http://schemas.microsoft.com/office/drawing/2014/main" xmlns="" id="{A4E69198-894B-426E-90F8-F729E8B4EC05}"/>
            </a:ext>
          </a:extLst>
        </xdr:cNvPr>
        <xdr:cNvSpPr>
          <a:spLocks noChangeShapeType="1"/>
        </xdr:cNvSpPr>
      </xdr:nvSpPr>
      <xdr:spPr bwMode="auto">
        <a:xfrm>
          <a:off x="6629400" y="252222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135</xdr:row>
      <xdr:rowOff>114300</xdr:rowOff>
    </xdr:from>
    <xdr:to>
      <xdr:col>58</xdr:col>
      <xdr:colOff>0</xdr:colOff>
      <xdr:row>135</xdr:row>
      <xdr:rowOff>114300</xdr:rowOff>
    </xdr:to>
    <xdr:sp macro="" textlink="">
      <xdr:nvSpPr>
        <xdr:cNvPr id="7299" name="Line 359">
          <a:extLst>
            <a:ext uri="{FF2B5EF4-FFF2-40B4-BE49-F238E27FC236}">
              <a16:creationId xmlns:a16="http://schemas.microsoft.com/office/drawing/2014/main" xmlns="" id="{0C814528-0641-49B0-9C18-853C0BFA9C47}"/>
            </a:ext>
          </a:extLst>
        </xdr:cNvPr>
        <xdr:cNvSpPr>
          <a:spLocks noChangeShapeType="1"/>
        </xdr:cNvSpPr>
      </xdr:nvSpPr>
      <xdr:spPr bwMode="auto">
        <a:xfrm>
          <a:off x="6629400" y="252222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85725</xdr:colOff>
      <xdr:row>124</xdr:row>
      <xdr:rowOff>9525</xdr:rowOff>
    </xdr:from>
    <xdr:to>
      <xdr:col>52</xdr:col>
      <xdr:colOff>85725</xdr:colOff>
      <xdr:row>126</xdr:row>
      <xdr:rowOff>142875</xdr:rowOff>
    </xdr:to>
    <xdr:sp macro="" textlink="">
      <xdr:nvSpPr>
        <xdr:cNvPr id="7300" name="Line 362">
          <a:extLst>
            <a:ext uri="{FF2B5EF4-FFF2-40B4-BE49-F238E27FC236}">
              <a16:creationId xmlns:a16="http://schemas.microsoft.com/office/drawing/2014/main" xmlns="" id="{B849E922-FFF8-4557-9CDF-CDFFBBE8EC17}"/>
            </a:ext>
          </a:extLst>
        </xdr:cNvPr>
        <xdr:cNvSpPr>
          <a:spLocks noChangeShapeType="1"/>
        </xdr:cNvSpPr>
      </xdr:nvSpPr>
      <xdr:spPr bwMode="auto">
        <a:xfrm>
          <a:off x="6029325" y="23021925"/>
          <a:ext cx="0" cy="5143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76200</xdr:colOff>
      <xdr:row>135</xdr:row>
      <xdr:rowOff>104775</xdr:rowOff>
    </xdr:from>
    <xdr:to>
      <xdr:col>52</xdr:col>
      <xdr:colOff>85725</xdr:colOff>
      <xdr:row>150</xdr:row>
      <xdr:rowOff>76200</xdr:rowOff>
    </xdr:to>
    <xdr:sp macro="" textlink="">
      <xdr:nvSpPr>
        <xdr:cNvPr id="7301" name="Line 365">
          <a:extLst>
            <a:ext uri="{FF2B5EF4-FFF2-40B4-BE49-F238E27FC236}">
              <a16:creationId xmlns:a16="http://schemas.microsoft.com/office/drawing/2014/main" xmlns="" id="{4E62204F-0B56-4A0B-A17C-1D5FAFEBCCED}"/>
            </a:ext>
          </a:extLst>
        </xdr:cNvPr>
        <xdr:cNvSpPr>
          <a:spLocks noChangeShapeType="1"/>
        </xdr:cNvSpPr>
      </xdr:nvSpPr>
      <xdr:spPr bwMode="auto">
        <a:xfrm flipH="1">
          <a:off x="6019800" y="25212675"/>
          <a:ext cx="9525" cy="28289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28575</xdr:colOff>
      <xdr:row>135</xdr:row>
      <xdr:rowOff>85725</xdr:rowOff>
    </xdr:from>
    <xdr:to>
      <xdr:col>53</xdr:col>
      <xdr:colOff>104775</xdr:colOff>
      <xdr:row>135</xdr:row>
      <xdr:rowOff>85725</xdr:rowOff>
    </xdr:to>
    <xdr:sp macro="" textlink="">
      <xdr:nvSpPr>
        <xdr:cNvPr id="7302" name="Line 366">
          <a:extLst>
            <a:ext uri="{FF2B5EF4-FFF2-40B4-BE49-F238E27FC236}">
              <a16:creationId xmlns:a16="http://schemas.microsoft.com/office/drawing/2014/main" xmlns="" id="{8B7B7C06-5112-4F90-AF11-8652BDF8E7CB}"/>
            </a:ext>
          </a:extLst>
        </xdr:cNvPr>
        <xdr:cNvSpPr>
          <a:spLocks noChangeShapeType="1"/>
        </xdr:cNvSpPr>
      </xdr:nvSpPr>
      <xdr:spPr bwMode="auto">
        <a:xfrm>
          <a:off x="5172075" y="25193625"/>
          <a:ext cx="9906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85725</xdr:colOff>
      <xdr:row>129</xdr:row>
      <xdr:rowOff>76200</xdr:rowOff>
    </xdr:from>
    <xdr:to>
      <xdr:col>52</xdr:col>
      <xdr:colOff>85725</xdr:colOff>
      <xdr:row>135</xdr:row>
      <xdr:rowOff>66675</xdr:rowOff>
    </xdr:to>
    <xdr:sp macro="" textlink="">
      <xdr:nvSpPr>
        <xdr:cNvPr id="7303" name="Line 367">
          <a:extLst>
            <a:ext uri="{FF2B5EF4-FFF2-40B4-BE49-F238E27FC236}">
              <a16:creationId xmlns:a16="http://schemas.microsoft.com/office/drawing/2014/main" xmlns="" id="{1115CDAA-3A6D-4209-B340-7F680565DCCD}"/>
            </a:ext>
          </a:extLst>
        </xdr:cNvPr>
        <xdr:cNvSpPr>
          <a:spLocks noChangeShapeType="1"/>
        </xdr:cNvSpPr>
      </xdr:nvSpPr>
      <xdr:spPr bwMode="auto">
        <a:xfrm>
          <a:off x="6029325" y="24041100"/>
          <a:ext cx="0" cy="11334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lg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57150</xdr:colOff>
      <xdr:row>149</xdr:row>
      <xdr:rowOff>9525</xdr:rowOff>
    </xdr:from>
    <xdr:to>
      <xdr:col>47</xdr:col>
      <xdr:colOff>57150</xdr:colOff>
      <xdr:row>153</xdr:row>
      <xdr:rowOff>85725</xdr:rowOff>
    </xdr:to>
    <xdr:sp macro="" textlink="">
      <xdr:nvSpPr>
        <xdr:cNvPr id="7304" name="Line 368">
          <a:extLst>
            <a:ext uri="{FF2B5EF4-FFF2-40B4-BE49-F238E27FC236}">
              <a16:creationId xmlns:a16="http://schemas.microsoft.com/office/drawing/2014/main" xmlns="" id="{D654B992-135D-4AC2-AEF2-CB93F0B822DB}"/>
            </a:ext>
          </a:extLst>
        </xdr:cNvPr>
        <xdr:cNvSpPr>
          <a:spLocks noChangeShapeType="1"/>
        </xdr:cNvSpPr>
      </xdr:nvSpPr>
      <xdr:spPr bwMode="auto">
        <a:xfrm>
          <a:off x="5429250" y="27784425"/>
          <a:ext cx="0" cy="8382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42</xdr:col>
      <xdr:colOff>76200</xdr:colOff>
      <xdr:row>133</xdr:row>
      <xdr:rowOff>9525</xdr:rowOff>
    </xdr:from>
    <xdr:to>
      <xdr:col>46</xdr:col>
      <xdr:colOff>104775</xdr:colOff>
      <xdr:row>134</xdr:row>
      <xdr:rowOff>123825</xdr:rowOff>
    </xdr:to>
    <xdr:sp macro="" textlink="">
      <xdr:nvSpPr>
        <xdr:cNvPr id="7305" name="Line 369">
          <a:extLst>
            <a:ext uri="{FF2B5EF4-FFF2-40B4-BE49-F238E27FC236}">
              <a16:creationId xmlns:a16="http://schemas.microsoft.com/office/drawing/2014/main" xmlns="" id="{A7AAB6AD-A06A-453E-B2AA-421F5A0D4AB1}"/>
            </a:ext>
          </a:extLst>
        </xdr:cNvPr>
        <xdr:cNvSpPr>
          <a:spLocks noChangeShapeType="1"/>
        </xdr:cNvSpPr>
      </xdr:nvSpPr>
      <xdr:spPr bwMode="auto">
        <a:xfrm>
          <a:off x="4876800" y="24736425"/>
          <a:ext cx="485775" cy="304800"/>
        </a:xfrm>
        <a:prstGeom prst="line">
          <a:avLst/>
        </a:prstGeom>
        <a:noFill/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19050</xdr:colOff>
      <xdr:row>150</xdr:row>
      <xdr:rowOff>85725</xdr:rowOff>
    </xdr:from>
    <xdr:to>
      <xdr:col>53</xdr:col>
      <xdr:colOff>66675</xdr:colOff>
      <xdr:row>150</xdr:row>
      <xdr:rowOff>85725</xdr:rowOff>
    </xdr:to>
    <xdr:sp macro="" textlink="">
      <xdr:nvSpPr>
        <xdr:cNvPr id="7306" name="Line 370">
          <a:extLst>
            <a:ext uri="{FF2B5EF4-FFF2-40B4-BE49-F238E27FC236}">
              <a16:creationId xmlns:a16="http://schemas.microsoft.com/office/drawing/2014/main" xmlns="" id="{0DACE67A-FC00-4DA2-BBD1-18D0C79C3EF6}"/>
            </a:ext>
          </a:extLst>
        </xdr:cNvPr>
        <xdr:cNvSpPr>
          <a:spLocks noChangeShapeType="1"/>
        </xdr:cNvSpPr>
      </xdr:nvSpPr>
      <xdr:spPr bwMode="auto">
        <a:xfrm>
          <a:off x="5162550" y="28051125"/>
          <a:ext cx="96202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76200</xdr:colOff>
      <xdr:row>153</xdr:row>
      <xdr:rowOff>19050</xdr:rowOff>
    </xdr:from>
    <xdr:to>
      <xdr:col>50</xdr:col>
      <xdr:colOff>104775</xdr:colOff>
      <xdr:row>153</xdr:row>
      <xdr:rowOff>19050</xdr:rowOff>
    </xdr:to>
    <xdr:sp macro="" textlink="">
      <xdr:nvSpPr>
        <xdr:cNvPr id="7307" name="Line 375">
          <a:extLst>
            <a:ext uri="{FF2B5EF4-FFF2-40B4-BE49-F238E27FC236}">
              <a16:creationId xmlns:a16="http://schemas.microsoft.com/office/drawing/2014/main" xmlns="" id="{3FE23658-A4EA-46E1-A771-A5FA964A3A2A}"/>
            </a:ext>
          </a:extLst>
        </xdr:cNvPr>
        <xdr:cNvSpPr>
          <a:spLocks noChangeShapeType="1"/>
        </xdr:cNvSpPr>
      </xdr:nvSpPr>
      <xdr:spPr bwMode="auto">
        <a:xfrm>
          <a:off x="5448300" y="28555950"/>
          <a:ext cx="3714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85725</xdr:colOff>
      <xdr:row>134</xdr:row>
      <xdr:rowOff>142875</xdr:rowOff>
    </xdr:from>
    <xdr:to>
      <xdr:col>17</xdr:col>
      <xdr:colOff>28575</xdr:colOff>
      <xdr:row>135</xdr:row>
      <xdr:rowOff>66675</xdr:rowOff>
    </xdr:to>
    <xdr:sp macro="" textlink="">
      <xdr:nvSpPr>
        <xdr:cNvPr id="7308" name="Rectangle 381">
          <a:extLst>
            <a:ext uri="{FF2B5EF4-FFF2-40B4-BE49-F238E27FC236}">
              <a16:creationId xmlns:a16="http://schemas.microsoft.com/office/drawing/2014/main" xmlns="" id="{B77379D2-6AD1-4DC7-8F49-FB149292C98A}"/>
            </a:ext>
          </a:extLst>
        </xdr:cNvPr>
        <xdr:cNvSpPr>
          <a:spLocks noChangeArrowheads="1"/>
        </xdr:cNvSpPr>
      </xdr:nvSpPr>
      <xdr:spPr bwMode="auto">
        <a:xfrm>
          <a:off x="1914525" y="25060275"/>
          <a:ext cx="57150" cy="114300"/>
        </a:xfrm>
        <a:prstGeom prst="rect">
          <a:avLst/>
        </a:prstGeom>
        <a:solidFill>
          <a:srgbClr val="E7FFFF"/>
        </a:solidFill>
        <a:ln w="9525">
          <a:solidFill>
            <a:srgbClr val="E7FFFF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85725</xdr:colOff>
      <xdr:row>134</xdr:row>
      <xdr:rowOff>142875</xdr:rowOff>
    </xdr:from>
    <xdr:to>
      <xdr:col>17</xdr:col>
      <xdr:colOff>28575</xdr:colOff>
      <xdr:row>135</xdr:row>
      <xdr:rowOff>66675</xdr:rowOff>
    </xdr:to>
    <xdr:sp macro="" textlink="">
      <xdr:nvSpPr>
        <xdr:cNvPr id="7309" name="Rectangle 394">
          <a:extLst>
            <a:ext uri="{FF2B5EF4-FFF2-40B4-BE49-F238E27FC236}">
              <a16:creationId xmlns:a16="http://schemas.microsoft.com/office/drawing/2014/main" xmlns="" id="{B3DB4948-49E2-41BC-AACA-7ADEBA605D57}"/>
            </a:ext>
          </a:extLst>
        </xdr:cNvPr>
        <xdr:cNvSpPr>
          <a:spLocks noChangeArrowheads="1"/>
        </xdr:cNvSpPr>
      </xdr:nvSpPr>
      <xdr:spPr bwMode="auto">
        <a:xfrm>
          <a:off x="1914525" y="25060275"/>
          <a:ext cx="57150" cy="114300"/>
        </a:xfrm>
        <a:prstGeom prst="rect">
          <a:avLst/>
        </a:prstGeom>
        <a:solidFill>
          <a:srgbClr val="E7FFFF"/>
        </a:solidFill>
        <a:ln w="9525">
          <a:solidFill>
            <a:srgbClr val="E7FFFF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57150</xdr:colOff>
      <xdr:row>135</xdr:row>
      <xdr:rowOff>114300</xdr:rowOff>
    </xdr:from>
    <xdr:to>
      <xdr:col>17</xdr:col>
      <xdr:colOff>0</xdr:colOff>
      <xdr:row>136</xdr:row>
      <xdr:rowOff>38100</xdr:rowOff>
    </xdr:to>
    <xdr:sp macro="" textlink="">
      <xdr:nvSpPr>
        <xdr:cNvPr id="7310" name="Rectangle 395">
          <a:extLst>
            <a:ext uri="{FF2B5EF4-FFF2-40B4-BE49-F238E27FC236}">
              <a16:creationId xmlns:a16="http://schemas.microsoft.com/office/drawing/2014/main" xmlns="" id="{853DAB62-8B4C-4670-BAAC-7721F415AC0F}"/>
            </a:ext>
          </a:extLst>
        </xdr:cNvPr>
        <xdr:cNvSpPr>
          <a:spLocks noChangeArrowheads="1"/>
        </xdr:cNvSpPr>
      </xdr:nvSpPr>
      <xdr:spPr bwMode="auto">
        <a:xfrm>
          <a:off x="1885950" y="25222200"/>
          <a:ext cx="57150" cy="114300"/>
        </a:xfrm>
        <a:prstGeom prst="rect">
          <a:avLst/>
        </a:prstGeom>
        <a:solidFill>
          <a:srgbClr val="E7FFFF"/>
        </a:solidFill>
        <a:ln w="9525">
          <a:solidFill>
            <a:srgbClr val="E7FFFF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127</xdr:row>
      <xdr:rowOff>142875</xdr:rowOff>
    </xdr:from>
    <xdr:to>
      <xdr:col>34</xdr:col>
      <xdr:colOff>9525</xdr:colOff>
      <xdr:row>139</xdr:row>
      <xdr:rowOff>133350</xdr:rowOff>
    </xdr:to>
    <xdr:pic>
      <xdr:nvPicPr>
        <xdr:cNvPr id="7311" name="Picture 396">
          <a:extLst>
            <a:ext uri="{FF2B5EF4-FFF2-40B4-BE49-F238E27FC236}">
              <a16:creationId xmlns:a16="http://schemas.microsoft.com/office/drawing/2014/main" xmlns="" id="{DE57F6D6-F976-4DAB-B9B3-8DD873BA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3726775"/>
          <a:ext cx="368617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38100</xdr:colOff>
      <xdr:row>130</xdr:row>
      <xdr:rowOff>66675</xdr:rowOff>
    </xdr:from>
    <xdr:to>
      <xdr:col>30</xdr:col>
      <xdr:colOff>19050</xdr:colOff>
      <xdr:row>130</xdr:row>
      <xdr:rowOff>66675</xdr:rowOff>
    </xdr:to>
    <xdr:sp macro="" textlink="">
      <xdr:nvSpPr>
        <xdr:cNvPr id="7312" name="Line 397">
          <a:extLst>
            <a:ext uri="{FF2B5EF4-FFF2-40B4-BE49-F238E27FC236}">
              <a16:creationId xmlns:a16="http://schemas.microsoft.com/office/drawing/2014/main" xmlns="" id="{6A29242B-8A0F-41B8-B25E-997A345BEB95}"/>
            </a:ext>
          </a:extLst>
        </xdr:cNvPr>
        <xdr:cNvSpPr>
          <a:spLocks noChangeShapeType="1"/>
        </xdr:cNvSpPr>
      </xdr:nvSpPr>
      <xdr:spPr bwMode="auto">
        <a:xfrm>
          <a:off x="2552700" y="24222075"/>
          <a:ext cx="89535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47625</xdr:colOff>
      <xdr:row>139</xdr:row>
      <xdr:rowOff>104775</xdr:rowOff>
    </xdr:from>
    <xdr:to>
      <xdr:col>30</xdr:col>
      <xdr:colOff>28575</xdr:colOff>
      <xdr:row>139</xdr:row>
      <xdr:rowOff>104775</xdr:rowOff>
    </xdr:to>
    <xdr:sp macro="" textlink="">
      <xdr:nvSpPr>
        <xdr:cNvPr id="7313" name="Line 398">
          <a:extLst>
            <a:ext uri="{FF2B5EF4-FFF2-40B4-BE49-F238E27FC236}">
              <a16:creationId xmlns:a16="http://schemas.microsoft.com/office/drawing/2014/main" xmlns="" id="{BF4AD893-CAD8-4477-A42C-E916BB9E4E65}"/>
            </a:ext>
          </a:extLst>
        </xdr:cNvPr>
        <xdr:cNvSpPr>
          <a:spLocks noChangeShapeType="1"/>
        </xdr:cNvSpPr>
      </xdr:nvSpPr>
      <xdr:spPr bwMode="auto">
        <a:xfrm>
          <a:off x="2562225" y="25974675"/>
          <a:ext cx="89535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47625</xdr:colOff>
      <xdr:row>130</xdr:row>
      <xdr:rowOff>57150</xdr:rowOff>
    </xdr:from>
    <xdr:to>
      <xdr:col>22</xdr:col>
      <xdr:colOff>57150</xdr:colOff>
      <xdr:row>139</xdr:row>
      <xdr:rowOff>104775</xdr:rowOff>
    </xdr:to>
    <xdr:sp macro="" textlink="">
      <xdr:nvSpPr>
        <xdr:cNvPr id="7314" name="Line 399">
          <a:extLst>
            <a:ext uri="{FF2B5EF4-FFF2-40B4-BE49-F238E27FC236}">
              <a16:creationId xmlns:a16="http://schemas.microsoft.com/office/drawing/2014/main" xmlns="" id="{91E8154A-66DA-49EF-8496-D9CE51C6769B}"/>
            </a:ext>
          </a:extLst>
        </xdr:cNvPr>
        <xdr:cNvSpPr>
          <a:spLocks noChangeShapeType="1"/>
        </xdr:cNvSpPr>
      </xdr:nvSpPr>
      <xdr:spPr bwMode="auto">
        <a:xfrm>
          <a:off x="2562225" y="24212550"/>
          <a:ext cx="9525" cy="17621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130</xdr:row>
      <xdr:rowOff>66675</xdr:rowOff>
    </xdr:from>
    <xdr:to>
      <xdr:col>30</xdr:col>
      <xdr:colOff>9525</xdr:colOff>
      <xdr:row>139</xdr:row>
      <xdr:rowOff>114300</xdr:rowOff>
    </xdr:to>
    <xdr:sp macro="" textlink="">
      <xdr:nvSpPr>
        <xdr:cNvPr id="7315" name="Line 400">
          <a:extLst>
            <a:ext uri="{FF2B5EF4-FFF2-40B4-BE49-F238E27FC236}">
              <a16:creationId xmlns:a16="http://schemas.microsoft.com/office/drawing/2014/main" xmlns="" id="{D991FE3A-9132-4D98-8E8D-7483E24C20F5}"/>
            </a:ext>
          </a:extLst>
        </xdr:cNvPr>
        <xdr:cNvSpPr>
          <a:spLocks noChangeShapeType="1"/>
        </xdr:cNvSpPr>
      </xdr:nvSpPr>
      <xdr:spPr bwMode="auto">
        <a:xfrm>
          <a:off x="3429000" y="24222075"/>
          <a:ext cx="9525" cy="17621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104775</xdr:colOff>
      <xdr:row>143</xdr:row>
      <xdr:rowOff>171450</xdr:rowOff>
    </xdr:from>
    <xdr:to>
      <xdr:col>29</xdr:col>
      <xdr:colOff>66675</xdr:colOff>
      <xdr:row>155</xdr:row>
      <xdr:rowOff>161925</xdr:rowOff>
    </xdr:to>
    <xdr:pic>
      <xdr:nvPicPr>
        <xdr:cNvPr id="7316" name="Picture 401">
          <a:extLst>
            <a:ext uri="{FF2B5EF4-FFF2-40B4-BE49-F238E27FC236}">
              <a16:creationId xmlns:a16="http://schemas.microsoft.com/office/drawing/2014/main" xmlns="" id="{9DAF493E-AE6C-436F-BB4C-1078133C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6803350"/>
          <a:ext cx="3048000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85725</xdr:colOff>
      <xdr:row>145</xdr:row>
      <xdr:rowOff>142875</xdr:rowOff>
    </xdr:from>
    <xdr:to>
      <xdr:col>17</xdr:col>
      <xdr:colOff>38100</xdr:colOff>
      <xdr:row>146</xdr:row>
      <xdr:rowOff>123825</xdr:rowOff>
    </xdr:to>
    <xdr:sp macro="" textlink="">
      <xdr:nvSpPr>
        <xdr:cNvPr id="7317" name="Line 402">
          <a:extLst>
            <a:ext uri="{FF2B5EF4-FFF2-40B4-BE49-F238E27FC236}">
              <a16:creationId xmlns:a16="http://schemas.microsoft.com/office/drawing/2014/main" xmlns="" id="{5DED378A-817C-4F8B-B20C-3A1249EBFB72}"/>
            </a:ext>
          </a:extLst>
        </xdr:cNvPr>
        <xdr:cNvSpPr>
          <a:spLocks noChangeShapeType="1"/>
        </xdr:cNvSpPr>
      </xdr:nvSpPr>
      <xdr:spPr bwMode="auto">
        <a:xfrm>
          <a:off x="1457325" y="27155775"/>
          <a:ext cx="523875" cy="1714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146</xdr:row>
      <xdr:rowOff>19050</xdr:rowOff>
    </xdr:from>
    <xdr:to>
      <xdr:col>5</xdr:col>
      <xdr:colOff>47625</xdr:colOff>
      <xdr:row>146</xdr:row>
      <xdr:rowOff>19050</xdr:rowOff>
    </xdr:to>
    <xdr:sp macro="" textlink="">
      <xdr:nvSpPr>
        <xdr:cNvPr id="7318" name="Line 403">
          <a:extLst>
            <a:ext uri="{FF2B5EF4-FFF2-40B4-BE49-F238E27FC236}">
              <a16:creationId xmlns:a16="http://schemas.microsoft.com/office/drawing/2014/main" xmlns="" id="{728A8819-B22A-4DB2-8D80-7568CF06336D}"/>
            </a:ext>
          </a:extLst>
        </xdr:cNvPr>
        <xdr:cNvSpPr>
          <a:spLocks noChangeShapeType="1"/>
        </xdr:cNvSpPr>
      </xdr:nvSpPr>
      <xdr:spPr bwMode="auto">
        <a:xfrm>
          <a:off x="342900" y="27222450"/>
          <a:ext cx="2762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19050</xdr:colOff>
      <xdr:row>134</xdr:row>
      <xdr:rowOff>66675</xdr:rowOff>
    </xdr:from>
    <xdr:to>
      <xdr:col>36</xdr:col>
      <xdr:colOff>47625</xdr:colOff>
      <xdr:row>136</xdr:row>
      <xdr:rowOff>123825</xdr:rowOff>
    </xdr:to>
    <xdr:sp macro="" textlink="">
      <xdr:nvSpPr>
        <xdr:cNvPr id="7319" name="Line 404">
          <a:extLst>
            <a:ext uri="{FF2B5EF4-FFF2-40B4-BE49-F238E27FC236}">
              <a16:creationId xmlns:a16="http://schemas.microsoft.com/office/drawing/2014/main" xmlns="" id="{862BDB5E-09B3-4C73-A2D4-47ACCB476653}"/>
            </a:ext>
          </a:extLst>
        </xdr:cNvPr>
        <xdr:cNvSpPr>
          <a:spLocks noChangeShapeType="1"/>
        </xdr:cNvSpPr>
      </xdr:nvSpPr>
      <xdr:spPr bwMode="auto">
        <a:xfrm>
          <a:off x="3448050" y="24984075"/>
          <a:ext cx="714375" cy="4381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85725</xdr:colOff>
      <xdr:row>135</xdr:row>
      <xdr:rowOff>9525</xdr:rowOff>
    </xdr:from>
    <xdr:to>
      <xdr:col>48</xdr:col>
      <xdr:colOff>19050</xdr:colOff>
      <xdr:row>135</xdr:row>
      <xdr:rowOff>161925</xdr:rowOff>
    </xdr:to>
    <xdr:sp macro="" textlink="">
      <xdr:nvSpPr>
        <xdr:cNvPr id="7320" name="Oval 465">
          <a:extLst>
            <a:ext uri="{FF2B5EF4-FFF2-40B4-BE49-F238E27FC236}">
              <a16:creationId xmlns:a16="http://schemas.microsoft.com/office/drawing/2014/main" xmlns="" id="{E518805B-837E-44B1-9702-522A1962DCB6}"/>
            </a:ext>
          </a:extLst>
        </xdr:cNvPr>
        <xdr:cNvSpPr>
          <a:spLocks noChangeArrowheads="1"/>
        </xdr:cNvSpPr>
      </xdr:nvSpPr>
      <xdr:spPr bwMode="auto">
        <a:xfrm>
          <a:off x="5343525" y="25117425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46</xdr:col>
      <xdr:colOff>85725</xdr:colOff>
      <xdr:row>140</xdr:row>
      <xdr:rowOff>19050</xdr:rowOff>
    </xdr:from>
    <xdr:to>
      <xdr:col>48</xdr:col>
      <xdr:colOff>19050</xdr:colOff>
      <xdr:row>140</xdr:row>
      <xdr:rowOff>171450</xdr:rowOff>
    </xdr:to>
    <xdr:sp macro="" textlink="">
      <xdr:nvSpPr>
        <xdr:cNvPr id="7321" name="Oval 466">
          <a:extLst>
            <a:ext uri="{FF2B5EF4-FFF2-40B4-BE49-F238E27FC236}">
              <a16:creationId xmlns:a16="http://schemas.microsoft.com/office/drawing/2014/main" xmlns="" id="{5057B30C-FF58-431F-826A-25C05E14FFDB}"/>
            </a:ext>
          </a:extLst>
        </xdr:cNvPr>
        <xdr:cNvSpPr>
          <a:spLocks noChangeArrowheads="1"/>
        </xdr:cNvSpPr>
      </xdr:nvSpPr>
      <xdr:spPr bwMode="auto">
        <a:xfrm>
          <a:off x="5343525" y="2607945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46</xdr:col>
      <xdr:colOff>85725</xdr:colOff>
      <xdr:row>145</xdr:row>
      <xdr:rowOff>19050</xdr:rowOff>
    </xdr:from>
    <xdr:to>
      <xdr:col>48</xdr:col>
      <xdr:colOff>19050</xdr:colOff>
      <xdr:row>145</xdr:row>
      <xdr:rowOff>171450</xdr:rowOff>
    </xdr:to>
    <xdr:sp macro="" textlink="">
      <xdr:nvSpPr>
        <xdr:cNvPr id="7322" name="Oval 467">
          <a:extLst>
            <a:ext uri="{FF2B5EF4-FFF2-40B4-BE49-F238E27FC236}">
              <a16:creationId xmlns:a16="http://schemas.microsoft.com/office/drawing/2014/main" xmlns="" id="{BDA5049E-FCA6-4641-B0DD-128A46BDBA1A}"/>
            </a:ext>
          </a:extLst>
        </xdr:cNvPr>
        <xdr:cNvSpPr>
          <a:spLocks noChangeArrowheads="1"/>
        </xdr:cNvSpPr>
      </xdr:nvSpPr>
      <xdr:spPr bwMode="auto">
        <a:xfrm>
          <a:off x="5343525" y="2703195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46</xdr:col>
      <xdr:colOff>85725</xdr:colOff>
      <xdr:row>150</xdr:row>
      <xdr:rowOff>19050</xdr:rowOff>
    </xdr:from>
    <xdr:to>
      <xdr:col>48</xdr:col>
      <xdr:colOff>19050</xdr:colOff>
      <xdr:row>150</xdr:row>
      <xdr:rowOff>171450</xdr:rowOff>
    </xdr:to>
    <xdr:sp macro="" textlink="">
      <xdr:nvSpPr>
        <xdr:cNvPr id="7323" name="Oval 468">
          <a:extLst>
            <a:ext uri="{FF2B5EF4-FFF2-40B4-BE49-F238E27FC236}">
              <a16:creationId xmlns:a16="http://schemas.microsoft.com/office/drawing/2014/main" xmlns="" id="{C5550C0B-3061-4B1B-9383-62A9E22D6FCC}"/>
            </a:ext>
          </a:extLst>
        </xdr:cNvPr>
        <xdr:cNvSpPr>
          <a:spLocks noChangeArrowheads="1"/>
        </xdr:cNvSpPr>
      </xdr:nvSpPr>
      <xdr:spPr bwMode="auto">
        <a:xfrm>
          <a:off x="5343525" y="27984450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24</xdr:col>
      <xdr:colOff>66675</xdr:colOff>
      <xdr:row>21</xdr:row>
      <xdr:rowOff>114300</xdr:rowOff>
    </xdr:from>
    <xdr:to>
      <xdr:col>45</xdr:col>
      <xdr:colOff>66675</xdr:colOff>
      <xdr:row>34</xdr:row>
      <xdr:rowOff>133350</xdr:rowOff>
    </xdr:to>
    <xdr:pic>
      <xdr:nvPicPr>
        <xdr:cNvPr id="7324" name="Picture 4">
          <a:extLst>
            <a:ext uri="{FF2B5EF4-FFF2-40B4-BE49-F238E27FC236}">
              <a16:creationId xmlns:a16="http://schemas.microsoft.com/office/drawing/2014/main" xmlns="" id="{2E301671-6B28-40E2-BD54-7530DCD84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3895725"/>
          <a:ext cx="2400300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51</xdr:col>
      <xdr:colOff>9525</xdr:colOff>
      <xdr:row>7</xdr:row>
      <xdr:rowOff>19050</xdr:rowOff>
    </xdr:from>
    <xdr:to>
      <xdr:col>57</xdr:col>
      <xdr:colOff>47625</xdr:colOff>
      <xdr:row>8</xdr:row>
      <xdr:rowOff>102204</xdr:rowOff>
    </xdr:to>
    <xdr:sp macro="[0]!Home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5838825" y="1333500"/>
          <a:ext cx="7239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Home</a:t>
          </a:r>
        </a:p>
      </xdr:txBody>
    </xdr:sp>
    <xdr:clientData/>
  </xdr:twoCellAnchor>
  <xdr:twoCellAnchor editAs="absolute">
    <xdr:from>
      <xdr:col>45</xdr:col>
      <xdr:colOff>66675</xdr:colOff>
      <xdr:row>9</xdr:row>
      <xdr:rowOff>0</xdr:rowOff>
    </xdr:from>
    <xdr:to>
      <xdr:col>57</xdr:col>
      <xdr:colOff>76200</xdr:colOff>
      <xdr:row>10</xdr:row>
      <xdr:rowOff>121254</xdr:rowOff>
    </xdr:to>
    <xdr:sp macro="[0]!AddHLappItemsQuantity" textlink="">
      <xdr:nvSpPr>
        <xdr:cNvPr id="83" name="Rounded Rectangle 82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5210175" y="1695450"/>
          <a:ext cx="1381125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Add items to order</a:t>
          </a:r>
        </a:p>
      </xdr:txBody>
    </xdr:sp>
    <xdr:clientData/>
  </xdr:twoCellAnchor>
  <xdr:twoCellAnchor editAs="absolute">
    <xdr:from>
      <xdr:col>51</xdr:col>
      <xdr:colOff>19050</xdr:colOff>
      <xdr:row>18</xdr:row>
      <xdr:rowOff>0</xdr:rowOff>
    </xdr:from>
    <xdr:to>
      <xdr:col>57</xdr:col>
      <xdr:colOff>57150</xdr:colOff>
      <xdr:row>19</xdr:row>
      <xdr:rowOff>121254</xdr:rowOff>
    </xdr:to>
    <xdr:sp macro="[0]!PrintHLAppSummary" textlink="">
      <xdr:nvSpPr>
        <xdr:cNvPr id="85" name="Rounded Rectangle 84">
          <a:extLst>
            <a:ext uri="{FF2B5EF4-FFF2-40B4-BE49-F238E27FC236}">
              <a16:creationId xmlns:a16="http://schemas.microsoft.com/office/drawing/2014/main" xmlns="" id="{00000000-0008-0000-0600-000055000000}"/>
            </a:ext>
          </a:extLst>
        </xdr:cNvPr>
        <xdr:cNvSpPr/>
      </xdr:nvSpPr>
      <xdr:spPr>
        <a:xfrm>
          <a:off x="5848350" y="3238500"/>
          <a:ext cx="7239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Print</a:t>
          </a:r>
        </a:p>
      </xdr:txBody>
    </xdr:sp>
    <xdr:clientData/>
  </xdr:twoCellAnchor>
  <xdr:twoCellAnchor editAs="absolute">
    <xdr:from>
      <xdr:col>45</xdr:col>
      <xdr:colOff>66674</xdr:colOff>
      <xdr:row>21</xdr:row>
      <xdr:rowOff>28575</xdr:rowOff>
    </xdr:from>
    <xdr:to>
      <xdr:col>57</xdr:col>
      <xdr:colOff>66675</xdr:colOff>
      <xdr:row>22</xdr:row>
      <xdr:rowOff>111729</xdr:rowOff>
    </xdr:to>
    <xdr:sp macro="[0]!StartInstallPlanning2" textlink="">
      <xdr:nvSpPr>
        <xdr:cNvPr id="86" name="Rounded Rectangle 85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SpPr/>
      </xdr:nvSpPr>
      <xdr:spPr>
        <a:xfrm>
          <a:off x="5210174" y="3810000"/>
          <a:ext cx="1371601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Change dimensions</a:t>
          </a:r>
        </a:p>
      </xdr:txBody>
    </xdr:sp>
    <xdr:clientData/>
  </xdr:twoCellAnchor>
  <xdr:twoCellAnchor editAs="absolute">
    <xdr:from>
      <xdr:col>53</xdr:col>
      <xdr:colOff>57150</xdr:colOff>
      <xdr:row>74</xdr:row>
      <xdr:rowOff>28575</xdr:rowOff>
    </xdr:from>
    <xdr:to>
      <xdr:col>57</xdr:col>
      <xdr:colOff>57150</xdr:colOff>
      <xdr:row>75</xdr:row>
      <xdr:rowOff>121254</xdr:rowOff>
    </xdr:to>
    <xdr:sp macro="[0]!TopHLApp" textlink="">
      <xdr:nvSpPr>
        <xdr:cNvPr id="88" name="Rounded Rectangle 87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SpPr/>
      </xdr:nvSpPr>
      <xdr:spPr>
        <a:xfrm>
          <a:off x="6115050" y="1393507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57150</xdr:colOff>
      <xdr:row>119</xdr:row>
      <xdr:rowOff>28575</xdr:rowOff>
    </xdr:from>
    <xdr:to>
      <xdr:col>57</xdr:col>
      <xdr:colOff>57150</xdr:colOff>
      <xdr:row>120</xdr:row>
      <xdr:rowOff>121254</xdr:rowOff>
    </xdr:to>
    <xdr:sp macro="[0]!TopHLApp" textlink="">
      <xdr:nvSpPr>
        <xdr:cNvPr id="89" name="Rounded Rectangle 88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SpPr/>
      </xdr:nvSpPr>
      <xdr:spPr>
        <a:xfrm>
          <a:off x="6115050" y="2197417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95250</xdr:colOff>
      <xdr:row>217</xdr:row>
      <xdr:rowOff>19050</xdr:rowOff>
    </xdr:from>
    <xdr:to>
      <xdr:col>57</xdr:col>
      <xdr:colOff>95250</xdr:colOff>
      <xdr:row>218</xdr:row>
      <xdr:rowOff>149829</xdr:rowOff>
    </xdr:to>
    <xdr:sp macro="[0]!TopHLApp" textlink="">
      <xdr:nvSpPr>
        <xdr:cNvPr id="90" name="Rounded Rectangle 89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SpPr/>
      </xdr:nvSpPr>
      <xdr:spPr>
        <a:xfrm>
          <a:off x="6153150" y="40919400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oneCell">
    <xdr:from>
      <xdr:col>31</xdr:col>
      <xdr:colOff>47625</xdr:colOff>
      <xdr:row>224</xdr:row>
      <xdr:rowOff>657225</xdr:rowOff>
    </xdr:from>
    <xdr:to>
      <xdr:col>56</xdr:col>
      <xdr:colOff>0</xdr:colOff>
      <xdr:row>241</xdr:row>
      <xdr:rowOff>28575</xdr:rowOff>
    </xdr:to>
    <xdr:pic>
      <xdr:nvPicPr>
        <xdr:cNvPr id="7332" name="Picture 92">
          <a:extLst>
            <a:ext uri="{FF2B5EF4-FFF2-40B4-BE49-F238E27FC236}">
              <a16:creationId xmlns:a16="http://schemas.microsoft.com/office/drawing/2014/main" xmlns="" id="{81DBC322-BCD4-4372-8BC5-1D07D9194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42843450"/>
          <a:ext cx="280987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225</xdr:row>
      <xdr:rowOff>19050</xdr:rowOff>
    </xdr:from>
    <xdr:to>
      <xdr:col>24</xdr:col>
      <xdr:colOff>19050</xdr:colOff>
      <xdr:row>240</xdr:row>
      <xdr:rowOff>152400</xdr:rowOff>
    </xdr:to>
    <xdr:pic>
      <xdr:nvPicPr>
        <xdr:cNvPr id="7333" name="Picture 3">
          <a:extLst>
            <a:ext uri="{FF2B5EF4-FFF2-40B4-BE49-F238E27FC236}">
              <a16:creationId xmlns:a16="http://schemas.microsoft.com/office/drawing/2014/main" xmlns="" id="{E9C84005-7576-49AE-9021-E78ABD238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2900600"/>
          <a:ext cx="2324100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54</xdr:col>
      <xdr:colOff>0</xdr:colOff>
      <xdr:row>243</xdr:row>
      <xdr:rowOff>0</xdr:rowOff>
    </xdr:from>
    <xdr:to>
      <xdr:col>58</xdr:col>
      <xdr:colOff>0</xdr:colOff>
      <xdr:row>244</xdr:row>
      <xdr:rowOff>130779</xdr:rowOff>
    </xdr:to>
    <xdr:sp macro="[0]!TopHLApp" textlink="">
      <xdr:nvSpPr>
        <xdr:cNvPr id="104" name="Rounded Rectangle 103">
          <a:extLst>
            <a:ext uri="{FF2B5EF4-FFF2-40B4-BE49-F238E27FC236}">
              <a16:creationId xmlns:a16="http://schemas.microsoft.com/office/drawing/2014/main" xmlns="" id="{00000000-0008-0000-0600-000068000000}"/>
            </a:ext>
          </a:extLst>
        </xdr:cNvPr>
        <xdr:cNvSpPr/>
      </xdr:nvSpPr>
      <xdr:spPr>
        <a:xfrm>
          <a:off x="6172200" y="45986700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95250</xdr:rowOff>
    </xdr:from>
    <xdr:to>
      <xdr:col>21</xdr:col>
      <xdr:colOff>76200</xdr:colOff>
      <xdr:row>105</xdr:row>
      <xdr:rowOff>209550</xdr:rowOff>
    </xdr:to>
    <xdr:pic>
      <xdr:nvPicPr>
        <xdr:cNvPr id="8265" name="Picture 69">
          <a:extLst>
            <a:ext uri="{FF2B5EF4-FFF2-40B4-BE49-F238E27FC236}">
              <a16:creationId xmlns:a16="http://schemas.microsoft.com/office/drawing/2014/main" xmlns="" id="{C88A4E5A-67EC-4C00-9DA5-2AE13C820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602325"/>
          <a:ext cx="2247900" cy="2743200"/>
        </a:xfrm>
        <a:prstGeom prst="rect">
          <a:avLst/>
        </a:prstGeom>
        <a:noFill/>
        <a:ln w="9525">
          <a:solidFill>
            <a:srgbClr val="7F7F7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49</xdr:col>
      <xdr:colOff>28575</xdr:colOff>
      <xdr:row>0</xdr:row>
      <xdr:rowOff>66675</xdr:rowOff>
    </xdr:from>
    <xdr:to>
      <xdr:col>58</xdr:col>
      <xdr:colOff>47625</xdr:colOff>
      <xdr:row>1</xdr:row>
      <xdr:rowOff>209550</xdr:rowOff>
    </xdr:to>
    <xdr:pic>
      <xdr:nvPicPr>
        <xdr:cNvPr id="8266" name="Picture 1" descr="Blum_Logo_W">
          <a:extLst>
            <a:ext uri="{FF2B5EF4-FFF2-40B4-BE49-F238E27FC236}">
              <a16:creationId xmlns:a16="http://schemas.microsoft.com/office/drawing/2014/main" xmlns="" id="{C283A8C7-4A56-4315-8A95-19F218957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66675"/>
          <a:ext cx="1047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58</xdr:col>
      <xdr:colOff>0</xdr:colOff>
      <xdr:row>127</xdr:row>
      <xdr:rowOff>0</xdr:rowOff>
    </xdr:from>
    <xdr:to>
      <xdr:col>58</xdr:col>
      <xdr:colOff>0</xdr:colOff>
      <xdr:row>127</xdr:row>
      <xdr:rowOff>0</xdr:rowOff>
    </xdr:to>
    <xdr:sp macro="" textlink="">
      <xdr:nvSpPr>
        <xdr:cNvPr id="8267" name="Line 25">
          <a:extLst>
            <a:ext uri="{FF2B5EF4-FFF2-40B4-BE49-F238E27FC236}">
              <a16:creationId xmlns:a16="http://schemas.microsoft.com/office/drawing/2014/main" xmlns="" id="{B02B515A-8921-4B60-A2C9-8B0E261D9538}"/>
            </a:ext>
          </a:extLst>
        </xdr:cNvPr>
        <xdr:cNvSpPr>
          <a:spLocks noChangeShapeType="1"/>
        </xdr:cNvSpPr>
      </xdr:nvSpPr>
      <xdr:spPr bwMode="auto">
        <a:xfrm>
          <a:off x="6629400" y="259461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127</xdr:row>
      <xdr:rowOff>0</xdr:rowOff>
    </xdr:from>
    <xdr:to>
      <xdr:col>58</xdr:col>
      <xdr:colOff>0</xdr:colOff>
      <xdr:row>127</xdr:row>
      <xdr:rowOff>0</xdr:rowOff>
    </xdr:to>
    <xdr:sp macro="" textlink="">
      <xdr:nvSpPr>
        <xdr:cNvPr id="8268" name="Line 26">
          <a:extLst>
            <a:ext uri="{FF2B5EF4-FFF2-40B4-BE49-F238E27FC236}">
              <a16:creationId xmlns:a16="http://schemas.microsoft.com/office/drawing/2014/main" xmlns="" id="{A21A4050-2631-4716-B6E9-3741CFF8A605}"/>
            </a:ext>
          </a:extLst>
        </xdr:cNvPr>
        <xdr:cNvSpPr>
          <a:spLocks noChangeShapeType="1"/>
        </xdr:cNvSpPr>
      </xdr:nvSpPr>
      <xdr:spPr bwMode="auto">
        <a:xfrm>
          <a:off x="6629400" y="259461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127</xdr:row>
      <xdr:rowOff>0</xdr:rowOff>
    </xdr:from>
    <xdr:to>
      <xdr:col>58</xdr:col>
      <xdr:colOff>0</xdr:colOff>
      <xdr:row>127</xdr:row>
      <xdr:rowOff>0</xdr:rowOff>
    </xdr:to>
    <xdr:sp macro="" textlink="">
      <xdr:nvSpPr>
        <xdr:cNvPr id="8269" name="Line 27">
          <a:extLst>
            <a:ext uri="{FF2B5EF4-FFF2-40B4-BE49-F238E27FC236}">
              <a16:creationId xmlns:a16="http://schemas.microsoft.com/office/drawing/2014/main" xmlns="" id="{80AE942A-108D-402F-8D38-78B716B370B6}"/>
            </a:ext>
          </a:extLst>
        </xdr:cNvPr>
        <xdr:cNvSpPr>
          <a:spLocks noChangeShapeType="1"/>
        </xdr:cNvSpPr>
      </xdr:nvSpPr>
      <xdr:spPr bwMode="auto">
        <a:xfrm>
          <a:off x="6629400" y="259461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127</xdr:row>
      <xdr:rowOff>0</xdr:rowOff>
    </xdr:from>
    <xdr:to>
      <xdr:col>46</xdr:col>
      <xdr:colOff>0</xdr:colOff>
      <xdr:row>127</xdr:row>
      <xdr:rowOff>0</xdr:rowOff>
    </xdr:to>
    <xdr:sp macro="" textlink="">
      <xdr:nvSpPr>
        <xdr:cNvPr id="8270" name="Line 28">
          <a:extLst>
            <a:ext uri="{FF2B5EF4-FFF2-40B4-BE49-F238E27FC236}">
              <a16:creationId xmlns:a16="http://schemas.microsoft.com/office/drawing/2014/main" xmlns="" id="{200D19FD-8F5F-4C42-BF09-4C9F4084E252}"/>
            </a:ext>
          </a:extLst>
        </xdr:cNvPr>
        <xdr:cNvSpPr>
          <a:spLocks noChangeShapeType="1"/>
        </xdr:cNvSpPr>
      </xdr:nvSpPr>
      <xdr:spPr bwMode="auto">
        <a:xfrm>
          <a:off x="5257800" y="259461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127</xdr:row>
      <xdr:rowOff>0</xdr:rowOff>
    </xdr:from>
    <xdr:to>
      <xdr:col>46</xdr:col>
      <xdr:colOff>0</xdr:colOff>
      <xdr:row>127</xdr:row>
      <xdr:rowOff>0</xdr:rowOff>
    </xdr:to>
    <xdr:sp macro="" textlink="">
      <xdr:nvSpPr>
        <xdr:cNvPr id="8271" name="Line 29">
          <a:extLst>
            <a:ext uri="{FF2B5EF4-FFF2-40B4-BE49-F238E27FC236}">
              <a16:creationId xmlns:a16="http://schemas.microsoft.com/office/drawing/2014/main" xmlns="" id="{8384D98D-FD87-4227-BA66-680B513D7B23}"/>
            </a:ext>
          </a:extLst>
        </xdr:cNvPr>
        <xdr:cNvSpPr>
          <a:spLocks noChangeShapeType="1"/>
        </xdr:cNvSpPr>
      </xdr:nvSpPr>
      <xdr:spPr bwMode="auto">
        <a:xfrm>
          <a:off x="5257800" y="259461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127</xdr:row>
      <xdr:rowOff>0</xdr:rowOff>
    </xdr:from>
    <xdr:to>
      <xdr:col>46</xdr:col>
      <xdr:colOff>0</xdr:colOff>
      <xdr:row>127</xdr:row>
      <xdr:rowOff>0</xdr:rowOff>
    </xdr:to>
    <xdr:sp macro="" textlink="">
      <xdr:nvSpPr>
        <xdr:cNvPr id="8272" name="Line 30">
          <a:extLst>
            <a:ext uri="{FF2B5EF4-FFF2-40B4-BE49-F238E27FC236}">
              <a16:creationId xmlns:a16="http://schemas.microsoft.com/office/drawing/2014/main" xmlns="" id="{764DB176-D129-47E0-A122-4FD43395B02D}"/>
            </a:ext>
          </a:extLst>
        </xdr:cNvPr>
        <xdr:cNvSpPr>
          <a:spLocks noChangeShapeType="1"/>
        </xdr:cNvSpPr>
      </xdr:nvSpPr>
      <xdr:spPr bwMode="auto">
        <a:xfrm>
          <a:off x="5257800" y="259461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127</xdr:row>
      <xdr:rowOff>0</xdr:rowOff>
    </xdr:from>
    <xdr:to>
      <xdr:col>58</xdr:col>
      <xdr:colOff>0</xdr:colOff>
      <xdr:row>127</xdr:row>
      <xdr:rowOff>0</xdr:rowOff>
    </xdr:to>
    <xdr:sp macro="" textlink="">
      <xdr:nvSpPr>
        <xdr:cNvPr id="8273" name="Line 31">
          <a:extLst>
            <a:ext uri="{FF2B5EF4-FFF2-40B4-BE49-F238E27FC236}">
              <a16:creationId xmlns:a16="http://schemas.microsoft.com/office/drawing/2014/main" xmlns="" id="{F07980EE-95B4-47D4-86BB-FB75B122B33A}"/>
            </a:ext>
          </a:extLst>
        </xdr:cNvPr>
        <xdr:cNvSpPr>
          <a:spLocks noChangeShapeType="1"/>
        </xdr:cNvSpPr>
      </xdr:nvSpPr>
      <xdr:spPr bwMode="auto">
        <a:xfrm>
          <a:off x="6629400" y="259461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127</xdr:row>
      <xdr:rowOff>0</xdr:rowOff>
    </xdr:from>
    <xdr:to>
      <xdr:col>58</xdr:col>
      <xdr:colOff>0</xdr:colOff>
      <xdr:row>127</xdr:row>
      <xdr:rowOff>0</xdr:rowOff>
    </xdr:to>
    <xdr:sp macro="" textlink="">
      <xdr:nvSpPr>
        <xdr:cNvPr id="8274" name="Line 32">
          <a:extLst>
            <a:ext uri="{FF2B5EF4-FFF2-40B4-BE49-F238E27FC236}">
              <a16:creationId xmlns:a16="http://schemas.microsoft.com/office/drawing/2014/main" xmlns="" id="{ADE06A18-724E-4001-BC3D-846107A1CACB}"/>
            </a:ext>
          </a:extLst>
        </xdr:cNvPr>
        <xdr:cNvSpPr>
          <a:spLocks noChangeShapeType="1"/>
        </xdr:cNvSpPr>
      </xdr:nvSpPr>
      <xdr:spPr bwMode="auto">
        <a:xfrm>
          <a:off x="6629400" y="259461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127</xdr:row>
      <xdr:rowOff>0</xdr:rowOff>
    </xdr:from>
    <xdr:to>
      <xdr:col>58</xdr:col>
      <xdr:colOff>0</xdr:colOff>
      <xdr:row>127</xdr:row>
      <xdr:rowOff>0</xdr:rowOff>
    </xdr:to>
    <xdr:sp macro="" textlink="">
      <xdr:nvSpPr>
        <xdr:cNvPr id="8275" name="Line 33">
          <a:extLst>
            <a:ext uri="{FF2B5EF4-FFF2-40B4-BE49-F238E27FC236}">
              <a16:creationId xmlns:a16="http://schemas.microsoft.com/office/drawing/2014/main" xmlns="" id="{1D613239-81FB-4A62-888E-003675CC97D1}"/>
            </a:ext>
          </a:extLst>
        </xdr:cNvPr>
        <xdr:cNvSpPr>
          <a:spLocks noChangeShapeType="1"/>
        </xdr:cNvSpPr>
      </xdr:nvSpPr>
      <xdr:spPr bwMode="auto">
        <a:xfrm>
          <a:off x="6629400" y="259461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127</xdr:row>
      <xdr:rowOff>0</xdr:rowOff>
    </xdr:from>
    <xdr:to>
      <xdr:col>46</xdr:col>
      <xdr:colOff>0</xdr:colOff>
      <xdr:row>127</xdr:row>
      <xdr:rowOff>0</xdr:rowOff>
    </xdr:to>
    <xdr:sp macro="" textlink="">
      <xdr:nvSpPr>
        <xdr:cNvPr id="8276" name="Line 34">
          <a:extLst>
            <a:ext uri="{FF2B5EF4-FFF2-40B4-BE49-F238E27FC236}">
              <a16:creationId xmlns:a16="http://schemas.microsoft.com/office/drawing/2014/main" xmlns="" id="{DBCE3F36-D367-4D72-B5C5-69F260D8A2EA}"/>
            </a:ext>
          </a:extLst>
        </xdr:cNvPr>
        <xdr:cNvSpPr>
          <a:spLocks noChangeShapeType="1"/>
        </xdr:cNvSpPr>
      </xdr:nvSpPr>
      <xdr:spPr bwMode="auto">
        <a:xfrm>
          <a:off x="5257800" y="259461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127</xdr:row>
      <xdr:rowOff>0</xdr:rowOff>
    </xdr:from>
    <xdr:to>
      <xdr:col>46</xdr:col>
      <xdr:colOff>0</xdr:colOff>
      <xdr:row>127</xdr:row>
      <xdr:rowOff>0</xdr:rowOff>
    </xdr:to>
    <xdr:sp macro="" textlink="">
      <xdr:nvSpPr>
        <xdr:cNvPr id="8277" name="Line 35">
          <a:extLst>
            <a:ext uri="{FF2B5EF4-FFF2-40B4-BE49-F238E27FC236}">
              <a16:creationId xmlns:a16="http://schemas.microsoft.com/office/drawing/2014/main" xmlns="" id="{3E0184D6-D793-4D9B-AA9B-4701E75706C7}"/>
            </a:ext>
          </a:extLst>
        </xdr:cNvPr>
        <xdr:cNvSpPr>
          <a:spLocks noChangeShapeType="1"/>
        </xdr:cNvSpPr>
      </xdr:nvSpPr>
      <xdr:spPr bwMode="auto">
        <a:xfrm>
          <a:off x="5257800" y="259461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127</xdr:row>
      <xdr:rowOff>0</xdr:rowOff>
    </xdr:from>
    <xdr:to>
      <xdr:col>46</xdr:col>
      <xdr:colOff>0</xdr:colOff>
      <xdr:row>127</xdr:row>
      <xdr:rowOff>0</xdr:rowOff>
    </xdr:to>
    <xdr:sp macro="" textlink="">
      <xdr:nvSpPr>
        <xdr:cNvPr id="8278" name="Line 36">
          <a:extLst>
            <a:ext uri="{FF2B5EF4-FFF2-40B4-BE49-F238E27FC236}">
              <a16:creationId xmlns:a16="http://schemas.microsoft.com/office/drawing/2014/main" xmlns="" id="{30CD2497-B0F5-4F1E-B87A-5D5CED28000D}"/>
            </a:ext>
          </a:extLst>
        </xdr:cNvPr>
        <xdr:cNvSpPr>
          <a:spLocks noChangeShapeType="1"/>
        </xdr:cNvSpPr>
      </xdr:nvSpPr>
      <xdr:spPr bwMode="auto">
        <a:xfrm>
          <a:off x="5257800" y="259461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166</xdr:row>
      <xdr:rowOff>0</xdr:rowOff>
    </xdr:from>
    <xdr:to>
      <xdr:col>58</xdr:col>
      <xdr:colOff>0</xdr:colOff>
      <xdr:row>166</xdr:row>
      <xdr:rowOff>0</xdr:rowOff>
    </xdr:to>
    <xdr:sp macro="" textlink="">
      <xdr:nvSpPr>
        <xdr:cNvPr id="8279" name="Line 625">
          <a:extLst>
            <a:ext uri="{FF2B5EF4-FFF2-40B4-BE49-F238E27FC236}">
              <a16:creationId xmlns:a16="http://schemas.microsoft.com/office/drawing/2014/main" xmlns="" id="{87E8F20A-2F6F-4B24-98A2-501174D2BD93}"/>
            </a:ext>
          </a:extLst>
        </xdr:cNvPr>
        <xdr:cNvSpPr>
          <a:spLocks noChangeShapeType="1"/>
        </xdr:cNvSpPr>
      </xdr:nvSpPr>
      <xdr:spPr bwMode="auto">
        <a:xfrm>
          <a:off x="6629400" y="33375600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166</xdr:row>
      <xdr:rowOff>0</xdr:rowOff>
    </xdr:from>
    <xdr:to>
      <xdr:col>58</xdr:col>
      <xdr:colOff>0</xdr:colOff>
      <xdr:row>166</xdr:row>
      <xdr:rowOff>0</xdr:rowOff>
    </xdr:to>
    <xdr:sp macro="" textlink="">
      <xdr:nvSpPr>
        <xdr:cNvPr id="8280" name="Line 626">
          <a:extLst>
            <a:ext uri="{FF2B5EF4-FFF2-40B4-BE49-F238E27FC236}">
              <a16:creationId xmlns:a16="http://schemas.microsoft.com/office/drawing/2014/main" xmlns="" id="{CCBBC5F9-A413-454D-9A9A-E65EF42B6AF3}"/>
            </a:ext>
          </a:extLst>
        </xdr:cNvPr>
        <xdr:cNvSpPr>
          <a:spLocks noChangeShapeType="1"/>
        </xdr:cNvSpPr>
      </xdr:nvSpPr>
      <xdr:spPr bwMode="auto">
        <a:xfrm>
          <a:off x="6629400" y="33375600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166</xdr:row>
      <xdr:rowOff>0</xdr:rowOff>
    </xdr:from>
    <xdr:to>
      <xdr:col>58</xdr:col>
      <xdr:colOff>0</xdr:colOff>
      <xdr:row>166</xdr:row>
      <xdr:rowOff>0</xdr:rowOff>
    </xdr:to>
    <xdr:sp macro="" textlink="">
      <xdr:nvSpPr>
        <xdr:cNvPr id="8281" name="Line 627">
          <a:extLst>
            <a:ext uri="{FF2B5EF4-FFF2-40B4-BE49-F238E27FC236}">
              <a16:creationId xmlns:a16="http://schemas.microsoft.com/office/drawing/2014/main" xmlns="" id="{6E76003D-A14F-4808-B3BD-06225A6AB982}"/>
            </a:ext>
          </a:extLst>
        </xdr:cNvPr>
        <xdr:cNvSpPr>
          <a:spLocks noChangeShapeType="1"/>
        </xdr:cNvSpPr>
      </xdr:nvSpPr>
      <xdr:spPr bwMode="auto">
        <a:xfrm>
          <a:off x="6629400" y="333756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166</xdr:row>
      <xdr:rowOff>0</xdr:rowOff>
    </xdr:from>
    <xdr:to>
      <xdr:col>58</xdr:col>
      <xdr:colOff>0</xdr:colOff>
      <xdr:row>166</xdr:row>
      <xdr:rowOff>0</xdr:rowOff>
    </xdr:to>
    <xdr:sp macro="" textlink="">
      <xdr:nvSpPr>
        <xdr:cNvPr id="8282" name="Line 628">
          <a:extLst>
            <a:ext uri="{FF2B5EF4-FFF2-40B4-BE49-F238E27FC236}">
              <a16:creationId xmlns:a16="http://schemas.microsoft.com/office/drawing/2014/main" xmlns="" id="{75208B97-64F6-476D-A448-F6C7B8F37CAA}"/>
            </a:ext>
          </a:extLst>
        </xdr:cNvPr>
        <xdr:cNvSpPr>
          <a:spLocks noChangeShapeType="1"/>
        </xdr:cNvSpPr>
      </xdr:nvSpPr>
      <xdr:spPr bwMode="auto">
        <a:xfrm>
          <a:off x="6629400" y="333756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166</xdr:row>
      <xdr:rowOff>0</xdr:rowOff>
    </xdr:from>
    <xdr:to>
      <xdr:col>58</xdr:col>
      <xdr:colOff>0</xdr:colOff>
      <xdr:row>166</xdr:row>
      <xdr:rowOff>0</xdr:rowOff>
    </xdr:to>
    <xdr:sp macro="" textlink="">
      <xdr:nvSpPr>
        <xdr:cNvPr id="8283" name="Line 629">
          <a:extLst>
            <a:ext uri="{FF2B5EF4-FFF2-40B4-BE49-F238E27FC236}">
              <a16:creationId xmlns:a16="http://schemas.microsoft.com/office/drawing/2014/main" xmlns="" id="{F451449C-3F3A-45AA-A954-F72B03A6EF04}"/>
            </a:ext>
          </a:extLst>
        </xdr:cNvPr>
        <xdr:cNvSpPr>
          <a:spLocks noChangeShapeType="1"/>
        </xdr:cNvSpPr>
      </xdr:nvSpPr>
      <xdr:spPr bwMode="auto">
        <a:xfrm>
          <a:off x="6629400" y="333756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166</xdr:row>
      <xdr:rowOff>0</xdr:rowOff>
    </xdr:from>
    <xdr:to>
      <xdr:col>58</xdr:col>
      <xdr:colOff>0</xdr:colOff>
      <xdr:row>166</xdr:row>
      <xdr:rowOff>0</xdr:rowOff>
    </xdr:to>
    <xdr:sp macro="" textlink="">
      <xdr:nvSpPr>
        <xdr:cNvPr id="8284" name="Line 630">
          <a:extLst>
            <a:ext uri="{FF2B5EF4-FFF2-40B4-BE49-F238E27FC236}">
              <a16:creationId xmlns:a16="http://schemas.microsoft.com/office/drawing/2014/main" xmlns="" id="{9C5A8311-CB7E-474C-BD41-2D1EC7487E58}"/>
            </a:ext>
          </a:extLst>
        </xdr:cNvPr>
        <xdr:cNvSpPr>
          <a:spLocks noChangeShapeType="1"/>
        </xdr:cNvSpPr>
      </xdr:nvSpPr>
      <xdr:spPr bwMode="auto">
        <a:xfrm>
          <a:off x="6629400" y="333756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156</xdr:row>
      <xdr:rowOff>114300</xdr:rowOff>
    </xdr:from>
    <xdr:to>
      <xdr:col>58</xdr:col>
      <xdr:colOff>0</xdr:colOff>
      <xdr:row>156</xdr:row>
      <xdr:rowOff>114300</xdr:rowOff>
    </xdr:to>
    <xdr:sp macro="" textlink="">
      <xdr:nvSpPr>
        <xdr:cNvPr id="8285" name="Line 669">
          <a:extLst>
            <a:ext uri="{FF2B5EF4-FFF2-40B4-BE49-F238E27FC236}">
              <a16:creationId xmlns:a16="http://schemas.microsoft.com/office/drawing/2014/main" xmlns="" id="{4CAE85ED-BE99-4BF6-A839-DF9380B43694}"/>
            </a:ext>
          </a:extLst>
        </xdr:cNvPr>
        <xdr:cNvSpPr>
          <a:spLocks noChangeShapeType="1"/>
        </xdr:cNvSpPr>
      </xdr:nvSpPr>
      <xdr:spPr bwMode="auto">
        <a:xfrm>
          <a:off x="6629400" y="31584900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156</xdr:row>
      <xdr:rowOff>114300</xdr:rowOff>
    </xdr:from>
    <xdr:to>
      <xdr:col>58</xdr:col>
      <xdr:colOff>0</xdr:colOff>
      <xdr:row>156</xdr:row>
      <xdr:rowOff>114300</xdr:rowOff>
    </xdr:to>
    <xdr:sp macro="" textlink="">
      <xdr:nvSpPr>
        <xdr:cNvPr id="8286" name="Line 670">
          <a:extLst>
            <a:ext uri="{FF2B5EF4-FFF2-40B4-BE49-F238E27FC236}">
              <a16:creationId xmlns:a16="http://schemas.microsoft.com/office/drawing/2014/main" xmlns="" id="{FC96F0C2-5A45-409D-8942-6B6F909B4749}"/>
            </a:ext>
          </a:extLst>
        </xdr:cNvPr>
        <xdr:cNvSpPr>
          <a:spLocks noChangeShapeType="1"/>
        </xdr:cNvSpPr>
      </xdr:nvSpPr>
      <xdr:spPr bwMode="auto">
        <a:xfrm>
          <a:off x="6629400" y="31584900"/>
          <a:ext cx="0" cy="0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150</xdr:row>
      <xdr:rowOff>114300</xdr:rowOff>
    </xdr:from>
    <xdr:to>
      <xdr:col>58</xdr:col>
      <xdr:colOff>0</xdr:colOff>
      <xdr:row>150</xdr:row>
      <xdr:rowOff>114300</xdr:rowOff>
    </xdr:to>
    <xdr:sp macro="" textlink="">
      <xdr:nvSpPr>
        <xdr:cNvPr id="8287" name="Line 671">
          <a:extLst>
            <a:ext uri="{FF2B5EF4-FFF2-40B4-BE49-F238E27FC236}">
              <a16:creationId xmlns:a16="http://schemas.microsoft.com/office/drawing/2014/main" xmlns="" id="{13F6EB22-A35A-49F0-9ED0-F8DE41BAF9E0}"/>
            </a:ext>
          </a:extLst>
        </xdr:cNvPr>
        <xdr:cNvSpPr>
          <a:spLocks noChangeShapeType="1"/>
        </xdr:cNvSpPr>
      </xdr:nvSpPr>
      <xdr:spPr bwMode="auto">
        <a:xfrm>
          <a:off x="6629400" y="304419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150</xdr:row>
      <xdr:rowOff>114300</xdr:rowOff>
    </xdr:from>
    <xdr:to>
      <xdr:col>58</xdr:col>
      <xdr:colOff>0</xdr:colOff>
      <xdr:row>150</xdr:row>
      <xdr:rowOff>114300</xdr:rowOff>
    </xdr:to>
    <xdr:sp macro="" textlink="">
      <xdr:nvSpPr>
        <xdr:cNvPr id="8288" name="Line 672">
          <a:extLst>
            <a:ext uri="{FF2B5EF4-FFF2-40B4-BE49-F238E27FC236}">
              <a16:creationId xmlns:a16="http://schemas.microsoft.com/office/drawing/2014/main" xmlns="" id="{7A8F90F4-2B1B-404F-B0EF-545D11F71F8D}"/>
            </a:ext>
          </a:extLst>
        </xdr:cNvPr>
        <xdr:cNvSpPr>
          <a:spLocks noChangeShapeType="1"/>
        </xdr:cNvSpPr>
      </xdr:nvSpPr>
      <xdr:spPr bwMode="auto">
        <a:xfrm>
          <a:off x="6629400" y="304419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149</xdr:row>
      <xdr:rowOff>28575</xdr:rowOff>
    </xdr:from>
    <xdr:to>
      <xdr:col>3</xdr:col>
      <xdr:colOff>9525</xdr:colOff>
      <xdr:row>149</xdr:row>
      <xdr:rowOff>28575</xdr:rowOff>
    </xdr:to>
    <xdr:sp macro="" textlink="">
      <xdr:nvSpPr>
        <xdr:cNvPr id="8289" name="Line 837">
          <a:extLst>
            <a:ext uri="{FF2B5EF4-FFF2-40B4-BE49-F238E27FC236}">
              <a16:creationId xmlns:a16="http://schemas.microsoft.com/office/drawing/2014/main" xmlns="" id="{A9C3B74B-C615-474A-B010-22A9EE6D43C5}"/>
            </a:ext>
          </a:extLst>
        </xdr:cNvPr>
        <xdr:cNvSpPr>
          <a:spLocks noChangeShapeType="1"/>
        </xdr:cNvSpPr>
      </xdr:nvSpPr>
      <xdr:spPr bwMode="auto">
        <a:xfrm>
          <a:off x="352425" y="3016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76200</xdr:colOff>
      <xdr:row>151</xdr:row>
      <xdr:rowOff>0</xdr:rowOff>
    </xdr:from>
    <xdr:to>
      <xdr:col>45</xdr:col>
      <xdr:colOff>76200</xdr:colOff>
      <xdr:row>151</xdr:row>
      <xdr:rowOff>0</xdr:rowOff>
    </xdr:to>
    <xdr:sp macro="" textlink="">
      <xdr:nvSpPr>
        <xdr:cNvPr id="8290" name="Line 877">
          <a:extLst>
            <a:ext uri="{FF2B5EF4-FFF2-40B4-BE49-F238E27FC236}">
              <a16:creationId xmlns:a16="http://schemas.microsoft.com/office/drawing/2014/main" xmlns="" id="{8C8A3D6C-80DE-490C-BC93-32C4EFCE95CC}"/>
            </a:ext>
          </a:extLst>
        </xdr:cNvPr>
        <xdr:cNvSpPr>
          <a:spLocks noChangeShapeType="1"/>
        </xdr:cNvSpPr>
      </xdr:nvSpPr>
      <xdr:spPr bwMode="auto">
        <a:xfrm>
          <a:off x="5219700" y="305181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76200</xdr:colOff>
      <xdr:row>151</xdr:row>
      <xdr:rowOff>0</xdr:rowOff>
    </xdr:from>
    <xdr:to>
      <xdr:col>51</xdr:col>
      <xdr:colOff>76200</xdr:colOff>
      <xdr:row>151</xdr:row>
      <xdr:rowOff>0</xdr:rowOff>
    </xdr:to>
    <xdr:sp macro="" textlink="">
      <xdr:nvSpPr>
        <xdr:cNvPr id="8291" name="Line 878">
          <a:extLst>
            <a:ext uri="{FF2B5EF4-FFF2-40B4-BE49-F238E27FC236}">
              <a16:creationId xmlns:a16="http://schemas.microsoft.com/office/drawing/2014/main" xmlns="" id="{6DCD373A-D9C6-4D67-9D81-76663F176BBA}"/>
            </a:ext>
          </a:extLst>
        </xdr:cNvPr>
        <xdr:cNvSpPr>
          <a:spLocks noChangeShapeType="1"/>
        </xdr:cNvSpPr>
      </xdr:nvSpPr>
      <xdr:spPr bwMode="auto">
        <a:xfrm>
          <a:off x="5905500" y="305181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44</xdr:col>
      <xdr:colOff>76200</xdr:colOff>
      <xdr:row>151</xdr:row>
      <xdr:rowOff>0</xdr:rowOff>
    </xdr:from>
    <xdr:to>
      <xdr:col>44</xdr:col>
      <xdr:colOff>76200</xdr:colOff>
      <xdr:row>151</xdr:row>
      <xdr:rowOff>0</xdr:rowOff>
    </xdr:to>
    <xdr:sp macro="" textlink="">
      <xdr:nvSpPr>
        <xdr:cNvPr id="8292" name="Line 883">
          <a:extLst>
            <a:ext uri="{FF2B5EF4-FFF2-40B4-BE49-F238E27FC236}">
              <a16:creationId xmlns:a16="http://schemas.microsoft.com/office/drawing/2014/main" xmlns="" id="{1D53A3E0-625C-4B1E-B858-A5ECFE467629}"/>
            </a:ext>
          </a:extLst>
        </xdr:cNvPr>
        <xdr:cNvSpPr>
          <a:spLocks noChangeShapeType="1"/>
        </xdr:cNvSpPr>
      </xdr:nvSpPr>
      <xdr:spPr bwMode="auto">
        <a:xfrm>
          <a:off x="5105400" y="305181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43</xdr:col>
      <xdr:colOff>76200</xdr:colOff>
      <xdr:row>151</xdr:row>
      <xdr:rowOff>0</xdr:rowOff>
    </xdr:from>
    <xdr:to>
      <xdr:col>43</xdr:col>
      <xdr:colOff>76200</xdr:colOff>
      <xdr:row>151</xdr:row>
      <xdr:rowOff>0</xdr:rowOff>
    </xdr:to>
    <xdr:sp macro="" textlink="">
      <xdr:nvSpPr>
        <xdr:cNvPr id="8293" name="Line 884">
          <a:extLst>
            <a:ext uri="{FF2B5EF4-FFF2-40B4-BE49-F238E27FC236}">
              <a16:creationId xmlns:a16="http://schemas.microsoft.com/office/drawing/2014/main" xmlns="" id="{C2C8DF43-9EE1-4EC7-8B59-A96448D90C30}"/>
            </a:ext>
          </a:extLst>
        </xdr:cNvPr>
        <xdr:cNvSpPr>
          <a:spLocks noChangeShapeType="1"/>
        </xdr:cNvSpPr>
      </xdr:nvSpPr>
      <xdr:spPr bwMode="auto">
        <a:xfrm>
          <a:off x="4991100" y="305181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37</xdr:col>
      <xdr:colOff>28575</xdr:colOff>
      <xdr:row>197</xdr:row>
      <xdr:rowOff>66675</xdr:rowOff>
    </xdr:from>
    <xdr:to>
      <xdr:col>57</xdr:col>
      <xdr:colOff>66675</xdr:colOff>
      <xdr:row>204</xdr:row>
      <xdr:rowOff>57150</xdr:rowOff>
    </xdr:to>
    <xdr:pic>
      <xdr:nvPicPr>
        <xdr:cNvPr id="8294" name="Picture 49">
          <a:extLst>
            <a:ext uri="{FF2B5EF4-FFF2-40B4-BE49-F238E27FC236}">
              <a16:creationId xmlns:a16="http://schemas.microsoft.com/office/drawing/2014/main" xmlns="" id="{CDE5CF38-EB70-4A61-B491-4C9654EE5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39119175"/>
          <a:ext cx="23241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9525</xdr:colOff>
      <xdr:row>197</xdr:row>
      <xdr:rowOff>161925</xdr:rowOff>
    </xdr:from>
    <xdr:to>
      <xdr:col>42</xdr:col>
      <xdr:colOff>57150</xdr:colOff>
      <xdr:row>199</xdr:row>
      <xdr:rowOff>133350</xdr:rowOff>
    </xdr:to>
    <xdr:sp macro="" textlink="">
      <xdr:nvSpPr>
        <xdr:cNvPr id="8295" name="AutoShape 50">
          <a:extLst>
            <a:ext uri="{FF2B5EF4-FFF2-40B4-BE49-F238E27FC236}">
              <a16:creationId xmlns:a16="http://schemas.microsoft.com/office/drawing/2014/main" xmlns="" id="{955EC482-07DD-4912-B99C-548C068FF1D3}"/>
            </a:ext>
          </a:extLst>
        </xdr:cNvPr>
        <xdr:cNvSpPr>
          <a:spLocks noChangeArrowheads="1"/>
        </xdr:cNvSpPr>
      </xdr:nvSpPr>
      <xdr:spPr bwMode="auto">
        <a:xfrm>
          <a:off x="4467225" y="39214425"/>
          <a:ext cx="390525" cy="390525"/>
        </a:xfrm>
        <a:custGeom>
          <a:avLst/>
          <a:gdLst>
            <a:gd name="T0" fmla="*/ 2147483646 w 21600"/>
            <a:gd name="T1" fmla="*/ 0 h 21600"/>
            <a:gd name="T2" fmla="*/ 2147483646 w 21600"/>
            <a:gd name="T3" fmla="*/ 2147483646 h 21600"/>
            <a:gd name="T4" fmla="*/ 0 w 21600"/>
            <a:gd name="T5" fmla="*/ 2147483646 h 21600"/>
            <a:gd name="T6" fmla="*/ 2147483646 w 21600"/>
            <a:gd name="T7" fmla="*/ 2147483646 h 21600"/>
            <a:gd name="T8" fmla="*/ 2147483646 w 21600"/>
            <a:gd name="T9" fmla="*/ 2147483646 h 21600"/>
            <a:gd name="T10" fmla="*/ 2147483646 w 21600"/>
            <a:gd name="T11" fmla="*/ 2147483646 h 21600"/>
            <a:gd name="T12" fmla="*/ 2147483646 w 21600"/>
            <a:gd name="T13" fmla="*/ 2147483646 h 21600"/>
            <a:gd name="T14" fmla="*/ 2147483646 w 21600"/>
            <a:gd name="T15" fmla="*/ 2147483646 h 21600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3163 w 21600"/>
            <a:gd name="T25" fmla="*/ 3163 h 21600"/>
            <a:gd name="T26" fmla="*/ 18437 w 21600"/>
            <a:gd name="T27" fmla="*/ 18437 h 21600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21600" h="21600">
              <a:moveTo>
                <a:pt x="0" y="10800"/>
              </a:moveTo>
              <a:cubicBezTo>
                <a:pt x="0" y="4835"/>
                <a:pt x="4835" y="0"/>
                <a:pt x="10800" y="0"/>
              </a:cubicBezTo>
              <a:cubicBezTo>
                <a:pt x="16765" y="0"/>
                <a:pt x="21600" y="4835"/>
                <a:pt x="21600" y="10800"/>
              </a:cubicBezTo>
              <a:cubicBezTo>
                <a:pt x="21600" y="16765"/>
                <a:pt x="16765" y="21600"/>
                <a:pt x="10800" y="21600"/>
              </a:cubicBezTo>
              <a:cubicBezTo>
                <a:pt x="4835" y="21600"/>
                <a:pt x="0" y="16765"/>
                <a:pt x="0" y="10800"/>
              </a:cubicBezTo>
              <a:close/>
              <a:moveTo>
                <a:pt x="17401" y="15493"/>
              </a:moveTo>
              <a:cubicBezTo>
                <a:pt x="18376" y="14122"/>
                <a:pt x="18900" y="12482"/>
                <a:pt x="18900" y="10800"/>
              </a:cubicBezTo>
              <a:cubicBezTo>
                <a:pt x="18900" y="6326"/>
                <a:pt x="15273" y="2700"/>
                <a:pt x="10800" y="2700"/>
              </a:cubicBezTo>
              <a:cubicBezTo>
                <a:pt x="9117" y="2699"/>
                <a:pt x="7477" y="3223"/>
                <a:pt x="6106" y="4198"/>
              </a:cubicBezTo>
              <a:lnTo>
                <a:pt x="17401" y="15493"/>
              </a:lnTo>
              <a:close/>
              <a:moveTo>
                <a:pt x="4198" y="6106"/>
              </a:moveTo>
              <a:cubicBezTo>
                <a:pt x="3223" y="7477"/>
                <a:pt x="2700" y="9117"/>
                <a:pt x="2700" y="10799"/>
              </a:cubicBezTo>
              <a:cubicBezTo>
                <a:pt x="2700" y="15273"/>
                <a:pt x="6326" y="18900"/>
                <a:pt x="10800" y="18900"/>
              </a:cubicBezTo>
              <a:cubicBezTo>
                <a:pt x="12482" y="18900"/>
                <a:pt x="14122" y="18376"/>
                <a:pt x="15493" y="17401"/>
              </a:cubicBezTo>
              <a:lnTo>
                <a:pt x="4198" y="6106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38</xdr:col>
      <xdr:colOff>9525</xdr:colOff>
      <xdr:row>182</xdr:row>
      <xdr:rowOff>28575</xdr:rowOff>
    </xdr:from>
    <xdr:to>
      <xdr:col>57</xdr:col>
      <xdr:colOff>9525</xdr:colOff>
      <xdr:row>188</xdr:row>
      <xdr:rowOff>66675</xdr:rowOff>
    </xdr:to>
    <xdr:pic>
      <xdr:nvPicPr>
        <xdr:cNvPr id="8296" name="Picture 51">
          <a:extLst>
            <a:ext uri="{FF2B5EF4-FFF2-40B4-BE49-F238E27FC236}">
              <a16:creationId xmlns:a16="http://schemas.microsoft.com/office/drawing/2014/main" xmlns="" id="{B661D3FF-5E39-433B-B3CB-B7650A07E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36366450"/>
          <a:ext cx="21717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9525</xdr:colOff>
      <xdr:row>174</xdr:row>
      <xdr:rowOff>47625</xdr:rowOff>
    </xdr:from>
    <xdr:to>
      <xdr:col>57</xdr:col>
      <xdr:colOff>28575</xdr:colOff>
      <xdr:row>180</xdr:row>
      <xdr:rowOff>95250</xdr:rowOff>
    </xdr:to>
    <xdr:pic>
      <xdr:nvPicPr>
        <xdr:cNvPr id="8297" name="Picture 52">
          <a:extLst>
            <a:ext uri="{FF2B5EF4-FFF2-40B4-BE49-F238E27FC236}">
              <a16:creationId xmlns:a16="http://schemas.microsoft.com/office/drawing/2014/main" xmlns="" id="{E0DE45B4-0570-44FC-AE39-2B515C318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34899600"/>
          <a:ext cx="23050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28575</xdr:colOff>
      <xdr:row>207</xdr:row>
      <xdr:rowOff>142875</xdr:rowOff>
    </xdr:from>
    <xdr:to>
      <xdr:col>57</xdr:col>
      <xdr:colOff>9525</xdr:colOff>
      <xdr:row>217</xdr:row>
      <xdr:rowOff>19050</xdr:rowOff>
    </xdr:to>
    <xdr:pic>
      <xdr:nvPicPr>
        <xdr:cNvPr id="8298" name="Picture 54">
          <a:extLst>
            <a:ext uri="{FF2B5EF4-FFF2-40B4-BE49-F238E27FC236}">
              <a16:creationId xmlns:a16="http://schemas.microsoft.com/office/drawing/2014/main" xmlns="" id="{FB1C5EF9-7E72-46E3-86A7-4BC8D9AAD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40928925"/>
          <a:ext cx="215265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51</xdr:col>
      <xdr:colOff>9526</xdr:colOff>
      <xdr:row>7</xdr:row>
      <xdr:rowOff>28575</xdr:rowOff>
    </xdr:from>
    <xdr:to>
      <xdr:col>57</xdr:col>
      <xdr:colOff>47626</xdr:colOff>
      <xdr:row>8</xdr:row>
      <xdr:rowOff>111729</xdr:rowOff>
    </xdr:to>
    <xdr:sp macro="[0]!Home" textlink="">
      <xdr:nvSpPr>
        <xdr:cNvPr id="76" name="Rounded Rectangle 75">
          <a:extLst>
            <a:ext uri="{FF2B5EF4-FFF2-40B4-BE49-F238E27FC236}">
              <a16:creationId xmlns:a16="http://schemas.microsoft.com/office/drawing/2014/main" xmlns="" id="{00000000-0008-0000-0700-00004C000000}"/>
            </a:ext>
          </a:extLst>
        </xdr:cNvPr>
        <xdr:cNvSpPr/>
      </xdr:nvSpPr>
      <xdr:spPr>
        <a:xfrm>
          <a:off x="5838826" y="1343025"/>
          <a:ext cx="7239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Home</a:t>
          </a:r>
        </a:p>
      </xdr:txBody>
    </xdr:sp>
    <xdr:clientData/>
  </xdr:twoCellAnchor>
  <xdr:twoCellAnchor editAs="absolute">
    <xdr:from>
      <xdr:col>45</xdr:col>
      <xdr:colOff>66676</xdr:colOff>
      <xdr:row>9</xdr:row>
      <xdr:rowOff>9525</xdr:rowOff>
    </xdr:from>
    <xdr:to>
      <xdr:col>57</xdr:col>
      <xdr:colOff>76201</xdr:colOff>
      <xdr:row>10</xdr:row>
      <xdr:rowOff>130779</xdr:rowOff>
    </xdr:to>
    <xdr:sp macro="[0]!AddHKXSItemsQuantity" textlink="">
      <xdr:nvSpPr>
        <xdr:cNvPr id="77" name="Rounded Rectangle 76">
          <a:extLst>
            <a:ext uri="{FF2B5EF4-FFF2-40B4-BE49-F238E27FC236}">
              <a16:creationId xmlns:a16="http://schemas.microsoft.com/office/drawing/2014/main" xmlns="" id="{00000000-0008-0000-0700-00004D000000}"/>
            </a:ext>
          </a:extLst>
        </xdr:cNvPr>
        <xdr:cNvSpPr/>
      </xdr:nvSpPr>
      <xdr:spPr>
        <a:xfrm>
          <a:off x="5210176" y="1704975"/>
          <a:ext cx="1381125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Add items to order</a:t>
          </a:r>
        </a:p>
      </xdr:txBody>
    </xdr:sp>
    <xdr:clientData/>
  </xdr:twoCellAnchor>
  <xdr:twoCellAnchor editAs="absolute">
    <xdr:from>
      <xdr:col>51</xdr:col>
      <xdr:colOff>19051</xdr:colOff>
      <xdr:row>18</xdr:row>
      <xdr:rowOff>0</xdr:rowOff>
    </xdr:from>
    <xdr:to>
      <xdr:col>57</xdr:col>
      <xdr:colOff>57151</xdr:colOff>
      <xdr:row>19</xdr:row>
      <xdr:rowOff>83154</xdr:rowOff>
    </xdr:to>
    <xdr:sp macro="[0]!PrintHKXSSummary" textlink="">
      <xdr:nvSpPr>
        <xdr:cNvPr id="78" name="Rounded Rectangle 77">
          <a:extLst>
            <a:ext uri="{FF2B5EF4-FFF2-40B4-BE49-F238E27FC236}">
              <a16:creationId xmlns:a16="http://schemas.microsoft.com/office/drawing/2014/main" xmlns="" id="{00000000-0008-0000-0700-00004E000000}"/>
            </a:ext>
          </a:extLst>
        </xdr:cNvPr>
        <xdr:cNvSpPr/>
      </xdr:nvSpPr>
      <xdr:spPr>
        <a:xfrm>
          <a:off x="5848351" y="3248025"/>
          <a:ext cx="7239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Print</a:t>
          </a:r>
        </a:p>
      </xdr:txBody>
    </xdr:sp>
    <xdr:clientData/>
  </xdr:twoCellAnchor>
  <xdr:twoCellAnchor editAs="oneCell">
    <xdr:from>
      <xdr:col>2</xdr:col>
      <xdr:colOff>85725</xdr:colOff>
      <xdr:row>48</xdr:row>
      <xdr:rowOff>47625</xdr:rowOff>
    </xdr:from>
    <xdr:to>
      <xdr:col>28</xdr:col>
      <xdr:colOff>95250</xdr:colOff>
      <xdr:row>61</xdr:row>
      <xdr:rowOff>57150</xdr:rowOff>
    </xdr:to>
    <xdr:pic>
      <xdr:nvPicPr>
        <xdr:cNvPr id="8302" name="Picture 1">
          <a:extLst>
            <a:ext uri="{FF2B5EF4-FFF2-40B4-BE49-F238E27FC236}">
              <a16:creationId xmlns:a16="http://schemas.microsoft.com/office/drawing/2014/main" xmlns="" id="{5D8A8F50-454E-49DE-A00F-42738A988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201150"/>
          <a:ext cx="2981325" cy="2600325"/>
        </a:xfrm>
        <a:prstGeom prst="rect">
          <a:avLst/>
        </a:prstGeom>
        <a:noFill/>
        <a:ln w="9525">
          <a:solidFill>
            <a:srgbClr val="7F7F7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68</xdr:row>
      <xdr:rowOff>57150</xdr:rowOff>
    </xdr:from>
    <xdr:to>
      <xdr:col>28</xdr:col>
      <xdr:colOff>95250</xdr:colOff>
      <xdr:row>80</xdr:row>
      <xdr:rowOff>152400</xdr:rowOff>
    </xdr:to>
    <xdr:pic>
      <xdr:nvPicPr>
        <xdr:cNvPr id="8303" name="Picture 2">
          <a:extLst>
            <a:ext uri="{FF2B5EF4-FFF2-40B4-BE49-F238E27FC236}">
              <a16:creationId xmlns:a16="http://schemas.microsoft.com/office/drawing/2014/main" xmlns="" id="{DD313AEC-2461-40C7-A458-87735456EE2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296900"/>
          <a:ext cx="2981325" cy="2609850"/>
        </a:xfrm>
        <a:prstGeom prst="rect">
          <a:avLst/>
        </a:prstGeom>
        <a:noFill/>
        <a:ln w="9525">
          <a:solidFill>
            <a:srgbClr val="7F7F7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110</xdr:row>
      <xdr:rowOff>19050</xdr:rowOff>
    </xdr:from>
    <xdr:to>
      <xdr:col>21</xdr:col>
      <xdr:colOff>76200</xdr:colOff>
      <xdr:row>122</xdr:row>
      <xdr:rowOff>133350</xdr:rowOff>
    </xdr:to>
    <xdr:pic>
      <xdr:nvPicPr>
        <xdr:cNvPr id="8304" name="Picture 4">
          <a:extLst>
            <a:ext uri="{FF2B5EF4-FFF2-40B4-BE49-F238E27FC236}">
              <a16:creationId xmlns:a16="http://schemas.microsoft.com/office/drawing/2014/main" xmlns="" id="{6198ACA9-F803-42C5-86A4-45ABC951E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2250400"/>
          <a:ext cx="2238375" cy="2743200"/>
        </a:xfrm>
        <a:prstGeom prst="rect">
          <a:avLst/>
        </a:prstGeom>
        <a:noFill/>
        <a:ln w="9525">
          <a:solidFill>
            <a:srgbClr val="7F7F7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104775</xdr:colOff>
      <xdr:row>93</xdr:row>
      <xdr:rowOff>76200</xdr:rowOff>
    </xdr:from>
    <xdr:to>
      <xdr:col>17</xdr:col>
      <xdr:colOff>28575</xdr:colOff>
      <xdr:row>95</xdr:row>
      <xdr:rowOff>38100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/>
      </xdr:nvSpPr>
      <xdr:spPr>
        <a:xfrm>
          <a:off x="1590675" y="18640425"/>
          <a:ext cx="381000" cy="4000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95250</xdr:colOff>
      <xdr:row>110</xdr:row>
      <xdr:rowOff>76200</xdr:rowOff>
    </xdr:from>
    <xdr:to>
      <xdr:col>16</xdr:col>
      <xdr:colOff>19050</xdr:colOff>
      <xdr:row>112</xdr:row>
      <xdr:rowOff>38100</xdr:rowOff>
    </xdr:to>
    <xdr:sp macro="" textlink="">
      <xdr:nvSpPr>
        <xdr:cNvPr id="84" name="Oval 83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SpPr/>
      </xdr:nvSpPr>
      <xdr:spPr>
        <a:xfrm>
          <a:off x="1466850" y="22364700"/>
          <a:ext cx="381000" cy="4000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38100</xdr:colOff>
      <xdr:row>109</xdr:row>
      <xdr:rowOff>123825</xdr:rowOff>
    </xdr:from>
    <xdr:to>
      <xdr:col>27</xdr:col>
      <xdr:colOff>85725</xdr:colOff>
      <xdr:row>111</xdr:row>
      <xdr:rowOff>38101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CxnSpPr/>
      </xdr:nvCxnSpPr>
      <xdr:spPr>
        <a:xfrm flipV="1">
          <a:off x="1866900" y="22193250"/>
          <a:ext cx="1304925" cy="352426"/>
        </a:xfrm>
        <a:prstGeom prst="straightConnector1">
          <a:avLst/>
        </a:prstGeom>
        <a:ln w="19050">
          <a:solidFill>
            <a:srgbClr val="FF000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28575</xdr:colOff>
      <xdr:row>92</xdr:row>
      <xdr:rowOff>123825</xdr:rowOff>
    </xdr:from>
    <xdr:to>
      <xdr:col>28</xdr:col>
      <xdr:colOff>76200</xdr:colOff>
      <xdr:row>94</xdr:row>
      <xdr:rowOff>1</xdr:rowOff>
    </xdr:to>
    <xdr:cxnSp macro="">
      <xdr:nvCxnSpPr>
        <xdr:cNvPr id="88" name="Straight Arrow Connector 87">
          <a:extLst>
            <a:ext uri="{FF2B5EF4-FFF2-40B4-BE49-F238E27FC236}">
              <a16:creationId xmlns:a16="http://schemas.microsoft.com/office/drawing/2014/main" xmlns="" id="{00000000-0008-0000-0700-000058000000}"/>
            </a:ext>
          </a:extLst>
        </xdr:cNvPr>
        <xdr:cNvCxnSpPr/>
      </xdr:nvCxnSpPr>
      <xdr:spPr>
        <a:xfrm flipV="1">
          <a:off x="1971675" y="18468975"/>
          <a:ext cx="1304925" cy="314326"/>
        </a:xfrm>
        <a:prstGeom prst="straightConnector1">
          <a:avLst/>
        </a:prstGeom>
        <a:ln w="19050">
          <a:solidFill>
            <a:srgbClr val="FF0000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76200</xdr:colOff>
      <xdr:row>129</xdr:row>
      <xdr:rowOff>85725</xdr:rowOff>
    </xdr:from>
    <xdr:to>
      <xdr:col>24</xdr:col>
      <xdr:colOff>19050</xdr:colOff>
      <xdr:row>144</xdr:row>
      <xdr:rowOff>171450</xdr:rowOff>
    </xdr:to>
    <xdr:pic>
      <xdr:nvPicPr>
        <xdr:cNvPr id="8309" name="Picture 1">
          <a:extLst>
            <a:ext uri="{FF2B5EF4-FFF2-40B4-BE49-F238E27FC236}">
              <a16:creationId xmlns:a16="http://schemas.microsoft.com/office/drawing/2014/main" xmlns="" id="{FE45B5C3-87F8-4844-BCD8-AE3A5348B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6412825"/>
          <a:ext cx="2343150" cy="2943225"/>
        </a:xfrm>
        <a:prstGeom prst="rect">
          <a:avLst/>
        </a:prstGeom>
        <a:noFill/>
        <a:ln w="9525">
          <a:solidFill>
            <a:srgbClr val="7F7F7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148</xdr:row>
      <xdr:rowOff>38100</xdr:rowOff>
    </xdr:from>
    <xdr:to>
      <xdr:col>34</xdr:col>
      <xdr:colOff>104775</xdr:colOff>
      <xdr:row>161</xdr:row>
      <xdr:rowOff>161925</xdr:rowOff>
    </xdr:to>
    <xdr:pic>
      <xdr:nvPicPr>
        <xdr:cNvPr id="8310" name="Picture 2">
          <a:extLst>
            <a:ext uri="{FF2B5EF4-FFF2-40B4-BE49-F238E27FC236}">
              <a16:creationId xmlns:a16="http://schemas.microsoft.com/office/drawing/2014/main" xmlns="" id="{89B1F294-8A9A-4693-906D-2CB7D8B8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29984700"/>
          <a:ext cx="1819275" cy="2600325"/>
        </a:xfrm>
        <a:prstGeom prst="rect">
          <a:avLst/>
        </a:prstGeom>
        <a:noFill/>
        <a:ln w="9525">
          <a:solidFill>
            <a:srgbClr val="7F7F7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76200</xdr:colOff>
      <xdr:row>132</xdr:row>
      <xdr:rowOff>19050</xdr:rowOff>
    </xdr:from>
    <xdr:to>
      <xdr:col>56</xdr:col>
      <xdr:colOff>19050</xdr:colOff>
      <xdr:row>142</xdr:row>
      <xdr:rowOff>66675</xdr:rowOff>
    </xdr:to>
    <xdr:pic>
      <xdr:nvPicPr>
        <xdr:cNvPr id="8311" name="Picture 3">
          <a:extLst>
            <a:ext uri="{FF2B5EF4-FFF2-40B4-BE49-F238E27FC236}">
              <a16:creationId xmlns:a16="http://schemas.microsoft.com/office/drawing/2014/main" xmlns="" id="{2A689E80-D55E-4759-A745-02B73B0BE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26917650"/>
          <a:ext cx="1428750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58</xdr:col>
      <xdr:colOff>0</xdr:colOff>
      <xdr:row>138</xdr:row>
      <xdr:rowOff>114300</xdr:rowOff>
    </xdr:from>
    <xdr:to>
      <xdr:col>58</xdr:col>
      <xdr:colOff>0</xdr:colOff>
      <xdr:row>138</xdr:row>
      <xdr:rowOff>114300</xdr:rowOff>
    </xdr:to>
    <xdr:sp macro="" textlink="">
      <xdr:nvSpPr>
        <xdr:cNvPr id="8312" name="Line 673">
          <a:extLst>
            <a:ext uri="{FF2B5EF4-FFF2-40B4-BE49-F238E27FC236}">
              <a16:creationId xmlns:a16="http://schemas.microsoft.com/office/drawing/2014/main" xmlns="" id="{A1BFF47E-AACE-4C6E-9D7F-5F94E4E66360}"/>
            </a:ext>
          </a:extLst>
        </xdr:cNvPr>
        <xdr:cNvSpPr>
          <a:spLocks noChangeShapeType="1"/>
        </xdr:cNvSpPr>
      </xdr:nvSpPr>
      <xdr:spPr bwMode="auto">
        <a:xfrm>
          <a:off x="6629400" y="281559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138</xdr:row>
      <xdr:rowOff>114300</xdr:rowOff>
    </xdr:from>
    <xdr:to>
      <xdr:col>58</xdr:col>
      <xdr:colOff>0</xdr:colOff>
      <xdr:row>138</xdr:row>
      <xdr:rowOff>114300</xdr:rowOff>
    </xdr:to>
    <xdr:sp macro="" textlink="">
      <xdr:nvSpPr>
        <xdr:cNvPr id="8313" name="Line 674">
          <a:extLst>
            <a:ext uri="{FF2B5EF4-FFF2-40B4-BE49-F238E27FC236}">
              <a16:creationId xmlns:a16="http://schemas.microsoft.com/office/drawing/2014/main" xmlns="" id="{08C990C8-04D8-4287-8D09-680BE54F82B3}"/>
            </a:ext>
          </a:extLst>
        </xdr:cNvPr>
        <xdr:cNvSpPr>
          <a:spLocks noChangeShapeType="1"/>
        </xdr:cNvSpPr>
      </xdr:nvSpPr>
      <xdr:spPr bwMode="auto">
        <a:xfrm>
          <a:off x="6629400" y="28155900"/>
          <a:ext cx="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76200</xdr:colOff>
      <xdr:row>132</xdr:row>
      <xdr:rowOff>171450</xdr:rowOff>
    </xdr:from>
    <xdr:to>
      <xdr:col>45</xdr:col>
      <xdr:colOff>85725</xdr:colOff>
      <xdr:row>133</xdr:row>
      <xdr:rowOff>142875</xdr:rowOff>
    </xdr:to>
    <xdr:sp macro="" textlink="">
      <xdr:nvSpPr>
        <xdr:cNvPr id="8314" name="Line 956">
          <a:extLst>
            <a:ext uri="{FF2B5EF4-FFF2-40B4-BE49-F238E27FC236}">
              <a16:creationId xmlns:a16="http://schemas.microsoft.com/office/drawing/2014/main" xmlns="" id="{DF7ADAC0-FE61-4996-90C6-6273AA4D2C9F}"/>
            </a:ext>
          </a:extLst>
        </xdr:cNvPr>
        <xdr:cNvSpPr>
          <a:spLocks noChangeShapeType="1"/>
        </xdr:cNvSpPr>
      </xdr:nvSpPr>
      <xdr:spPr bwMode="auto">
        <a:xfrm>
          <a:off x="4762500" y="27070050"/>
          <a:ext cx="466725" cy="1619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136</xdr:row>
      <xdr:rowOff>38100</xdr:rowOff>
    </xdr:from>
    <xdr:to>
      <xdr:col>42</xdr:col>
      <xdr:colOff>9525</xdr:colOff>
      <xdr:row>138</xdr:row>
      <xdr:rowOff>85725</xdr:rowOff>
    </xdr:to>
    <xdr:sp macro="" textlink="">
      <xdr:nvSpPr>
        <xdr:cNvPr id="8315" name="Line 965">
          <a:extLst>
            <a:ext uri="{FF2B5EF4-FFF2-40B4-BE49-F238E27FC236}">
              <a16:creationId xmlns:a16="http://schemas.microsoft.com/office/drawing/2014/main" xmlns="" id="{E08258A0-800E-4028-A994-036D8BCA8786}"/>
            </a:ext>
          </a:extLst>
        </xdr:cNvPr>
        <xdr:cNvSpPr>
          <a:spLocks noChangeShapeType="1"/>
        </xdr:cNvSpPr>
      </xdr:nvSpPr>
      <xdr:spPr bwMode="auto">
        <a:xfrm flipV="1">
          <a:off x="2857500" y="27698700"/>
          <a:ext cx="1952625" cy="4286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57150</xdr:colOff>
      <xdr:row>135</xdr:row>
      <xdr:rowOff>171450</xdr:rowOff>
    </xdr:from>
    <xdr:to>
      <xdr:col>25</xdr:col>
      <xdr:colOff>0</xdr:colOff>
      <xdr:row>139</xdr:row>
      <xdr:rowOff>161925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>
          <a:off x="2000250" y="27679650"/>
          <a:ext cx="8572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95250</xdr:colOff>
      <xdr:row>150</xdr:row>
      <xdr:rowOff>114300</xdr:rowOff>
    </xdr:from>
    <xdr:to>
      <xdr:col>26</xdr:col>
      <xdr:colOff>9525</xdr:colOff>
      <xdr:row>151</xdr:row>
      <xdr:rowOff>28575</xdr:rowOff>
    </xdr:to>
    <xdr:sp macro="" textlink="">
      <xdr:nvSpPr>
        <xdr:cNvPr id="8317" name="Line 836">
          <a:extLst>
            <a:ext uri="{FF2B5EF4-FFF2-40B4-BE49-F238E27FC236}">
              <a16:creationId xmlns:a16="http://schemas.microsoft.com/office/drawing/2014/main" xmlns="" id="{8603031D-D3C9-4A7E-A000-1E5FEDD0B7E1}"/>
            </a:ext>
          </a:extLst>
        </xdr:cNvPr>
        <xdr:cNvSpPr>
          <a:spLocks noChangeShapeType="1"/>
        </xdr:cNvSpPr>
      </xdr:nvSpPr>
      <xdr:spPr bwMode="auto">
        <a:xfrm flipV="1">
          <a:off x="1352550" y="30441900"/>
          <a:ext cx="1628775" cy="1047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133</xdr:row>
      <xdr:rowOff>145676</xdr:rowOff>
    </xdr:from>
    <xdr:to>
      <xdr:col>54</xdr:col>
      <xdr:colOff>28016</xdr:colOff>
      <xdr:row>133</xdr:row>
      <xdr:rowOff>151279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CxnSpPr/>
      </xdr:nvCxnSpPr>
      <xdr:spPr>
        <a:xfrm flipH="1">
          <a:off x="5266765" y="27286323"/>
          <a:ext cx="812427" cy="5603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108857</xdr:colOff>
      <xdr:row>130</xdr:row>
      <xdr:rowOff>0</xdr:rowOff>
    </xdr:from>
    <xdr:to>
      <xdr:col>46</xdr:col>
      <xdr:colOff>108857</xdr:colOff>
      <xdr:row>133</xdr:row>
      <xdr:rowOff>151274</xdr:rowOff>
    </xdr:to>
    <xdr:cxnSp macro="">
      <xdr:nvCxnSpPr>
        <xdr:cNvPr id="101" name="Straight Connector 100"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CxnSpPr/>
      </xdr:nvCxnSpPr>
      <xdr:spPr>
        <a:xfrm flipV="1">
          <a:off x="5429250" y="26459089"/>
          <a:ext cx="0" cy="722774"/>
        </a:xfrm>
        <a:prstGeom prst="line">
          <a:avLst/>
        </a:prstGeom>
        <a:ln w="19050">
          <a:headEnd type="triangle"/>
          <a:tailEnd type="non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44</xdr:col>
      <xdr:colOff>105253</xdr:colOff>
      <xdr:row>130</xdr:row>
      <xdr:rowOff>61633</xdr:rowOff>
    </xdr:from>
    <xdr:ext cx="270202" cy="23980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SpPr txBox="1"/>
      </xdr:nvSpPr>
      <xdr:spPr>
        <a:xfrm>
          <a:off x="5134453" y="26579233"/>
          <a:ext cx="27020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X</a:t>
          </a:r>
        </a:p>
      </xdr:txBody>
    </xdr:sp>
    <xdr:clientData/>
  </xdr:oneCellAnchor>
  <xdr:twoCellAnchor>
    <xdr:from>
      <xdr:col>47</xdr:col>
      <xdr:colOff>1</xdr:colOff>
      <xdr:row>140</xdr:row>
      <xdr:rowOff>122476</xdr:rowOff>
    </xdr:from>
    <xdr:to>
      <xdr:col>54</xdr:col>
      <xdr:colOff>28017</xdr:colOff>
      <xdr:row>140</xdr:row>
      <xdr:rowOff>128079</xdr:rowOff>
    </xdr:to>
    <xdr:cxnSp macro="">
      <xdr:nvCxnSpPr>
        <xdr:cNvPr id="109" name="Straight Connector 108"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CxnSpPr/>
      </xdr:nvCxnSpPr>
      <xdr:spPr>
        <a:xfrm flipH="1">
          <a:off x="5436055" y="28486565"/>
          <a:ext cx="837641" cy="5603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20411</xdr:colOff>
      <xdr:row>137</xdr:row>
      <xdr:rowOff>156483</xdr:rowOff>
    </xdr:from>
    <xdr:to>
      <xdr:col>54</xdr:col>
      <xdr:colOff>20411</xdr:colOff>
      <xdr:row>140</xdr:row>
      <xdr:rowOff>124062</xdr:rowOff>
    </xdr:to>
    <xdr:cxnSp macro="">
      <xdr:nvCxnSpPr>
        <xdr:cNvPr id="110" name="Straight Connector 109">
          <a:extLs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CxnSpPr/>
      </xdr:nvCxnSpPr>
      <xdr:spPr>
        <a:xfrm flipV="1">
          <a:off x="6266090" y="27949072"/>
          <a:ext cx="0" cy="539079"/>
        </a:xfrm>
        <a:prstGeom prst="line">
          <a:avLst/>
        </a:prstGeom>
        <a:ln w="19050">
          <a:headEnd type="triangle"/>
          <a:tailEnd type="non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20409</xdr:colOff>
      <xdr:row>133</xdr:row>
      <xdr:rowOff>142872</xdr:rowOff>
    </xdr:from>
    <xdr:to>
      <xdr:col>54</xdr:col>
      <xdr:colOff>20409</xdr:colOff>
      <xdr:row>136</xdr:row>
      <xdr:rowOff>110451</xdr:rowOff>
    </xdr:to>
    <xdr:cxnSp macro="">
      <xdr:nvCxnSpPr>
        <xdr:cNvPr id="113" name="Straight Connector 112"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CxnSpPr/>
      </xdr:nvCxnSpPr>
      <xdr:spPr>
        <a:xfrm flipV="1">
          <a:off x="6266088" y="27173461"/>
          <a:ext cx="0" cy="539079"/>
        </a:xfrm>
        <a:prstGeom prst="line">
          <a:avLst/>
        </a:prstGeom>
        <a:ln w="19050">
          <a:headEnd type="non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52</xdr:col>
      <xdr:colOff>88446</xdr:colOff>
      <xdr:row>136</xdr:row>
      <xdr:rowOff>115662</xdr:rowOff>
    </xdr:from>
    <xdr:ext cx="327269" cy="23980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SpPr txBox="1"/>
      </xdr:nvSpPr>
      <xdr:spPr>
        <a:xfrm>
          <a:off x="6032046" y="27776262"/>
          <a:ext cx="327269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31</a:t>
          </a:r>
        </a:p>
      </xdr:txBody>
    </xdr:sp>
    <xdr:clientData/>
  </xdr:oneCellAnchor>
  <xdr:oneCellAnchor>
    <xdr:from>
      <xdr:col>44</xdr:col>
      <xdr:colOff>85725</xdr:colOff>
      <xdr:row>174</xdr:row>
      <xdr:rowOff>161925</xdr:rowOff>
    </xdr:from>
    <xdr:ext cx="485775" cy="239809"/>
    <xdr:sp macro="" textlink="">
      <xdr:nvSpPr>
        <xdr:cNvPr id="239996" name="TextBox 239995">
          <a:extLst>
            <a:ext uri="{FF2B5EF4-FFF2-40B4-BE49-F238E27FC236}">
              <a16:creationId xmlns:a16="http://schemas.microsoft.com/office/drawing/2014/main" xmlns="" id="{00000000-0008-0000-0700-00007CA90300}"/>
            </a:ext>
          </a:extLst>
        </xdr:cNvPr>
        <xdr:cNvSpPr txBox="1"/>
      </xdr:nvSpPr>
      <xdr:spPr>
        <a:xfrm>
          <a:off x="5114925" y="35052000"/>
          <a:ext cx="485775" cy="239809"/>
        </a:xfrm>
        <a:prstGeom prst="rect">
          <a:avLst/>
        </a:prstGeom>
        <a:solidFill>
          <a:srgbClr val="EAEAEA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15.5</a:t>
          </a:r>
        </a:p>
      </xdr:txBody>
    </xdr:sp>
    <xdr:clientData/>
  </xdr:oneCellAnchor>
  <xdr:oneCellAnchor>
    <xdr:from>
      <xdr:col>44</xdr:col>
      <xdr:colOff>85725</xdr:colOff>
      <xdr:row>182</xdr:row>
      <xdr:rowOff>142875</xdr:rowOff>
    </xdr:from>
    <xdr:ext cx="485775" cy="23980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SpPr txBox="1"/>
      </xdr:nvSpPr>
      <xdr:spPr>
        <a:xfrm>
          <a:off x="5114925" y="36518850"/>
          <a:ext cx="485775" cy="239809"/>
        </a:xfrm>
        <a:prstGeom prst="rect">
          <a:avLst/>
        </a:prstGeom>
        <a:solidFill>
          <a:srgbClr val="EAEAEA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15.5</a:t>
          </a:r>
        </a:p>
      </xdr:txBody>
    </xdr:sp>
    <xdr:clientData/>
  </xdr:oneCellAnchor>
  <xdr:oneCellAnchor>
    <xdr:from>
      <xdr:col>44</xdr:col>
      <xdr:colOff>104775</xdr:colOff>
      <xdr:row>197</xdr:row>
      <xdr:rowOff>200025</xdr:rowOff>
    </xdr:from>
    <xdr:ext cx="485775" cy="23980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xmlns="" id="{00000000-0008-0000-0700-000076000000}"/>
            </a:ext>
          </a:extLst>
        </xdr:cNvPr>
        <xdr:cNvSpPr txBox="1"/>
      </xdr:nvSpPr>
      <xdr:spPr>
        <a:xfrm>
          <a:off x="5133975" y="39290625"/>
          <a:ext cx="485775" cy="239809"/>
        </a:xfrm>
        <a:prstGeom prst="rect">
          <a:avLst/>
        </a:prstGeom>
        <a:solidFill>
          <a:srgbClr val="EAEAEA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15.5</a:t>
          </a:r>
        </a:p>
      </xdr:txBody>
    </xdr:sp>
    <xdr:clientData/>
  </xdr:oneCellAnchor>
  <xdr:oneCellAnchor>
    <xdr:from>
      <xdr:col>45</xdr:col>
      <xdr:colOff>9525</xdr:colOff>
      <xdr:row>208</xdr:row>
      <xdr:rowOff>152400</xdr:rowOff>
    </xdr:from>
    <xdr:ext cx="485775" cy="23980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xmlns="" id="{00000000-0008-0000-0700-000077000000}"/>
            </a:ext>
          </a:extLst>
        </xdr:cNvPr>
        <xdr:cNvSpPr txBox="1"/>
      </xdr:nvSpPr>
      <xdr:spPr>
        <a:xfrm>
          <a:off x="5153025" y="41138475"/>
          <a:ext cx="485775" cy="239809"/>
        </a:xfrm>
        <a:prstGeom prst="rect">
          <a:avLst/>
        </a:prstGeom>
        <a:solidFill>
          <a:srgbClr val="EAEAEA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15.5</a:t>
          </a:r>
        </a:p>
      </xdr:txBody>
    </xdr:sp>
    <xdr:clientData/>
  </xdr:oneCellAnchor>
  <xdr:twoCellAnchor editAs="oneCell">
    <xdr:from>
      <xdr:col>2</xdr:col>
      <xdr:colOff>9525</xdr:colOff>
      <xdr:row>172</xdr:row>
      <xdr:rowOff>95250</xdr:rowOff>
    </xdr:from>
    <xdr:to>
      <xdr:col>20</xdr:col>
      <xdr:colOff>76200</xdr:colOff>
      <xdr:row>181</xdr:row>
      <xdr:rowOff>38100</xdr:rowOff>
    </xdr:to>
    <xdr:pic>
      <xdr:nvPicPr>
        <xdr:cNvPr id="8329" name="Picture 239996">
          <a:extLst>
            <a:ext uri="{FF2B5EF4-FFF2-40B4-BE49-F238E27FC236}">
              <a16:creationId xmlns:a16="http://schemas.microsoft.com/office/drawing/2014/main" xmlns="" id="{BF221B9D-79F6-438D-8F44-8F069B15A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4623375"/>
          <a:ext cx="2124075" cy="1590675"/>
        </a:xfrm>
        <a:prstGeom prst="rect">
          <a:avLst/>
        </a:prstGeom>
        <a:noFill/>
        <a:ln w="9525">
          <a:solidFill>
            <a:srgbClr val="7F7F7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201</xdr:row>
      <xdr:rowOff>95250</xdr:rowOff>
    </xdr:from>
    <xdr:to>
      <xdr:col>24</xdr:col>
      <xdr:colOff>66675</xdr:colOff>
      <xdr:row>211</xdr:row>
      <xdr:rowOff>28575</xdr:rowOff>
    </xdr:to>
    <xdr:pic>
      <xdr:nvPicPr>
        <xdr:cNvPr id="8330" name="Picture 121">
          <a:extLst>
            <a:ext uri="{FF2B5EF4-FFF2-40B4-BE49-F238E27FC236}">
              <a16:creationId xmlns:a16="http://schemas.microsoft.com/office/drawing/2014/main" xmlns="" id="{5747E099-548E-4650-9C04-B1A391B43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9909750"/>
          <a:ext cx="2562225" cy="1743075"/>
        </a:xfrm>
        <a:prstGeom prst="rect">
          <a:avLst/>
        </a:prstGeom>
        <a:noFill/>
        <a:ln w="9525">
          <a:solidFill>
            <a:srgbClr val="7F7F7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53</xdr:col>
      <xdr:colOff>95250</xdr:colOff>
      <xdr:row>84</xdr:row>
      <xdr:rowOff>66675</xdr:rowOff>
    </xdr:from>
    <xdr:to>
      <xdr:col>57</xdr:col>
      <xdr:colOff>95250</xdr:colOff>
      <xdr:row>85</xdr:row>
      <xdr:rowOff>149829</xdr:rowOff>
    </xdr:to>
    <xdr:sp macro="[0]!TopHKXS" textlink="">
      <xdr:nvSpPr>
        <xdr:cNvPr id="123" name="Rounded Rectangle 122">
          <a:extLst>
            <a:ext uri="{FF2B5EF4-FFF2-40B4-BE49-F238E27FC236}">
              <a16:creationId xmlns:a16="http://schemas.microsoft.com/office/drawing/2014/main" xmlns="" id="{00000000-0008-0000-0700-00007B000000}"/>
            </a:ext>
          </a:extLst>
        </xdr:cNvPr>
        <xdr:cNvSpPr/>
      </xdr:nvSpPr>
      <xdr:spPr>
        <a:xfrm>
          <a:off x="6153150" y="1665922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66675</xdr:colOff>
      <xdr:row>121</xdr:row>
      <xdr:rowOff>152400</xdr:rowOff>
    </xdr:from>
    <xdr:to>
      <xdr:col>57</xdr:col>
      <xdr:colOff>66675</xdr:colOff>
      <xdr:row>123</xdr:row>
      <xdr:rowOff>6954</xdr:rowOff>
    </xdr:to>
    <xdr:sp macro="[0]!TopHKXS" textlink="">
      <xdr:nvSpPr>
        <xdr:cNvPr id="124" name="Rounded Rectangle 123">
          <a:extLst>
            <a:ext uri="{FF2B5EF4-FFF2-40B4-BE49-F238E27FC236}">
              <a16:creationId xmlns:a16="http://schemas.microsoft.com/office/drawing/2014/main" xmlns="" id="{00000000-0008-0000-0700-00007C000000}"/>
            </a:ext>
          </a:extLst>
        </xdr:cNvPr>
        <xdr:cNvSpPr/>
      </xdr:nvSpPr>
      <xdr:spPr>
        <a:xfrm>
          <a:off x="6124575" y="2479357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85725</xdr:colOff>
      <xdr:row>165</xdr:row>
      <xdr:rowOff>76200</xdr:rowOff>
    </xdr:from>
    <xdr:to>
      <xdr:col>57</xdr:col>
      <xdr:colOff>85725</xdr:colOff>
      <xdr:row>166</xdr:row>
      <xdr:rowOff>178404</xdr:rowOff>
    </xdr:to>
    <xdr:sp macro="[0]!TopHKXS" textlink="">
      <xdr:nvSpPr>
        <xdr:cNvPr id="125" name="Rounded Rectangle 124">
          <a:extLs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SpPr/>
      </xdr:nvSpPr>
      <xdr:spPr>
        <a:xfrm>
          <a:off x="6143625" y="33261300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twoCellAnchor editAs="absolute">
    <xdr:from>
      <xdr:col>53</xdr:col>
      <xdr:colOff>95250</xdr:colOff>
      <xdr:row>220</xdr:row>
      <xdr:rowOff>0</xdr:rowOff>
    </xdr:from>
    <xdr:to>
      <xdr:col>57</xdr:col>
      <xdr:colOff>95250</xdr:colOff>
      <xdr:row>221</xdr:row>
      <xdr:rowOff>130779</xdr:rowOff>
    </xdr:to>
    <xdr:sp macro="[0]!TopHKXS" textlink="">
      <xdr:nvSpPr>
        <xdr:cNvPr id="126" name="Rounded Rectangle 125">
          <a:extLst>
            <a:ext uri="{FF2B5EF4-FFF2-40B4-BE49-F238E27FC236}">
              <a16:creationId xmlns:a16="http://schemas.microsoft.com/office/drawing/2014/main" xmlns="" id="{00000000-0008-0000-0700-00007E000000}"/>
            </a:ext>
          </a:extLst>
        </xdr:cNvPr>
        <xdr:cNvSpPr/>
      </xdr:nvSpPr>
      <xdr:spPr>
        <a:xfrm>
          <a:off x="6153150" y="43081575"/>
          <a:ext cx="457200" cy="2927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Top</a:t>
          </a:r>
        </a:p>
      </xdr:txBody>
    </xdr:sp>
    <xdr:clientData/>
  </xdr:twoCellAnchor>
  <xdr:oneCellAnchor>
    <xdr:from>
      <xdr:col>19</xdr:col>
      <xdr:colOff>85725</xdr:colOff>
      <xdr:row>102</xdr:row>
      <xdr:rowOff>19050</xdr:rowOff>
    </xdr:from>
    <xdr:ext cx="316240" cy="28020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 txBox="1"/>
      </xdr:nvSpPr>
      <xdr:spPr>
        <a:xfrm>
          <a:off x="2257425" y="20497800"/>
          <a:ext cx="31624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0"/>
            <a:t>M</a:t>
          </a:r>
        </a:p>
      </xdr:txBody>
    </xdr:sp>
    <xdr:clientData/>
  </xdr:oneCellAnchor>
  <xdr:oneCellAnchor>
    <xdr:from>
      <xdr:col>19</xdr:col>
      <xdr:colOff>76200</xdr:colOff>
      <xdr:row>118</xdr:row>
      <xdr:rowOff>171450</xdr:rowOff>
    </xdr:from>
    <xdr:ext cx="316240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xmlns="" id="{00000000-0008-0000-0700-000049000000}"/>
            </a:ext>
          </a:extLst>
        </xdr:cNvPr>
        <xdr:cNvSpPr txBox="1"/>
      </xdr:nvSpPr>
      <xdr:spPr>
        <a:xfrm>
          <a:off x="2247900" y="24155400"/>
          <a:ext cx="31624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0"/>
            <a:t>M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57150</xdr:colOff>
      <xdr:row>0</xdr:row>
      <xdr:rowOff>28575</xdr:rowOff>
    </xdr:from>
    <xdr:to>
      <xdr:col>51</xdr:col>
      <xdr:colOff>542925</xdr:colOff>
      <xdr:row>0</xdr:row>
      <xdr:rowOff>333375</xdr:rowOff>
    </xdr:to>
    <xdr:pic>
      <xdr:nvPicPr>
        <xdr:cNvPr id="9220" name="Picture 16" descr="Blum_Logo_W">
          <a:extLst>
            <a:ext uri="{FF2B5EF4-FFF2-40B4-BE49-F238E27FC236}">
              <a16:creationId xmlns:a16="http://schemas.microsoft.com/office/drawing/2014/main" xmlns="" id="{C0830D6C-E4AA-4087-B484-ECF0EE168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8575"/>
          <a:ext cx="1171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43</xdr:col>
      <xdr:colOff>28575</xdr:colOff>
      <xdr:row>22</xdr:row>
      <xdr:rowOff>123825</xdr:rowOff>
    </xdr:from>
    <xdr:to>
      <xdr:col>51</xdr:col>
      <xdr:colOff>466726</xdr:colOff>
      <xdr:row>22</xdr:row>
      <xdr:rowOff>400050</xdr:rowOff>
    </xdr:to>
    <xdr:sp macro="[0]!SaveOrderForm" textlink="">
      <xdr:nvSpPr>
        <xdr:cNvPr id="3" name="SaveForm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 txBox="1"/>
      </xdr:nvSpPr>
      <xdr:spPr bwMode="auto">
        <a:xfrm>
          <a:off x="5010150" y="4295775"/>
          <a:ext cx="1466851" cy="276225"/>
        </a:xfrm>
        <a:prstGeom prst="rect">
          <a:avLst/>
        </a:prstGeom>
        <a:solidFill>
          <a:srgbClr val="FAF0BE"/>
        </a:solidFill>
        <a:ln>
          <a:solidFill>
            <a:schemeClr val="bg1">
              <a:lumMod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Save order form</a:t>
          </a:r>
        </a:p>
      </xdr:txBody>
    </xdr:sp>
    <xdr:clientData/>
  </xdr:twoCellAnchor>
  <xdr:twoCellAnchor>
    <xdr:from>
      <xdr:col>0</xdr:col>
      <xdr:colOff>28575</xdr:colOff>
      <xdr:row>22</xdr:row>
      <xdr:rowOff>133350</xdr:rowOff>
    </xdr:from>
    <xdr:to>
      <xdr:col>10</xdr:col>
      <xdr:colOff>28575</xdr:colOff>
      <xdr:row>22</xdr:row>
      <xdr:rowOff>409575</xdr:rowOff>
    </xdr:to>
    <xdr:sp macro="[0]!ClearEstimator" textlink="">
      <xdr:nvSpPr>
        <xdr:cNvPr id="4" name="ResetForm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 txBox="1"/>
      </xdr:nvSpPr>
      <xdr:spPr bwMode="auto">
        <a:xfrm>
          <a:off x="28575" y="4305300"/>
          <a:ext cx="1143000" cy="276225"/>
        </a:xfrm>
        <a:prstGeom prst="rect">
          <a:avLst/>
        </a:prstGeom>
        <a:solidFill>
          <a:srgbClr val="DCE6EB"/>
        </a:solidFill>
        <a:ln>
          <a:solidFill>
            <a:schemeClr val="bg1">
              <a:lumMod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Clear order form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C461"/>
  <sheetViews>
    <sheetView showGridLines="0" showRowColHeaders="0" tabSelected="1" zoomScale="132" zoomScaleNormal="132" workbookViewId="0">
      <selection sqref="A1:BG3"/>
    </sheetView>
  </sheetViews>
  <sheetFormatPr defaultColWidth="0" defaultRowHeight="12.75" x14ac:dyDescent="0.2"/>
  <cols>
    <col min="1" max="1" width="1.85546875" customWidth="1"/>
    <col min="2" max="2" width="3.28515625" customWidth="1"/>
    <col min="3" max="18" width="1.85546875" customWidth="1"/>
    <col min="19" max="21" width="2" customWidth="1"/>
    <col min="22" max="22" width="2.42578125" customWidth="1"/>
    <col min="23" max="37" width="1.85546875" customWidth="1"/>
    <col min="38" max="57" width="2.42578125" customWidth="1"/>
    <col min="58" max="58" width="3.28515625" customWidth="1"/>
    <col min="59" max="60" width="1.85546875" style="19" customWidth="1"/>
    <col min="61" max="120" width="1.85546875" style="19" hidden="1" customWidth="1"/>
    <col min="121" max="121" width="3.7109375" style="37" hidden="1" customWidth="1"/>
    <col min="122" max="132" width="1.85546875" style="37" hidden="1" customWidth="1"/>
    <col min="133" max="133" width="3.28515625" style="37" hidden="1" customWidth="1"/>
    <col min="134" max="134" width="5.5703125" style="37" hidden="1" customWidth="1"/>
    <col min="135" max="135" width="14.140625" style="37" hidden="1" customWidth="1"/>
    <col min="136" max="136" width="28.7109375" style="37" hidden="1" customWidth="1"/>
    <col min="137" max="137" width="10.5703125" style="37" hidden="1" customWidth="1"/>
    <col min="138" max="138" width="11" style="37" hidden="1" customWidth="1"/>
    <col min="139" max="139" width="10.85546875" style="37" hidden="1" customWidth="1"/>
    <col min="140" max="140" width="6" style="41" hidden="1" customWidth="1"/>
    <col min="141" max="141" width="11.5703125" style="37" hidden="1" customWidth="1"/>
    <col min="142" max="142" width="6.42578125" style="49" hidden="1" customWidth="1"/>
    <col min="143" max="143" width="6" style="37" hidden="1" customWidth="1"/>
    <col min="144" max="144" width="11.42578125" style="37" hidden="1" customWidth="1"/>
    <col min="145" max="146" width="6" style="37" hidden="1" customWidth="1"/>
    <col min="147" max="147" width="11.42578125" style="37" hidden="1" customWidth="1"/>
    <col min="148" max="148" width="5.5703125" style="37" hidden="1" customWidth="1"/>
    <col min="149" max="149" width="6" style="37" hidden="1" customWidth="1"/>
    <col min="150" max="159" width="1.85546875" style="37" hidden="1" customWidth="1"/>
    <col min="160" max="160" width="2.7109375" style="19" hidden="1" customWidth="1"/>
    <col min="161" max="166" width="1.85546875" style="19" hidden="1" customWidth="1"/>
    <col min="167" max="175" width="1.85546875" hidden="1" customWidth="1"/>
    <col min="176" max="176" width="2.42578125" hidden="1" customWidth="1"/>
    <col min="177" max="183" width="1.85546875" hidden="1" customWidth="1"/>
    <col min="184" max="184" width="2.42578125" hidden="1" customWidth="1"/>
    <col min="185" max="191" width="1.85546875" hidden="1" customWidth="1"/>
    <col min="192" max="192" width="2.42578125" hidden="1" customWidth="1"/>
    <col min="193" max="199" width="1.85546875" hidden="1" customWidth="1"/>
    <col min="200" max="200" width="2.42578125" hidden="1" customWidth="1"/>
    <col min="201" max="207" width="1.85546875" hidden="1" customWidth="1"/>
    <col min="208" max="208" width="2.42578125" hidden="1" customWidth="1"/>
    <col min="209" max="218" width="1.85546875" hidden="1" customWidth="1"/>
    <col min="219" max="233" width="2" hidden="1" customWidth="1"/>
    <col min="234" max="237" width="2.140625" hidden="1" customWidth="1"/>
  </cols>
  <sheetData>
    <row r="1" spans="1:234" ht="15" customHeight="1" thickBot="1" x14ac:dyDescent="0.25">
      <c r="A1" s="771" t="s">
        <v>238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  <c r="S1" s="771"/>
      <c r="T1" s="771"/>
      <c r="U1" s="771"/>
      <c r="V1" s="771"/>
      <c r="W1" s="771"/>
      <c r="X1" s="771"/>
      <c r="Y1" s="771"/>
      <c r="Z1" s="771"/>
      <c r="AA1" s="771"/>
      <c r="AB1" s="771"/>
      <c r="AC1" s="771"/>
      <c r="AD1" s="771"/>
      <c r="AE1" s="771"/>
      <c r="AF1" s="771"/>
      <c r="AG1" s="771"/>
      <c r="AH1" s="771"/>
      <c r="AI1" s="771"/>
      <c r="AJ1" s="771"/>
      <c r="AK1" s="771"/>
      <c r="AL1" s="771"/>
      <c r="AM1" s="771"/>
      <c r="AN1" s="771"/>
      <c r="AO1" s="771"/>
      <c r="AP1" s="771"/>
      <c r="AQ1" s="771"/>
      <c r="AR1" s="771"/>
      <c r="AS1" s="771"/>
      <c r="AT1" s="771"/>
      <c r="AU1" s="771"/>
      <c r="AV1" s="771"/>
      <c r="AW1" s="771"/>
      <c r="AX1" s="771"/>
      <c r="AY1" s="771"/>
      <c r="AZ1" s="771"/>
      <c r="BA1" s="771"/>
      <c r="BB1" s="771"/>
      <c r="BC1" s="771"/>
      <c r="BD1" s="771"/>
      <c r="BE1" s="771"/>
      <c r="BF1" s="771"/>
      <c r="BG1" s="771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T1" s="777" t="s">
        <v>54</v>
      </c>
      <c r="CU1" s="778"/>
      <c r="CV1" s="778"/>
      <c r="CW1" s="778"/>
      <c r="CX1" s="778"/>
      <c r="CY1" s="778"/>
      <c r="CZ1" s="778"/>
      <c r="DA1" s="778"/>
      <c r="DB1" s="778"/>
      <c r="DC1" s="778"/>
      <c r="DD1" s="779"/>
      <c r="DE1" s="21"/>
      <c r="DF1" s="774" t="s">
        <v>9</v>
      </c>
      <c r="DG1" s="775"/>
      <c r="DH1" s="776"/>
      <c r="DI1" s="793">
        <v>1.54</v>
      </c>
      <c r="DJ1" s="794"/>
      <c r="DK1" s="795"/>
      <c r="DQ1" s="801" t="s">
        <v>280</v>
      </c>
      <c r="DR1" s="802"/>
      <c r="DS1" s="802"/>
      <c r="DT1" s="802"/>
      <c r="DU1" s="802"/>
      <c r="DV1" s="802"/>
      <c r="DW1" s="802"/>
      <c r="DX1" s="802"/>
      <c r="DY1" s="802"/>
      <c r="DZ1" s="802"/>
      <c r="EA1" s="802"/>
      <c r="EB1" s="802"/>
      <c r="EC1" s="803"/>
      <c r="EE1" s="299"/>
      <c r="EG1" s="465" t="s">
        <v>136</v>
      </c>
      <c r="EH1" s="465" t="s">
        <v>80</v>
      </c>
      <c r="EJ1" s="792" t="s">
        <v>115</v>
      </c>
      <c r="EK1" s="792"/>
      <c r="EL1" s="792"/>
      <c r="EM1" s="792"/>
      <c r="EN1" s="792"/>
      <c r="EO1" s="792"/>
      <c r="EP1" s="792"/>
      <c r="EQ1" s="792"/>
      <c r="ER1" s="792"/>
      <c r="ES1" s="792"/>
      <c r="FA1" s="875">
        <f>L22</f>
        <v>0</v>
      </c>
      <c r="FB1" s="876"/>
      <c r="FC1" s="876"/>
      <c r="FD1" s="876"/>
      <c r="FE1" s="876"/>
      <c r="FF1" s="876"/>
      <c r="FG1" s="877"/>
      <c r="FH1" s="881" t="s">
        <v>80</v>
      </c>
      <c r="FI1" s="882"/>
      <c r="FJ1" s="883"/>
      <c r="FK1" s="891" t="s">
        <v>137</v>
      </c>
      <c r="FL1" s="699" t="s">
        <v>53</v>
      </c>
      <c r="FM1" s="699"/>
      <c r="FN1" s="699"/>
      <c r="FO1" s="699"/>
      <c r="FP1" s="699"/>
      <c r="FQ1" s="699"/>
      <c r="FR1" s="699"/>
      <c r="FS1" s="699"/>
      <c r="FT1" s="699"/>
      <c r="FU1" s="699"/>
      <c r="FV1" s="699"/>
      <c r="FW1" s="699"/>
      <c r="FX1" s="699"/>
      <c r="FY1" s="699"/>
      <c r="FZ1" s="699"/>
      <c r="GA1" s="699"/>
      <c r="GB1" s="699"/>
      <c r="GC1" s="699"/>
      <c r="GD1" s="699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D1" s="641" t="s">
        <v>477</v>
      </c>
      <c r="HE1" s="642"/>
      <c r="HF1" s="642"/>
      <c r="HG1" s="642"/>
      <c r="HH1" s="642"/>
      <c r="HI1" s="642"/>
      <c r="HJ1" s="642"/>
      <c r="HK1" s="642"/>
      <c r="HL1" s="642"/>
      <c r="HM1" s="685"/>
      <c r="HN1" s="645"/>
      <c r="HO1" s="645"/>
      <c r="HP1" s="645"/>
      <c r="HQ1" s="645"/>
      <c r="HR1" s="645"/>
      <c r="HS1" s="645"/>
      <c r="HT1" s="645"/>
      <c r="HU1" s="645"/>
      <c r="HV1" s="645"/>
      <c r="HW1" s="645"/>
      <c r="HX1" s="645"/>
      <c r="HY1" s="645"/>
      <c r="HZ1" s="646"/>
    </row>
    <row r="2" spans="1:234" ht="18.75" customHeight="1" thickBot="1" x14ac:dyDescent="0.25">
      <c r="A2" s="771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1"/>
      <c r="T2" s="771"/>
      <c r="U2" s="771"/>
      <c r="V2" s="771"/>
      <c r="W2" s="771"/>
      <c r="X2" s="771"/>
      <c r="Y2" s="771"/>
      <c r="Z2" s="771"/>
      <c r="AA2" s="771"/>
      <c r="AB2" s="771"/>
      <c r="AC2" s="771"/>
      <c r="AD2" s="771"/>
      <c r="AE2" s="771"/>
      <c r="AF2" s="771"/>
      <c r="AG2" s="771"/>
      <c r="AH2" s="771"/>
      <c r="AI2" s="771"/>
      <c r="AJ2" s="771"/>
      <c r="AK2" s="771"/>
      <c r="AL2" s="771"/>
      <c r="AM2" s="771"/>
      <c r="AN2" s="771"/>
      <c r="AO2" s="771"/>
      <c r="AP2" s="771"/>
      <c r="AQ2" s="771"/>
      <c r="AR2" s="771"/>
      <c r="AS2" s="771"/>
      <c r="AT2" s="771"/>
      <c r="AU2" s="771"/>
      <c r="AV2" s="771"/>
      <c r="AW2" s="771"/>
      <c r="AX2" s="771"/>
      <c r="AY2" s="771"/>
      <c r="AZ2" s="771"/>
      <c r="BA2" s="771"/>
      <c r="BB2" s="771"/>
      <c r="BC2" s="771"/>
      <c r="BD2" s="771"/>
      <c r="BE2" s="771"/>
      <c r="BF2" s="771"/>
      <c r="BG2" s="771"/>
      <c r="BI2" s="8"/>
      <c r="BJ2" s="8"/>
      <c r="BK2" s="8"/>
      <c r="BL2" s="8"/>
      <c r="BM2" s="8" t="s">
        <v>814</v>
      </c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T2" s="670" t="s">
        <v>55</v>
      </c>
      <c r="CU2" s="671"/>
      <c r="CV2" s="671"/>
      <c r="CW2" s="671"/>
      <c r="CX2" s="671"/>
      <c r="CY2" s="671"/>
      <c r="CZ2" s="671"/>
      <c r="DA2" s="671"/>
      <c r="DB2" s="671"/>
      <c r="DC2" s="671"/>
      <c r="DD2" s="672"/>
      <c r="DE2" s="21"/>
      <c r="DF2" s="696" t="s">
        <v>10</v>
      </c>
      <c r="DG2" s="697"/>
      <c r="DH2" s="698"/>
      <c r="DI2" s="715">
        <v>1.39</v>
      </c>
      <c r="DJ2" s="716"/>
      <c r="DK2" s="717"/>
      <c r="DQ2" s="796" t="s">
        <v>264</v>
      </c>
      <c r="DR2" s="797"/>
      <c r="DS2" s="797"/>
      <c r="DT2" s="797"/>
      <c r="DU2" s="797"/>
      <c r="DV2" s="797"/>
      <c r="DW2" s="797"/>
      <c r="DX2" s="797"/>
      <c r="DY2" s="806" t="str">
        <f>IF(S24="","",ROUND(S24,0))</f>
        <v/>
      </c>
      <c r="DZ2" s="807"/>
      <c r="EA2" s="807"/>
      <c r="EB2" s="807"/>
      <c r="EC2" s="808"/>
      <c r="EE2" s="299"/>
      <c r="EF2" s="466" t="s">
        <v>568</v>
      </c>
      <c r="EG2" s="476" t="str">
        <f>IF(EG4="","",S24-(EG3+EG4))</f>
        <v/>
      </c>
      <c r="EH2" s="476" t="str">
        <f>IF(EH4="","",L24-(EH3+EH4))</f>
        <v/>
      </c>
      <c r="EI2" s="467"/>
      <c r="EJ2" s="50"/>
      <c r="EK2" s="43" t="s">
        <v>84</v>
      </c>
      <c r="EL2" s="47">
        <f>CG32*25.4</f>
        <v>0</v>
      </c>
      <c r="EM2" s="43"/>
      <c r="EN2" s="43" t="s">
        <v>85</v>
      </c>
      <c r="EO2" s="45">
        <f>CK33</f>
        <v>0</v>
      </c>
      <c r="EP2" s="43"/>
      <c r="EQ2" s="43"/>
      <c r="ER2" s="43"/>
      <c r="ES2" s="43"/>
      <c r="FA2" s="878">
        <f>IF(FA1="","",ROUND(FA1*25.4,0))</f>
        <v>0</v>
      </c>
      <c r="FB2" s="879"/>
      <c r="FC2" s="879"/>
      <c r="FD2" s="879"/>
      <c r="FE2" s="879"/>
      <c r="FF2" s="879"/>
      <c r="FG2" s="880"/>
      <c r="FH2" s="884" t="s">
        <v>136</v>
      </c>
      <c r="FI2" s="885"/>
      <c r="FJ2" s="886"/>
      <c r="FK2" s="891"/>
      <c r="FL2" s="699"/>
      <c r="FM2" s="699"/>
      <c r="FN2" s="699"/>
      <c r="FO2" s="699"/>
      <c r="FP2" s="699"/>
      <c r="FQ2" s="699"/>
      <c r="FR2" s="699"/>
      <c r="FS2" s="699"/>
      <c r="FT2" s="699"/>
      <c r="FU2" s="699"/>
      <c r="FV2" s="699"/>
      <c r="FW2" s="699"/>
      <c r="FX2" s="699"/>
      <c r="FY2" s="699"/>
      <c r="FZ2" s="699"/>
      <c r="GA2" s="699"/>
      <c r="GB2" s="699"/>
      <c r="GC2" s="699"/>
      <c r="GD2" s="699"/>
      <c r="GE2" s="63"/>
      <c r="GF2" s="63"/>
      <c r="GG2" s="63"/>
      <c r="GH2" s="63"/>
      <c r="GI2" s="63"/>
      <c r="GJ2" s="63"/>
      <c r="GK2" s="63"/>
      <c r="GL2" s="63"/>
      <c r="GM2" s="63"/>
      <c r="GN2" s="63"/>
      <c r="GO2" s="63"/>
      <c r="GP2" s="63"/>
      <c r="GQ2" s="63"/>
      <c r="GR2" s="63"/>
      <c r="GS2" s="63"/>
      <c r="GT2" s="63"/>
      <c r="GU2" s="63"/>
      <c r="GV2" s="63"/>
      <c r="GW2" s="63"/>
      <c r="GX2" s="63"/>
      <c r="GY2" s="63"/>
      <c r="GZ2" s="63"/>
      <c r="HA2" s="63"/>
      <c r="HD2" s="641" t="s">
        <v>472</v>
      </c>
      <c r="HE2" s="642"/>
      <c r="HF2" s="642"/>
      <c r="HG2" s="642"/>
      <c r="HH2" s="642"/>
      <c r="HI2" s="642"/>
      <c r="HJ2" s="642"/>
      <c r="HK2" s="642"/>
      <c r="HL2" s="643"/>
      <c r="HM2" s="644"/>
      <c r="HN2" s="645"/>
      <c r="HO2" s="645"/>
      <c r="HP2" s="645"/>
      <c r="HQ2" s="645"/>
      <c r="HR2" s="645"/>
      <c r="HS2" s="645"/>
      <c r="HT2" s="645"/>
      <c r="HU2" s="645"/>
      <c r="HV2" s="645"/>
      <c r="HW2" s="645"/>
      <c r="HX2" s="645"/>
      <c r="HY2" s="645"/>
      <c r="HZ2" s="646"/>
    </row>
    <row r="3" spans="1:234" ht="18" customHeight="1" thickBot="1" x14ac:dyDescent="0.25">
      <c r="A3" s="771"/>
      <c r="B3" s="771"/>
      <c r="C3" s="771"/>
      <c r="D3" s="771"/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  <c r="AM3" s="771"/>
      <c r="AN3" s="771"/>
      <c r="AO3" s="771"/>
      <c r="AP3" s="771"/>
      <c r="AQ3" s="771"/>
      <c r="AR3" s="771"/>
      <c r="AS3" s="771"/>
      <c r="AT3" s="771"/>
      <c r="AU3" s="771"/>
      <c r="AV3" s="771"/>
      <c r="AW3" s="771"/>
      <c r="AX3" s="771"/>
      <c r="AY3" s="771"/>
      <c r="AZ3" s="771"/>
      <c r="BA3" s="771"/>
      <c r="BB3" s="771"/>
      <c r="BC3" s="771"/>
      <c r="BD3" s="771"/>
      <c r="BE3" s="771"/>
      <c r="BF3" s="771"/>
      <c r="BG3" s="771"/>
      <c r="BI3" s="8"/>
      <c r="BJ3" s="8"/>
      <c r="BK3" s="8"/>
      <c r="BL3" s="23"/>
      <c r="BM3" s="8" t="s">
        <v>815</v>
      </c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593" t="s">
        <v>506</v>
      </c>
      <c r="CA3" s="593"/>
      <c r="CB3" s="593"/>
      <c r="CC3" s="593"/>
      <c r="CD3" s="593"/>
      <c r="CE3" s="593"/>
      <c r="CF3" s="593"/>
      <c r="CG3" s="773"/>
      <c r="CH3" s="773"/>
      <c r="CI3" s="773"/>
      <c r="CJ3" s="22"/>
      <c r="CK3" s="22"/>
      <c r="CL3" s="22"/>
      <c r="CM3" s="22"/>
      <c r="CN3" s="22"/>
      <c r="CO3" s="22"/>
      <c r="CP3" s="22"/>
      <c r="CQ3" s="22"/>
      <c r="CT3" s="670" t="s">
        <v>56</v>
      </c>
      <c r="CU3" s="671"/>
      <c r="CV3" s="671"/>
      <c r="CW3" s="671"/>
      <c r="CX3" s="671"/>
      <c r="CY3" s="671"/>
      <c r="CZ3" s="671"/>
      <c r="DA3" s="671"/>
      <c r="DB3" s="671"/>
      <c r="DC3" s="671"/>
      <c r="DD3" s="672"/>
      <c r="DE3" s="21"/>
      <c r="DF3" s="696" t="s">
        <v>11</v>
      </c>
      <c r="DG3" s="697"/>
      <c r="DH3" s="698"/>
      <c r="DI3" s="715">
        <v>1.7</v>
      </c>
      <c r="DJ3" s="716"/>
      <c r="DK3" s="717"/>
      <c r="DQ3" s="813" t="s">
        <v>279</v>
      </c>
      <c r="DR3" s="814"/>
      <c r="DS3" s="814"/>
      <c r="DT3" s="814"/>
      <c r="DU3" s="814"/>
      <c r="DV3" s="814"/>
      <c r="DW3" s="814"/>
      <c r="DX3" s="814"/>
      <c r="DY3" s="804"/>
      <c r="DZ3" s="805"/>
      <c r="EA3" s="805"/>
      <c r="EB3" s="805"/>
      <c r="EC3" s="809"/>
      <c r="ED3" s="566">
        <f>DY3/25.4</f>
        <v>0</v>
      </c>
      <c r="EE3" s="567">
        <f>EB3/25.4</f>
        <v>0</v>
      </c>
      <c r="EF3" s="466" t="s">
        <v>569</v>
      </c>
      <c r="EG3" s="477"/>
      <c r="EH3" s="477"/>
      <c r="EI3" s="468"/>
      <c r="EJ3" s="50"/>
      <c r="EK3" s="43">
        <v>2</v>
      </c>
      <c r="EL3" s="48">
        <v>3</v>
      </c>
      <c r="EM3" s="43">
        <v>4</v>
      </c>
      <c r="EN3" s="43">
        <v>5</v>
      </c>
      <c r="EO3" s="43">
        <v>6</v>
      </c>
      <c r="EP3" s="43">
        <v>7</v>
      </c>
      <c r="EQ3" s="43">
        <v>8</v>
      </c>
      <c r="ER3" s="43">
        <v>9</v>
      </c>
      <c r="ES3" s="43">
        <v>10</v>
      </c>
      <c r="FA3" s="887">
        <f>L25</f>
        <v>0</v>
      </c>
      <c r="FB3" s="888"/>
      <c r="FC3" s="888"/>
      <c r="FD3" s="888"/>
      <c r="FE3" s="888"/>
      <c r="FF3" s="888"/>
      <c r="FG3" s="889"/>
      <c r="FH3" s="881" t="s">
        <v>80</v>
      </c>
      <c r="FI3" s="882"/>
      <c r="FJ3" s="883"/>
      <c r="FK3" s="890" t="s">
        <v>137</v>
      </c>
      <c r="FL3" s="699" t="s">
        <v>139</v>
      </c>
      <c r="FM3" s="699"/>
      <c r="FN3" s="699"/>
      <c r="FO3" s="699"/>
      <c r="FP3" s="699"/>
      <c r="FQ3" s="699"/>
      <c r="FR3" s="699"/>
      <c r="FS3" s="699"/>
      <c r="FT3" s="699"/>
      <c r="FU3" s="699"/>
      <c r="FV3" s="699"/>
      <c r="FW3" s="699"/>
      <c r="FX3" s="699"/>
      <c r="FY3" s="699"/>
      <c r="FZ3" s="699"/>
      <c r="GA3" s="699"/>
      <c r="GB3" s="699"/>
      <c r="GC3" s="699"/>
      <c r="GD3" s="699"/>
      <c r="GE3" s="63"/>
      <c r="GF3" s="63"/>
      <c r="GG3" s="63"/>
      <c r="GH3" s="63"/>
      <c r="GI3" s="63"/>
      <c r="GJ3" s="63"/>
      <c r="GK3" s="63"/>
      <c r="GL3" s="63"/>
      <c r="GM3" s="63"/>
      <c r="GN3" s="63"/>
      <c r="GO3" s="63"/>
      <c r="GP3" s="63"/>
      <c r="GQ3" s="63"/>
      <c r="GR3" s="63"/>
      <c r="GS3" s="63"/>
      <c r="GT3" s="63"/>
      <c r="GU3" s="63"/>
      <c r="GV3" s="63"/>
      <c r="GW3" s="63"/>
      <c r="GX3" s="63"/>
      <c r="GY3" s="63"/>
      <c r="GZ3" s="63"/>
      <c r="HA3" s="63"/>
      <c r="HD3" s="641" t="s">
        <v>474</v>
      </c>
      <c r="HE3" s="642"/>
      <c r="HF3" s="642"/>
      <c r="HG3" s="642"/>
      <c r="HH3" s="642"/>
      <c r="HI3" s="642"/>
      <c r="HJ3" s="642"/>
      <c r="HK3" s="642"/>
      <c r="HL3" s="643"/>
      <c r="HM3" s="647"/>
      <c r="HN3" s="648"/>
      <c r="HO3" s="648"/>
      <c r="HP3" s="648"/>
      <c r="HQ3" s="635" t="s">
        <v>80</v>
      </c>
      <c r="HR3" s="636"/>
      <c r="HS3" s="637"/>
      <c r="HT3" s="647"/>
      <c r="HU3" s="648"/>
      <c r="HV3" s="648"/>
      <c r="HW3" s="648"/>
      <c r="HX3" s="635" t="s">
        <v>136</v>
      </c>
      <c r="HY3" s="636"/>
      <c r="HZ3" s="637"/>
    </row>
    <row r="4" spans="1:234" ht="15.75" thickBot="1" x14ac:dyDescent="0.25">
      <c r="A4" s="2"/>
      <c r="BI4" s="8"/>
      <c r="BJ4" s="8"/>
      <c r="BK4" s="8"/>
      <c r="BL4" s="23"/>
      <c r="BM4" s="8" t="s">
        <v>816</v>
      </c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593" t="s">
        <v>75</v>
      </c>
      <c r="CA4" s="593"/>
      <c r="CB4" s="593"/>
      <c r="CC4" s="593"/>
      <c r="CD4" s="593"/>
      <c r="CE4" s="593"/>
      <c r="CF4" s="593"/>
      <c r="CG4" s="773"/>
      <c r="CH4" s="773"/>
      <c r="CI4" s="773"/>
      <c r="CJ4" s="593" t="s">
        <v>75</v>
      </c>
      <c r="CK4" s="593"/>
      <c r="CL4" s="593"/>
      <c r="CM4" s="593"/>
      <c r="CN4" s="593"/>
      <c r="CO4" s="593"/>
      <c r="CP4" s="593"/>
      <c r="CQ4" s="632" t="str">
        <f>IF(CG4="","",CG4)</f>
        <v/>
      </c>
      <c r="CR4" s="632"/>
      <c r="CS4" s="632"/>
      <c r="CT4" s="670" t="s">
        <v>57</v>
      </c>
      <c r="CU4" s="671"/>
      <c r="CV4" s="671"/>
      <c r="CW4" s="671"/>
      <c r="CX4" s="671"/>
      <c r="CY4" s="671"/>
      <c r="CZ4" s="671"/>
      <c r="DA4" s="671"/>
      <c r="DB4" s="671"/>
      <c r="DC4" s="671"/>
      <c r="DD4" s="672"/>
      <c r="DE4" s="21"/>
      <c r="DF4" s="696" t="s">
        <v>12</v>
      </c>
      <c r="DG4" s="697"/>
      <c r="DH4" s="698"/>
      <c r="DI4" s="715">
        <v>1.7</v>
      </c>
      <c r="DJ4" s="716"/>
      <c r="DK4" s="717"/>
      <c r="DQ4" s="798" t="s">
        <v>278</v>
      </c>
      <c r="DR4" s="799"/>
      <c r="DS4" s="799"/>
      <c r="DT4" s="799"/>
      <c r="DU4" s="799"/>
      <c r="DV4" s="799"/>
      <c r="DW4" s="799"/>
      <c r="DX4" s="800"/>
      <c r="DY4" s="804"/>
      <c r="DZ4" s="805"/>
      <c r="EA4" s="805"/>
      <c r="EB4" s="805"/>
      <c r="EC4" s="809"/>
      <c r="ED4" s="566">
        <f>DY4/25.4</f>
        <v>0</v>
      </c>
      <c r="EE4" s="567">
        <f>EB4/25.4</f>
        <v>0</v>
      </c>
      <c r="EF4" s="466" t="s">
        <v>570</v>
      </c>
      <c r="EG4" s="478"/>
      <c r="EH4" s="478"/>
      <c r="EI4" s="469"/>
      <c r="EJ4" s="50"/>
      <c r="EK4" s="43" t="s">
        <v>79</v>
      </c>
      <c r="EL4" s="48" t="s">
        <v>86</v>
      </c>
      <c r="EM4" s="43" t="s">
        <v>87</v>
      </c>
      <c r="EN4" s="43" t="s">
        <v>79</v>
      </c>
      <c r="EO4" s="43" t="s">
        <v>86</v>
      </c>
      <c r="EP4" s="43" t="s">
        <v>87</v>
      </c>
      <c r="EQ4" s="43" t="s">
        <v>79</v>
      </c>
      <c r="ER4" s="43" t="s">
        <v>86</v>
      </c>
      <c r="ES4" s="43" t="s">
        <v>87</v>
      </c>
      <c r="FA4" s="878">
        <f>IF(FA3="","",ROUND(FA3*25.4,0))</f>
        <v>0</v>
      </c>
      <c r="FB4" s="879"/>
      <c r="FC4" s="879"/>
      <c r="FD4" s="879"/>
      <c r="FE4" s="879"/>
      <c r="FF4" s="879"/>
      <c r="FG4" s="880"/>
      <c r="FH4" s="884" t="s">
        <v>136</v>
      </c>
      <c r="FI4" s="885"/>
      <c r="FJ4" s="886"/>
      <c r="FK4" s="890"/>
      <c r="FL4" s="699"/>
      <c r="FM4" s="699"/>
      <c r="FN4" s="699"/>
      <c r="FO4" s="699"/>
      <c r="FP4" s="699"/>
      <c r="FQ4" s="699"/>
      <c r="FR4" s="699"/>
      <c r="FS4" s="699"/>
      <c r="FT4" s="699"/>
      <c r="FU4" s="699"/>
      <c r="FV4" s="699"/>
      <c r="FW4" s="699"/>
      <c r="FX4" s="699"/>
      <c r="FY4" s="699"/>
      <c r="FZ4" s="699"/>
      <c r="GA4" s="699"/>
      <c r="GB4" s="699"/>
      <c r="GC4" s="699"/>
      <c r="GD4" s="699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D4" s="641" t="s">
        <v>478</v>
      </c>
      <c r="HE4" s="642"/>
      <c r="HF4" s="642"/>
      <c r="HG4" s="642"/>
      <c r="HH4" s="642"/>
      <c r="HI4" s="642"/>
      <c r="HJ4" s="642"/>
      <c r="HK4" s="642"/>
      <c r="HL4" s="643"/>
      <c r="HM4" s="647"/>
      <c r="HN4" s="648"/>
      <c r="HO4" s="648"/>
      <c r="HP4" s="648"/>
      <c r="HQ4" s="635" t="s">
        <v>80</v>
      </c>
      <c r="HR4" s="636"/>
      <c r="HS4" s="637"/>
      <c r="HT4" s="647"/>
      <c r="HU4" s="648"/>
      <c r="HV4" s="648"/>
      <c r="HW4" s="648"/>
      <c r="HX4" s="635" t="s">
        <v>136</v>
      </c>
      <c r="HY4" s="636"/>
      <c r="HZ4" s="637"/>
    </row>
    <row r="5" spans="1:234" ht="15" customHeight="1" thickBot="1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4"/>
      <c r="AM5" s="5"/>
      <c r="AN5" s="4"/>
      <c r="AO5" s="4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I5" s="8"/>
      <c r="BJ5" s="8"/>
      <c r="BK5" s="8"/>
      <c r="BL5" s="23"/>
      <c r="BM5" s="8" t="s">
        <v>817</v>
      </c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593" t="s">
        <v>69</v>
      </c>
      <c r="CA5" s="593"/>
      <c r="CB5" s="593"/>
      <c r="CC5" s="593"/>
      <c r="CD5" s="593"/>
      <c r="CE5" s="593"/>
      <c r="CF5" s="593"/>
      <c r="CG5" s="773"/>
      <c r="CH5" s="773"/>
      <c r="CI5" s="773"/>
      <c r="CJ5" s="593" t="s">
        <v>69</v>
      </c>
      <c r="CK5" s="593"/>
      <c r="CL5" s="593"/>
      <c r="CM5" s="593"/>
      <c r="CN5" s="593"/>
      <c r="CO5" s="593"/>
      <c r="CP5" s="593"/>
      <c r="CQ5" s="632" t="s">
        <v>471</v>
      </c>
      <c r="CR5" s="632"/>
      <c r="CS5" s="632"/>
      <c r="CT5" s="670" t="s">
        <v>58</v>
      </c>
      <c r="CU5" s="671"/>
      <c r="CV5" s="671"/>
      <c r="CW5" s="671"/>
      <c r="CX5" s="671"/>
      <c r="CY5" s="671"/>
      <c r="CZ5" s="671"/>
      <c r="DA5" s="671"/>
      <c r="DB5" s="671"/>
      <c r="DC5" s="671"/>
      <c r="DD5" s="672"/>
      <c r="DE5" s="21"/>
      <c r="DF5" s="696" t="s">
        <v>13</v>
      </c>
      <c r="DG5" s="697"/>
      <c r="DH5" s="698"/>
      <c r="DI5" s="715">
        <v>1.19</v>
      </c>
      <c r="DJ5" s="716"/>
      <c r="DK5" s="717"/>
      <c r="DQ5" s="667" t="s">
        <v>273</v>
      </c>
      <c r="DR5" s="668"/>
      <c r="DS5" s="668"/>
      <c r="DT5" s="668"/>
      <c r="DU5" s="668"/>
      <c r="DV5" s="668"/>
      <c r="DW5" s="668"/>
      <c r="DX5" s="668"/>
      <c r="DY5" s="668"/>
      <c r="DZ5" s="668"/>
      <c r="EA5" s="668"/>
      <c r="EB5" s="668"/>
      <c r="EC5" s="669"/>
      <c r="EE5" s="299"/>
      <c r="EF5" s="470"/>
      <c r="EG5" s="471"/>
      <c r="EH5" s="471"/>
      <c r="EI5" s="467"/>
      <c r="EJ5" s="44">
        <f>ROUND(EL2,0)</f>
        <v>0</v>
      </c>
      <c r="EK5" s="43" t="e">
        <f>VLOOKUP($EJ$5,List,EK3,FALSE)</f>
        <v>#N/A</v>
      </c>
      <c r="EL5" s="43" t="e">
        <f>VLOOKUP($EJ$5,List,EL3,FALSE)</f>
        <v>#N/A</v>
      </c>
      <c r="EM5" s="43" t="e">
        <f t="shared" ref="EM5:ES5" si="0">VLOOKUP($EJ$5,List,EM3,FALSE)</f>
        <v>#N/A</v>
      </c>
      <c r="EN5" s="43" t="e">
        <f t="shared" si="0"/>
        <v>#N/A</v>
      </c>
      <c r="EO5" s="43" t="e">
        <f t="shared" si="0"/>
        <v>#N/A</v>
      </c>
      <c r="EP5" s="43" t="e">
        <f t="shared" si="0"/>
        <v>#N/A</v>
      </c>
      <c r="EQ5" s="43" t="e">
        <f t="shared" si="0"/>
        <v>#N/A</v>
      </c>
      <c r="ER5" s="43" t="e">
        <f t="shared" si="0"/>
        <v>#N/A</v>
      </c>
      <c r="ES5" s="51" t="e">
        <f t="shared" si="0"/>
        <v>#N/A</v>
      </c>
      <c r="FA5" s="850">
        <f>FA6/25.4</f>
        <v>0</v>
      </c>
      <c r="FB5" s="851"/>
      <c r="FC5" s="851"/>
      <c r="FD5" s="851"/>
      <c r="FE5" s="851"/>
      <c r="FF5" s="851"/>
      <c r="FG5" s="852"/>
      <c r="FH5" s="868" t="s">
        <v>80</v>
      </c>
      <c r="FI5" s="869"/>
      <c r="FJ5" s="870"/>
      <c r="FK5" s="890" t="s">
        <v>137</v>
      </c>
      <c r="FL5" s="699" t="s">
        <v>140</v>
      </c>
      <c r="FM5" s="699"/>
      <c r="FN5" s="699"/>
      <c r="FO5" s="699"/>
      <c r="FP5" s="699"/>
      <c r="FQ5" s="699"/>
      <c r="FR5" s="699"/>
      <c r="FS5" s="699"/>
      <c r="FT5" s="699"/>
      <c r="FU5" s="699"/>
      <c r="FV5" s="699"/>
      <c r="FW5" s="699"/>
      <c r="FX5" s="699"/>
      <c r="FY5" s="699"/>
      <c r="FZ5" s="64"/>
      <c r="GA5" s="874" t="s">
        <v>155</v>
      </c>
      <c r="GB5" s="874"/>
      <c r="GC5" s="874"/>
      <c r="GD5" s="874"/>
      <c r="GE5" s="874"/>
      <c r="GF5" s="874"/>
      <c r="GG5" s="874"/>
      <c r="GH5" s="874"/>
      <c r="GI5" s="874"/>
      <c r="GJ5" s="874"/>
      <c r="GK5" s="874"/>
      <c r="GL5" s="874"/>
      <c r="GM5" s="874"/>
      <c r="GN5" s="874"/>
      <c r="GO5" s="874"/>
      <c r="GP5" s="874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D5" s="641" t="s">
        <v>476</v>
      </c>
      <c r="HE5" s="642"/>
      <c r="HF5" s="642"/>
      <c r="HG5" s="642"/>
      <c r="HH5" s="642"/>
      <c r="HI5" s="642"/>
      <c r="HJ5" s="642"/>
      <c r="HK5" s="642"/>
      <c r="HL5" s="643"/>
      <c r="HM5" s="647"/>
      <c r="HN5" s="648"/>
      <c r="HO5" s="648"/>
      <c r="HP5" s="648"/>
      <c r="HQ5" s="635" t="s">
        <v>80</v>
      </c>
      <c r="HR5" s="636"/>
      <c r="HS5" s="637"/>
      <c r="HT5" s="647"/>
      <c r="HU5" s="648"/>
      <c r="HV5" s="648"/>
      <c r="HW5" s="648"/>
      <c r="HX5" s="635" t="s">
        <v>136</v>
      </c>
      <c r="HY5" s="636"/>
      <c r="HZ5" s="637"/>
    </row>
    <row r="6" spans="1:234" ht="15" customHeight="1" thickBot="1" x14ac:dyDescent="0.25">
      <c r="B6" s="3"/>
      <c r="C6" s="780" t="s">
        <v>509</v>
      </c>
      <c r="D6" s="781"/>
      <c r="E6" s="781"/>
      <c r="F6" s="781"/>
      <c r="G6" s="781"/>
      <c r="H6" s="781"/>
      <c r="I6" s="781"/>
      <c r="J6" s="781"/>
      <c r="K6" s="781"/>
      <c r="L6" s="782"/>
      <c r="M6" s="750"/>
      <c r="N6" s="783"/>
      <c r="O6" s="783"/>
      <c r="P6" s="783"/>
      <c r="Q6" s="783"/>
      <c r="R6" s="783"/>
      <c r="S6" s="783"/>
      <c r="T6" s="783"/>
      <c r="U6" s="783"/>
      <c r="V6" s="784"/>
      <c r="W6" s="6"/>
      <c r="X6" s="780" t="s">
        <v>508</v>
      </c>
      <c r="Y6" s="781"/>
      <c r="Z6" s="781"/>
      <c r="AA6" s="781"/>
      <c r="AB6" s="781"/>
      <c r="AC6" s="781"/>
      <c r="AD6" s="782"/>
      <c r="AE6" s="786"/>
      <c r="AF6" s="787"/>
      <c r="AG6" s="787"/>
      <c r="AH6" s="787"/>
      <c r="AI6" s="787"/>
      <c r="AJ6" s="787"/>
      <c r="AK6" s="787"/>
      <c r="AL6" s="788"/>
      <c r="AM6" s="5"/>
      <c r="AN6" s="753" t="s">
        <v>135</v>
      </c>
      <c r="AO6" s="642"/>
      <c r="AP6" s="642"/>
      <c r="AQ6" s="642"/>
      <c r="AR6" s="642"/>
      <c r="AS6" s="642"/>
      <c r="AT6" s="642"/>
      <c r="AU6" s="642"/>
      <c r="AV6" s="643"/>
      <c r="AW6" s="789" t="s">
        <v>76</v>
      </c>
      <c r="AX6" s="790"/>
      <c r="AY6" s="790"/>
      <c r="AZ6" s="790"/>
      <c r="BA6" s="790"/>
      <c r="BB6" s="790"/>
      <c r="BC6" s="790"/>
      <c r="BD6" s="790"/>
      <c r="BE6" s="791"/>
      <c r="BF6" s="3"/>
      <c r="BI6" s="8"/>
      <c r="BJ6" s="8"/>
      <c r="BK6" s="8"/>
      <c r="BL6" s="7"/>
      <c r="BM6" s="8" t="s">
        <v>818</v>
      </c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593" t="s">
        <v>70</v>
      </c>
      <c r="CA6" s="593"/>
      <c r="CB6" s="593"/>
      <c r="CC6" s="593"/>
      <c r="CD6" s="593"/>
      <c r="CE6" s="593"/>
      <c r="CF6" s="593"/>
      <c r="CG6" s="773"/>
      <c r="CH6" s="773"/>
      <c r="CI6" s="773"/>
      <c r="CJ6" s="593" t="s">
        <v>70</v>
      </c>
      <c r="CK6" s="593"/>
      <c r="CL6" s="593"/>
      <c r="CM6" s="593"/>
      <c r="CN6" s="593"/>
      <c r="CO6" s="593"/>
      <c r="CP6" s="593"/>
      <c r="CQ6" s="632">
        <v>16</v>
      </c>
      <c r="CR6" s="632"/>
      <c r="CS6" s="632"/>
      <c r="CT6" s="670" t="s">
        <v>59</v>
      </c>
      <c r="CU6" s="671"/>
      <c r="CV6" s="671"/>
      <c r="CW6" s="671"/>
      <c r="CX6" s="671"/>
      <c r="CY6" s="671"/>
      <c r="CZ6" s="671"/>
      <c r="DA6" s="671"/>
      <c r="DB6" s="671"/>
      <c r="DC6" s="671"/>
      <c r="DD6" s="672"/>
      <c r="DE6" s="21"/>
      <c r="DF6" s="696" t="s">
        <v>14</v>
      </c>
      <c r="DG6" s="697"/>
      <c r="DH6" s="698"/>
      <c r="DI6" s="715">
        <v>1.97</v>
      </c>
      <c r="DJ6" s="716"/>
      <c r="DK6" s="717"/>
      <c r="DQ6" s="249"/>
      <c r="DR6" s="250"/>
      <c r="DS6" s="686" t="s">
        <v>136</v>
      </c>
      <c r="DT6" s="687"/>
      <c r="DU6" s="687"/>
      <c r="DV6" s="687"/>
      <c r="DW6" s="688"/>
      <c r="DX6" s="250"/>
      <c r="DY6" s="686" t="s">
        <v>80</v>
      </c>
      <c r="DZ6" s="687"/>
      <c r="EA6" s="687"/>
      <c r="EB6" s="687"/>
      <c r="EC6" s="689"/>
      <c r="EE6" s="404"/>
      <c r="EF6" s="474"/>
      <c r="EG6" s="575" t="s">
        <v>159</v>
      </c>
      <c r="EH6" s="576" t="s">
        <v>786</v>
      </c>
      <c r="EI6" s="468"/>
      <c r="EJ6" s="50"/>
      <c r="EK6" s="43"/>
      <c r="EL6" s="48"/>
      <c r="EM6" s="43"/>
      <c r="EN6" s="43"/>
      <c r="EO6" s="43"/>
      <c r="EP6" s="43"/>
      <c r="EQ6" s="43"/>
      <c r="ER6" s="43"/>
      <c r="ES6" s="43"/>
      <c r="FA6" s="871">
        <f>FA48</f>
        <v>0</v>
      </c>
      <c r="FB6" s="872"/>
      <c r="FC6" s="872"/>
      <c r="FD6" s="872"/>
      <c r="FE6" s="872"/>
      <c r="FF6" s="872"/>
      <c r="FG6" s="873"/>
      <c r="FH6" s="862" t="s">
        <v>136</v>
      </c>
      <c r="FI6" s="863"/>
      <c r="FJ6" s="864"/>
      <c r="FK6" s="890"/>
      <c r="FL6" s="699"/>
      <c r="FM6" s="699"/>
      <c r="FN6" s="699"/>
      <c r="FO6" s="699"/>
      <c r="FP6" s="699"/>
      <c r="FQ6" s="699"/>
      <c r="FR6" s="699"/>
      <c r="FS6" s="699"/>
      <c r="FT6" s="699"/>
      <c r="FU6" s="699"/>
      <c r="FV6" s="699"/>
      <c r="FW6" s="699"/>
      <c r="FX6" s="699"/>
      <c r="FY6" s="699"/>
      <c r="FZ6" s="64"/>
      <c r="GA6" s="874"/>
      <c r="GB6" s="874"/>
      <c r="GC6" s="874"/>
      <c r="GD6" s="874"/>
      <c r="GE6" s="874"/>
      <c r="GF6" s="874"/>
      <c r="GG6" s="874"/>
      <c r="GH6" s="874"/>
      <c r="GI6" s="874"/>
      <c r="GJ6" s="874"/>
      <c r="GK6" s="874"/>
      <c r="GL6" s="874"/>
      <c r="GM6" s="874"/>
      <c r="GN6" s="874"/>
      <c r="GO6" s="874"/>
      <c r="GP6" s="874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D6" s="641" t="s">
        <v>479</v>
      </c>
      <c r="HE6" s="642"/>
      <c r="HF6" s="642"/>
      <c r="HG6" s="642"/>
      <c r="HH6" s="642"/>
      <c r="HI6" s="642"/>
      <c r="HJ6" s="642"/>
      <c r="HK6" s="642"/>
      <c r="HL6" s="643"/>
      <c r="HM6" s="647"/>
      <c r="HN6" s="648"/>
      <c r="HO6" s="648"/>
      <c r="HP6" s="648"/>
      <c r="HQ6" s="635" t="s">
        <v>80</v>
      </c>
      <c r="HR6" s="636"/>
      <c r="HS6" s="637"/>
      <c r="HT6" s="647"/>
      <c r="HU6" s="648"/>
      <c r="HV6" s="648"/>
      <c r="HW6" s="648"/>
      <c r="HX6" s="635" t="s">
        <v>136</v>
      </c>
      <c r="HY6" s="636"/>
      <c r="HZ6" s="637"/>
    </row>
    <row r="7" spans="1:234" ht="15" customHeight="1" thickBot="1" x14ac:dyDescent="0.25">
      <c r="B7" s="3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89"/>
      <c r="P7" s="243"/>
      <c r="Q7" s="243"/>
      <c r="R7" s="277" t="str">
        <f>IF(OR(M6="",M6="Mixed"),"","ChangeDoor")</f>
        <v/>
      </c>
      <c r="S7" s="243"/>
      <c r="T7" s="243"/>
      <c r="U7" s="243"/>
      <c r="V7" s="243"/>
      <c r="W7" s="243"/>
      <c r="X7" s="243"/>
      <c r="Y7" s="243"/>
      <c r="Z7" s="243"/>
      <c r="AA7" s="243"/>
      <c r="AB7" s="243"/>
      <c r="AC7" s="243"/>
      <c r="AD7" s="243"/>
      <c r="AE7" s="244"/>
      <c r="AF7" s="244"/>
      <c r="AG7" s="244"/>
      <c r="AH7" s="276" t="str">
        <f>IF(AE6="","","ChangeSpecies")</f>
        <v/>
      </c>
      <c r="AI7" s="244"/>
      <c r="AJ7" s="244"/>
      <c r="AK7" s="244"/>
      <c r="AL7" s="243"/>
      <c r="AM7" s="243"/>
      <c r="AN7" s="243"/>
      <c r="AO7" s="243"/>
      <c r="AP7" s="243"/>
      <c r="AQ7" s="243"/>
      <c r="AR7" s="243"/>
      <c r="AS7" s="243"/>
      <c r="AT7" s="243"/>
      <c r="AU7" s="243"/>
      <c r="AV7" s="243"/>
      <c r="AW7" s="785"/>
      <c r="AX7" s="785"/>
      <c r="AY7" s="785"/>
      <c r="AZ7" s="785"/>
      <c r="BA7" s="785"/>
      <c r="BB7" s="785"/>
      <c r="BC7" s="785"/>
      <c r="BD7" s="785"/>
      <c r="BE7" s="785"/>
      <c r="BF7" s="244"/>
      <c r="BI7" s="8"/>
      <c r="BJ7" s="8"/>
      <c r="BK7" s="8"/>
      <c r="BL7" s="24"/>
      <c r="BM7" s="8" t="s">
        <v>62</v>
      </c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593" t="s">
        <v>785</v>
      </c>
      <c r="CA7" s="593"/>
      <c r="CB7" s="593"/>
      <c r="CC7" s="593"/>
      <c r="CD7" s="593"/>
      <c r="CE7" s="593"/>
      <c r="CF7" s="593"/>
      <c r="CG7" s="772"/>
      <c r="CH7" s="772"/>
      <c r="CI7" s="772"/>
      <c r="CJ7" s="593" t="s">
        <v>785</v>
      </c>
      <c r="CK7" s="593"/>
      <c r="CL7" s="593"/>
      <c r="CM7" s="593"/>
      <c r="CN7" s="593"/>
      <c r="CO7" s="593"/>
      <c r="CP7" s="593"/>
      <c r="CQ7" s="632"/>
      <c r="CR7" s="632"/>
      <c r="CS7" s="632"/>
      <c r="CT7" s="670" t="s">
        <v>60</v>
      </c>
      <c r="CU7" s="671"/>
      <c r="CV7" s="671"/>
      <c r="CW7" s="671"/>
      <c r="CX7" s="671"/>
      <c r="CY7" s="671"/>
      <c r="CZ7" s="671"/>
      <c r="DA7" s="671"/>
      <c r="DB7" s="671"/>
      <c r="DC7" s="671"/>
      <c r="DD7" s="672"/>
      <c r="DE7" s="21"/>
      <c r="DF7" s="696" t="s">
        <v>15</v>
      </c>
      <c r="DG7" s="697"/>
      <c r="DH7" s="698"/>
      <c r="DI7" s="715">
        <v>1.19</v>
      </c>
      <c r="DJ7" s="716"/>
      <c r="DK7" s="717"/>
      <c r="DQ7" s="251" t="s">
        <v>208</v>
      </c>
      <c r="DR7" s="250"/>
      <c r="DS7" s="664" t="str">
        <f>IF(DY2="","",IF(AND(DY2&gt;=300,DY2&lt;=349),"114",IF(AND(DY2&gt;=350,DY2&lt;=399),"146",IF(AND(DY2&gt;=400,DY2&lt;=449),178,IF(CP48=3800,178,IF(CP48=3900,210))))))</f>
        <v/>
      </c>
      <c r="DT7" s="665"/>
      <c r="DU7" s="665"/>
      <c r="DV7" s="665"/>
      <c r="DW7" s="666"/>
      <c r="DX7" s="250"/>
      <c r="DY7" s="682" t="str">
        <f>IF(DS7="","",DS7/25.4)</f>
        <v/>
      </c>
      <c r="DZ7" s="683"/>
      <c r="EA7" s="683"/>
      <c r="EB7" s="683"/>
      <c r="EC7" s="684"/>
      <c r="EE7" s="299"/>
      <c r="EF7" s="472"/>
      <c r="EG7" s="575" t="s">
        <v>116</v>
      </c>
      <c r="EH7" s="576" t="s">
        <v>787</v>
      </c>
      <c r="EJ7" s="50">
        <v>349</v>
      </c>
      <c r="EK7" s="43" t="s">
        <v>91</v>
      </c>
      <c r="EL7" s="46">
        <v>4.4000000000000004</v>
      </c>
      <c r="EM7" s="46">
        <v>10.31</v>
      </c>
      <c r="EN7" s="43" t="s">
        <v>92</v>
      </c>
      <c r="EO7" s="46">
        <v>10.32</v>
      </c>
      <c r="EP7" s="46">
        <v>20.76</v>
      </c>
      <c r="EQ7" s="43" t="s">
        <v>93</v>
      </c>
      <c r="ER7" s="46">
        <v>20.77</v>
      </c>
      <c r="ES7" s="46">
        <v>23.1</v>
      </c>
      <c r="FA7" s="855"/>
      <c r="FB7" s="856"/>
      <c r="FC7" s="856"/>
      <c r="FD7" s="856"/>
      <c r="FE7" s="856"/>
      <c r="FF7" s="856"/>
      <c r="FG7" s="857"/>
      <c r="FH7" s="721" t="s">
        <v>136</v>
      </c>
      <c r="FI7" s="722"/>
      <c r="FJ7" s="723"/>
      <c r="FK7" s="63"/>
      <c r="FL7" s="699" t="s">
        <v>141</v>
      </c>
      <c r="FM7" s="699"/>
      <c r="FN7" s="699"/>
      <c r="FO7" s="699"/>
      <c r="FP7" s="699"/>
      <c r="FQ7" s="699"/>
      <c r="FR7" s="699"/>
      <c r="FS7" s="699"/>
      <c r="FT7" s="699"/>
      <c r="FU7" s="699"/>
      <c r="FV7" s="699"/>
      <c r="FW7" s="699"/>
      <c r="FX7" s="699"/>
      <c r="FY7" s="699"/>
      <c r="FZ7" s="699"/>
      <c r="GA7" s="699"/>
      <c r="GB7" s="699"/>
      <c r="GC7" s="699"/>
      <c r="GD7" s="699"/>
      <c r="GE7" s="699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D7" s="641" t="s">
        <v>480</v>
      </c>
      <c r="HE7" s="642"/>
      <c r="HF7" s="642"/>
      <c r="HG7" s="642"/>
      <c r="HH7" s="642"/>
      <c r="HI7" s="642"/>
      <c r="HJ7" s="642"/>
      <c r="HK7" s="642"/>
      <c r="HL7" s="643"/>
      <c r="HM7" s="659" t="str">
        <f>IF(HK29="","",CONCATENATE(INT(HK29)))</f>
        <v/>
      </c>
      <c r="HN7" s="660"/>
      <c r="HO7" s="660"/>
      <c r="HP7" s="661"/>
      <c r="HQ7" s="635" t="s">
        <v>8</v>
      </c>
      <c r="HR7" s="636"/>
      <c r="HS7" s="637"/>
      <c r="HT7" s="659" t="str">
        <f>IF(HK29="","",CONCATENATE(ROUNDDOWN(((HK29-INT(HK29))*16),0)))</f>
        <v/>
      </c>
      <c r="HU7" s="660"/>
      <c r="HV7" s="660"/>
      <c r="HW7" s="661"/>
      <c r="HX7" s="635" t="s">
        <v>72</v>
      </c>
      <c r="HY7" s="636"/>
      <c r="HZ7" s="637"/>
    </row>
    <row r="8" spans="1:234" ht="15" customHeight="1" thickBot="1" x14ac:dyDescent="0.25">
      <c r="B8" s="3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90"/>
      <c r="AE8" s="244"/>
      <c r="AF8" s="244"/>
      <c r="AG8" s="244"/>
      <c r="AH8" s="244"/>
      <c r="AI8" s="244"/>
      <c r="AJ8" s="244"/>
      <c r="AK8" s="244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3"/>
      <c r="AY8" s="243"/>
      <c r="AZ8" s="291"/>
      <c r="BA8" s="291"/>
      <c r="BB8" s="291"/>
      <c r="BC8" s="292"/>
      <c r="BD8" s="292"/>
      <c r="BE8" s="292"/>
      <c r="BF8" s="244"/>
      <c r="BI8" s="8"/>
      <c r="BJ8" s="8"/>
      <c r="BK8" s="8"/>
      <c r="BL8" s="23"/>
      <c r="BM8" s="8" t="s">
        <v>60</v>
      </c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593" t="str">
        <f>CONCATENATE("Concatenate")</f>
        <v>Concatenate</v>
      </c>
      <c r="CA8" s="593"/>
      <c r="CB8" s="593"/>
      <c r="CC8" s="593"/>
      <c r="CD8" s="593"/>
      <c r="CE8" s="593"/>
      <c r="CF8" s="593"/>
      <c r="CG8" s="714" t="str">
        <f>CONCATENATE(CG5,CG6)</f>
        <v/>
      </c>
      <c r="CH8" s="714"/>
      <c r="CI8" s="714"/>
      <c r="CJ8" s="593" t="str">
        <f>CONCATENATE("Concatenate")</f>
        <v>Concatenate</v>
      </c>
      <c r="CK8" s="593"/>
      <c r="CL8" s="593"/>
      <c r="CM8" s="593"/>
      <c r="CN8" s="593"/>
      <c r="CO8" s="593"/>
      <c r="CP8" s="593"/>
      <c r="CQ8" s="714" t="str">
        <f>CONCATENATE(CQ5,CQ6)</f>
        <v>D16</v>
      </c>
      <c r="CR8" s="714"/>
      <c r="CS8" s="714"/>
      <c r="CT8" s="670" t="s">
        <v>61</v>
      </c>
      <c r="CU8" s="671"/>
      <c r="CV8" s="671"/>
      <c r="CW8" s="671"/>
      <c r="CX8" s="671"/>
      <c r="CY8" s="671"/>
      <c r="CZ8" s="671"/>
      <c r="DA8" s="671"/>
      <c r="DB8" s="671"/>
      <c r="DC8" s="671"/>
      <c r="DD8" s="672"/>
      <c r="DE8" s="21"/>
      <c r="DF8" s="696" t="s">
        <v>16</v>
      </c>
      <c r="DG8" s="697"/>
      <c r="DH8" s="698"/>
      <c r="DI8" s="715">
        <v>1.54</v>
      </c>
      <c r="DJ8" s="716"/>
      <c r="DK8" s="717"/>
      <c r="DQ8" s="251" t="s">
        <v>265</v>
      </c>
      <c r="DR8" s="250"/>
      <c r="DS8" s="664" t="str">
        <f>IF(DY2="","",IF(AND(DY2&gt;=300,DY2&lt;=349),VLOOKUP(DY2,AVENTOS3200,4),IF(AND(DY2&gt;=350,DY2&lt;=399),VLOOKUP(DY2,AVENTOS3500,4),IF(CP48=3800,VLOOKUP(DY2,AVENTOS3800,4),IF(AND(DY2&gt;=400,DY2&lt;=449),VLOOKUP(DY2,AVENTOS3800,3),IF(CP48=3900,VLOOKUP(DY2,AVENTOS3900,4)))))))</f>
        <v/>
      </c>
      <c r="DT8" s="665"/>
      <c r="DU8" s="665"/>
      <c r="DV8" s="665"/>
      <c r="DW8" s="666"/>
      <c r="DX8" s="250"/>
      <c r="DY8" s="682" t="str">
        <f>IF(DS8="","",DS8/25.4)</f>
        <v/>
      </c>
      <c r="DZ8" s="683"/>
      <c r="EA8" s="683"/>
      <c r="EB8" s="683"/>
      <c r="EC8" s="684"/>
      <c r="EE8" s="49"/>
      <c r="EF8" s="472"/>
      <c r="EG8" s="574" t="s">
        <v>162</v>
      </c>
      <c r="EH8" s="577" t="s">
        <v>788</v>
      </c>
      <c r="EJ8" s="50">
        <v>350</v>
      </c>
      <c r="EK8" s="43" t="s">
        <v>91</v>
      </c>
      <c r="EL8" s="46">
        <v>4.4000000000000004</v>
      </c>
      <c r="EM8" s="46">
        <v>10.31</v>
      </c>
      <c r="EN8" s="43" t="s">
        <v>92</v>
      </c>
      <c r="EO8" s="46">
        <v>10.32</v>
      </c>
      <c r="EP8" s="46">
        <v>20.76</v>
      </c>
      <c r="EQ8" s="43" t="s">
        <v>93</v>
      </c>
      <c r="ER8" s="46">
        <v>20.77</v>
      </c>
      <c r="ES8" s="46">
        <v>23.1</v>
      </c>
      <c r="FA8" s="855"/>
      <c r="FB8" s="856"/>
      <c r="FC8" s="856"/>
      <c r="FD8" s="856"/>
      <c r="FE8" s="856"/>
      <c r="FF8" s="856"/>
      <c r="FG8" s="857"/>
      <c r="FH8" s="721" t="s">
        <v>136</v>
      </c>
      <c r="FI8" s="722"/>
      <c r="FJ8" s="723"/>
      <c r="FK8" s="65"/>
      <c r="FL8" s="699" t="s">
        <v>151</v>
      </c>
      <c r="FM8" s="699"/>
      <c r="FN8" s="699"/>
      <c r="FO8" s="699"/>
      <c r="FP8" s="699"/>
      <c r="FQ8" s="699"/>
      <c r="FR8" s="699"/>
      <c r="FS8" s="699"/>
      <c r="FT8" s="699"/>
      <c r="FU8" s="699"/>
      <c r="FV8" s="699"/>
      <c r="FW8" s="699"/>
      <c r="FX8" s="699"/>
      <c r="FY8" s="699"/>
      <c r="FZ8" s="699"/>
      <c r="GA8" s="699"/>
      <c r="GB8" s="699"/>
      <c r="GC8" s="699"/>
      <c r="GD8" s="699"/>
      <c r="GE8" s="699"/>
      <c r="GF8" s="699"/>
      <c r="GG8" s="699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D8" s="641" t="s">
        <v>481</v>
      </c>
      <c r="HE8" s="642"/>
      <c r="HF8" s="642"/>
      <c r="HG8" s="642"/>
      <c r="HH8" s="642"/>
      <c r="HI8" s="642"/>
      <c r="HJ8" s="642"/>
      <c r="HK8" s="642"/>
      <c r="HL8" s="643"/>
      <c r="HM8" s="662"/>
      <c r="HN8" s="663"/>
      <c r="HO8" s="663"/>
      <c r="HP8" s="663"/>
      <c r="HQ8" s="635" t="s">
        <v>8</v>
      </c>
      <c r="HR8" s="636"/>
      <c r="HS8" s="637"/>
      <c r="HT8" s="662"/>
      <c r="HU8" s="663"/>
      <c r="HV8" s="663"/>
      <c r="HW8" s="663"/>
      <c r="HX8" s="635" t="s">
        <v>72</v>
      </c>
      <c r="HY8" s="636"/>
      <c r="HZ8" s="637"/>
    </row>
    <row r="9" spans="1:234" ht="15" customHeight="1" thickBot="1" x14ac:dyDescent="0.25">
      <c r="B9" s="3"/>
      <c r="C9" s="277" t="str">
        <f>IF(M6="Flat panel","Flatpanel",IF(M6="Raised panel","Raisedpanel",IF(M6="Slab door","Slabdoor",IF(M6="Aluminum frame","Aluminumframe",IF(M6="Wood frame &amp; glass","Woodframe",IF(M6="Mixed",CONCATENATE(HW20,HK20),""))))))</f>
        <v/>
      </c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77" t="str">
        <f>IF(AE6="","",IF(AE6="Paint grade","Paintgrade",IF(AE6="Particle board","Particleboard",AE6)))</f>
        <v/>
      </c>
      <c r="Y9" s="243"/>
      <c r="Z9" s="243"/>
      <c r="AA9" s="243"/>
      <c r="AB9" s="243"/>
      <c r="AC9" s="243"/>
      <c r="AD9" s="243"/>
      <c r="AE9" s="244"/>
      <c r="AF9" s="244"/>
      <c r="AG9" s="244"/>
      <c r="AH9" s="244"/>
      <c r="AI9" s="244"/>
      <c r="AJ9" s="244"/>
      <c r="AK9" s="244"/>
      <c r="AL9" s="243"/>
      <c r="AM9" s="243"/>
      <c r="AN9" s="275" t="str">
        <f>IF(BC6="","",BC6)</f>
        <v/>
      </c>
      <c r="AO9" s="243"/>
      <c r="AP9" s="243"/>
      <c r="AQ9" s="243"/>
      <c r="AR9" s="243"/>
      <c r="AS9" s="243"/>
      <c r="AT9" s="243"/>
      <c r="AU9" s="243"/>
      <c r="AV9" s="243"/>
      <c r="AW9" s="243"/>
      <c r="AX9" s="243"/>
      <c r="AY9" s="243"/>
      <c r="AZ9" s="291"/>
      <c r="BA9" s="291"/>
      <c r="BB9" s="291"/>
      <c r="BC9" s="292"/>
      <c r="BD9" s="292"/>
      <c r="BE9" s="292"/>
      <c r="BF9" s="244"/>
      <c r="BI9" s="8"/>
      <c r="BJ9" s="8"/>
      <c r="BK9" s="8"/>
      <c r="BL9" s="8"/>
      <c r="BM9" s="8" t="s">
        <v>819</v>
      </c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22"/>
      <c r="CH9" s="22"/>
      <c r="CI9" s="22"/>
      <c r="CJ9" s="8"/>
      <c r="CK9" s="8"/>
      <c r="CL9" s="8"/>
      <c r="CM9" s="8"/>
      <c r="CN9" s="8"/>
      <c r="CO9" s="8"/>
      <c r="CP9" s="8"/>
      <c r="CQ9" s="22"/>
      <c r="CR9" s="22"/>
      <c r="CS9" s="22"/>
      <c r="CT9" s="670" t="s">
        <v>62</v>
      </c>
      <c r="CU9" s="671"/>
      <c r="CV9" s="671"/>
      <c r="CW9" s="671"/>
      <c r="CX9" s="671"/>
      <c r="CY9" s="671"/>
      <c r="CZ9" s="671"/>
      <c r="DA9" s="671"/>
      <c r="DB9" s="671"/>
      <c r="DC9" s="671"/>
      <c r="DD9" s="672"/>
      <c r="DE9" s="21"/>
      <c r="DF9" s="696" t="s">
        <v>17</v>
      </c>
      <c r="DG9" s="697"/>
      <c r="DH9" s="698"/>
      <c r="DI9" s="715">
        <v>1.35</v>
      </c>
      <c r="DJ9" s="716"/>
      <c r="DK9" s="717"/>
      <c r="DQ9" s="251" t="s">
        <v>266</v>
      </c>
      <c r="DR9" s="250"/>
      <c r="DS9" s="664" t="str">
        <f>IF(DY2="","",IF(AND(DY2&gt;=300,DY2&lt;=349),VLOOKUP(DY2,AVENTOS3200,6),IF(AND(DY2&gt;=350,DY2&lt;=399),VLOOKUP(DY2,AVENTOS3500,6),IF(CP48=3800,VLOOKUP(DY2,AVENTOS3800,6),IF(AND(DY2&gt;=400,DY2&lt;=449),VLOOKUP(DY2,AVENTOS3800,3),IF(CP48=3900,VLOOKUP(DY2,AVENTOS3900,6)))))))</f>
        <v/>
      </c>
      <c r="DT9" s="665"/>
      <c r="DU9" s="665"/>
      <c r="DV9" s="665"/>
      <c r="DW9" s="666"/>
      <c r="DX9" s="250"/>
      <c r="DY9" s="682" t="str">
        <f>IF(DS9="","",DS9/25.4)</f>
        <v/>
      </c>
      <c r="DZ9" s="683"/>
      <c r="EA9" s="683"/>
      <c r="EB9" s="683"/>
      <c r="EC9" s="684"/>
      <c r="EE9" s="301"/>
      <c r="EF9" s="474"/>
      <c r="EG9" s="574" t="s">
        <v>512</v>
      </c>
      <c r="EH9" s="577" t="s">
        <v>789</v>
      </c>
      <c r="EJ9" s="50">
        <v>351</v>
      </c>
      <c r="EK9" s="43" t="s">
        <v>91</v>
      </c>
      <c r="EL9" s="46">
        <v>4.4000000000000004</v>
      </c>
      <c r="EM9" s="46">
        <v>10.31</v>
      </c>
      <c r="EN9" s="43" t="s">
        <v>92</v>
      </c>
      <c r="EO9" s="46">
        <v>10.32</v>
      </c>
      <c r="EP9" s="46">
        <v>20.76</v>
      </c>
      <c r="EQ9" s="43" t="s">
        <v>93</v>
      </c>
      <c r="ER9" s="46">
        <v>20.77</v>
      </c>
      <c r="ES9" s="46">
        <v>23.1</v>
      </c>
      <c r="FA9" s="855"/>
      <c r="FB9" s="856"/>
      <c r="FC9" s="856"/>
      <c r="FD9" s="856"/>
      <c r="FE9" s="856"/>
      <c r="FF9" s="856"/>
      <c r="FG9" s="857"/>
      <c r="FH9" s="721" t="s">
        <v>136</v>
      </c>
      <c r="FI9" s="722"/>
      <c r="FJ9" s="723"/>
      <c r="FK9" s="63"/>
      <c r="FL9" s="699" t="s">
        <v>152</v>
      </c>
      <c r="FM9" s="699"/>
      <c r="FN9" s="699"/>
      <c r="FO9" s="699"/>
      <c r="FP9" s="699"/>
      <c r="FQ9" s="699"/>
      <c r="FR9" s="699"/>
      <c r="FS9" s="699"/>
      <c r="FT9" s="699"/>
      <c r="FU9" s="699"/>
      <c r="FV9" s="699"/>
      <c r="FW9" s="699"/>
      <c r="FX9" s="699"/>
      <c r="FY9" s="699"/>
      <c r="FZ9" s="699"/>
      <c r="GA9" s="699"/>
      <c r="GB9" s="699"/>
      <c r="GC9" s="699"/>
      <c r="GD9" s="699"/>
      <c r="GE9" s="699"/>
      <c r="GF9" s="699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</row>
    <row r="10" spans="1:234" ht="15" customHeight="1" thickBot="1" x14ac:dyDescent="0.25">
      <c r="B10" s="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  <c r="Y10" s="243"/>
      <c r="Z10" s="293"/>
      <c r="AA10" s="243"/>
      <c r="AB10" s="243"/>
      <c r="AC10" s="243"/>
      <c r="AD10" s="243"/>
      <c r="AE10" s="294"/>
      <c r="AF10" s="294"/>
      <c r="AG10" s="294"/>
      <c r="AH10" s="294"/>
      <c r="AI10" s="294"/>
      <c r="AJ10" s="294"/>
      <c r="AK10" s="294"/>
      <c r="AL10" s="243"/>
      <c r="AM10" s="243"/>
      <c r="AN10" s="243"/>
      <c r="AO10" s="243"/>
      <c r="AP10" s="243"/>
      <c r="AQ10" s="243"/>
      <c r="AR10" s="243"/>
      <c r="AS10" s="243"/>
      <c r="AT10" s="243"/>
      <c r="AU10" s="243"/>
      <c r="AV10" s="243"/>
      <c r="AW10" s="243"/>
      <c r="AX10" s="243"/>
      <c r="AY10" s="243"/>
      <c r="AZ10" s="291"/>
      <c r="BA10" s="291"/>
      <c r="BB10" s="291"/>
      <c r="BC10" s="292"/>
      <c r="BD10" s="292"/>
      <c r="BE10" s="292"/>
      <c r="BF10" s="244"/>
      <c r="BI10" s="8"/>
      <c r="BJ10" s="8"/>
      <c r="BK10" s="8"/>
      <c r="BL10" s="8"/>
      <c r="BM10" s="8" t="s">
        <v>122</v>
      </c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593" t="s">
        <v>73</v>
      </c>
      <c r="CA10" s="593"/>
      <c r="CB10" s="593"/>
      <c r="CC10" s="593"/>
      <c r="CD10" s="593"/>
      <c r="CE10" s="593"/>
      <c r="CF10" s="593"/>
      <c r="CG10" s="619" t="str">
        <f>IF(OR(CG5="",CG6=""),"",VLOOKUP(CG8,DF1:DK58,4,FALSE))</f>
        <v/>
      </c>
      <c r="CH10" s="620"/>
      <c r="CI10" s="621"/>
      <c r="CJ10" s="593" t="s">
        <v>73</v>
      </c>
      <c r="CK10" s="593"/>
      <c r="CL10" s="593"/>
      <c r="CM10" s="593"/>
      <c r="CN10" s="593"/>
      <c r="CO10" s="593"/>
      <c r="CP10" s="593"/>
      <c r="CQ10" s="619">
        <f>IF(OR(CQ5="",CQ6=""),"",VLOOKUP(CQ8,DF1:DK58,4,FALSE))</f>
        <v>2.6</v>
      </c>
      <c r="CR10" s="620"/>
      <c r="CS10" s="621"/>
      <c r="CT10" s="670" t="s">
        <v>63</v>
      </c>
      <c r="CU10" s="671"/>
      <c r="CV10" s="671"/>
      <c r="CW10" s="671"/>
      <c r="CX10" s="671"/>
      <c r="CY10" s="671"/>
      <c r="CZ10" s="671"/>
      <c r="DA10" s="671"/>
      <c r="DB10" s="671"/>
      <c r="DC10" s="671"/>
      <c r="DD10" s="672"/>
      <c r="DE10" s="21"/>
      <c r="DF10" s="696" t="s">
        <v>18</v>
      </c>
      <c r="DG10" s="697"/>
      <c r="DH10" s="698"/>
      <c r="DI10" s="715">
        <v>1.58</v>
      </c>
      <c r="DJ10" s="716"/>
      <c r="DK10" s="717"/>
      <c r="DQ10" s="251" t="s">
        <v>267</v>
      </c>
      <c r="DR10" s="250"/>
      <c r="DS10" s="664" t="str">
        <f>IF(DY3="","",DY2-(DY3+EB3))</f>
        <v/>
      </c>
      <c r="DT10" s="665"/>
      <c r="DU10" s="665"/>
      <c r="DV10" s="665"/>
      <c r="DW10" s="666"/>
      <c r="DX10" s="250"/>
      <c r="DY10" s="682" t="str">
        <f>IF(DS10="","",DS10/25.4)</f>
        <v/>
      </c>
      <c r="DZ10" s="683"/>
      <c r="EA10" s="683"/>
      <c r="EB10" s="683"/>
      <c r="EC10" s="684"/>
      <c r="EF10" s="472"/>
      <c r="EG10" s="475"/>
      <c r="EH10" s="473"/>
      <c r="EJ10" s="50">
        <v>352</v>
      </c>
      <c r="EK10" s="43" t="s">
        <v>91</v>
      </c>
      <c r="EL10" s="46">
        <v>4.4000000000000004</v>
      </c>
      <c r="EM10" s="46">
        <v>10.31</v>
      </c>
      <c r="EN10" s="43" t="s">
        <v>92</v>
      </c>
      <c r="EO10" s="46">
        <v>10.32</v>
      </c>
      <c r="EP10" s="46">
        <v>20.76</v>
      </c>
      <c r="EQ10" s="43" t="s">
        <v>93</v>
      </c>
      <c r="ER10" s="46">
        <v>20.77</v>
      </c>
      <c r="ES10" s="46">
        <v>23.1</v>
      </c>
      <c r="FA10" s="855"/>
      <c r="FB10" s="856"/>
      <c r="FC10" s="856"/>
      <c r="FD10" s="856"/>
      <c r="FE10" s="856"/>
      <c r="FF10" s="856"/>
      <c r="FG10" s="857"/>
      <c r="FH10" s="721" t="s">
        <v>136</v>
      </c>
      <c r="FI10" s="722"/>
      <c r="FJ10" s="723"/>
      <c r="FK10" s="63"/>
      <c r="FL10" s="699" t="s">
        <v>142</v>
      </c>
      <c r="FM10" s="699"/>
      <c r="FN10" s="699"/>
      <c r="FO10" s="699"/>
      <c r="FP10" s="699"/>
      <c r="FQ10" s="699"/>
      <c r="FR10" s="699"/>
      <c r="FS10" s="699"/>
      <c r="FT10" s="699"/>
      <c r="FU10" s="699"/>
      <c r="FV10" s="699"/>
      <c r="FW10" s="699"/>
      <c r="FX10" s="699"/>
      <c r="FY10" s="699"/>
      <c r="FZ10" s="699"/>
      <c r="GA10" s="699"/>
      <c r="GB10" s="699"/>
      <c r="GC10" s="699"/>
      <c r="GD10" s="699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D10" s="641" t="s">
        <v>496</v>
      </c>
      <c r="HE10" s="642"/>
      <c r="HF10" s="642"/>
      <c r="HG10" s="642"/>
      <c r="HH10" s="642"/>
      <c r="HI10" s="642"/>
      <c r="HJ10" s="642"/>
      <c r="HK10" s="642"/>
      <c r="HL10" s="642"/>
      <c r="HM10" s="644"/>
      <c r="HN10" s="645"/>
      <c r="HO10" s="645"/>
      <c r="HP10" s="645"/>
      <c r="HQ10" s="645"/>
      <c r="HR10" s="645"/>
      <c r="HS10" s="645"/>
      <c r="HT10" s="645"/>
      <c r="HU10" s="645"/>
      <c r="HV10" s="645"/>
      <c r="HW10" s="645"/>
      <c r="HX10" s="645"/>
      <c r="HY10" s="645"/>
      <c r="HZ10" s="646"/>
    </row>
    <row r="11" spans="1:234" ht="15" customHeight="1" thickBot="1" x14ac:dyDescent="0.25">
      <c r="B11" s="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91"/>
      <c r="R11" s="291"/>
      <c r="S11" s="291"/>
      <c r="T11" s="292"/>
      <c r="U11" s="292"/>
      <c r="V11" s="292"/>
      <c r="W11" s="292"/>
      <c r="X11" s="291"/>
      <c r="Y11" s="291"/>
      <c r="Z11" s="291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3"/>
      <c r="AV11" s="243"/>
      <c r="AW11" s="243"/>
      <c r="AX11" s="243"/>
      <c r="AY11" s="243"/>
      <c r="AZ11" s="291"/>
      <c r="BA11" s="291"/>
      <c r="BB11" s="291"/>
      <c r="BC11" s="292"/>
      <c r="BD11" s="292"/>
      <c r="BE11" s="292"/>
      <c r="BF11" s="244"/>
      <c r="BI11" s="8"/>
      <c r="BJ11" s="8"/>
      <c r="BK11" s="8"/>
      <c r="BL11" s="9"/>
      <c r="BM11" s="23" t="s">
        <v>65</v>
      </c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22"/>
      <c r="CH11" s="22"/>
      <c r="CI11" s="22"/>
      <c r="CJ11" s="8"/>
      <c r="CK11" s="8"/>
      <c r="CL11" s="8"/>
      <c r="CM11" s="8"/>
      <c r="CN11" s="8"/>
      <c r="CO11" s="8"/>
      <c r="CP11" s="8"/>
      <c r="CQ11" s="22"/>
      <c r="CR11" s="22"/>
      <c r="CS11" s="22"/>
      <c r="CT11" s="670" t="s">
        <v>64</v>
      </c>
      <c r="CU11" s="671"/>
      <c r="CV11" s="671"/>
      <c r="CW11" s="671"/>
      <c r="CX11" s="671"/>
      <c r="CY11" s="671"/>
      <c r="CZ11" s="671"/>
      <c r="DA11" s="671"/>
      <c r="DB11" s="671"/>
      <c r="DC11" s="671"/>
      <c r="DD11" s="672"/>
      <c r="DE11" s="21"/>
      <c r="DF11" s="696" t="s">
        <v>1</v>
      </c>
      <c r="DG11" s="697"/>
      <c r="DH11" s="698"/>
      <c r="DI11" s="715">
        <v>1.35</v>
      </c>
      <c r="DJ11" s="716"/>
      <c r="DK11" s="717"/>
      <c r="DQ11" s="251" t="s">
        <v>268</v>
      </c>
      <c r="DR11" s="250"/>
      <c r="DS11" s="865" t="str">
        <f>IF(DY2="","",IF(AND(DY2&gt;=300,DY2&lt;=349),VLOOKUP(DY2,AVENTOS3200,8),IF(AND(DY2&gt;=350,DY2&lt;=399),VLOOKUP(DY2,AVENTOS3500,8),IF(CP48=3800,VLOOKUP(DY2,AVENTOS3800,8),IF(AND(DY2&gt;=400,DY2&lt;=449),VLOOKUP(DY2,AVENTOS3800,3),IF(CP48=3900,VLOOKUP(DY2,AVENTOS3900,8)))))))</f>
        <v/>
      </c>
      <c r="DT11" s="866"/>
      <c r="DU11" s="866"/>
      <c r="DV11" s="866"/>
      <c r="DW11" s="867"/>
      <c r="DX11" s="250"/>
      <c r="DY11" s="682" t="str">
        <f>IF(DS11="","",DS11/25.4)</f>
        <v/>
      </c>
      <c r="DZ11" s="683"/>
      <c r="EA11" s="683"/>
      <c r="EB11" s="683"/>
      <c r="EC11" s="684"/>
      <c r="EF11" s="472"/>
      <c r="EG11" s="475"/>
      <c r="EH11" s="473"/>
      <c r="EJ11" s="50">
        <v>353</v>
      </c>
      <c r="EK11" s="43" t="s">
        <v>91</v>
      </c>
      <c r="EL11" s="46">
        <v>4.4000000000000004</v>
      </c>
      <c r="EM11" s="46">
        <v>10.31</v>
      </c>
      <c r="EN11" s="43" t="s">
        <v>92</v>
      </c>
      <c r="EO11" s="46">
        <v>10.32</v>
      </c>
      <c r="EP11" s="46">
        <v>20.76</v>
      </c>
      <c r="EQ11" s="43" t="s">
        <v>93</v>
      </c>
      <c r="ER11" s="46">
        <v>20.77</v>
      </c>
      <c r="ES11" s="46">
        <v>23.1</v>
      </c>
      <c r="FA11" s="846" t="str">
        <f>IF(FA14="","",FA7-FA14)</f>
        <v/>
      </c>
      <c r="FB11" s="847"/>
      <c r="FC11" s="847"/>
      <c r="FD11" s="847"/>
      <c r="FE11" s="847"/>
      <c r="FF11" s="847"/>
      <c r="FG11" s="848"/>
      <c r="FH11" s="721" t="s">
        <v>136</v>
      </c>
      <c r="FI11" s="722"/>
      <c r="FJ11" s="723"/>
      <c r="FK11" s="63"/>
      <c r="FL11" s="699" t="s">
        <v>143</v>
      </c>
      <c r="FM11" s="699"/>
      <c r="FN11" s="699"/>
      <c r="FO11" s="699"/>
      <c r="FP11" s="699"/>
      <c r="FQ11" s="699"/>
      <c r="FR11" s="699"/>
      <c r="FS11" s="699"/>
      <c r="FT11" s="699"/>
      <c r="FU11" s="699"/>
      <c r="FV11" s="699"/>
      <c r="FW11" s="699"/>
      <c r="FX11" s="699"/>
      <c r="FY11" s="699"/>
      <c r="FZ11" s="699"/>
      <c r="GA11" s="699"/>
      <c r="GB11" s="699"/>
      <c r="GC11" s="699"/>
      <c r="GD11" s="699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D11" s="641" t="s">
        <v>489</v>
      </c>
      <c r="HE11" s="642"/>
      <c r="HF11" s="642"/>
      <c r="HG11" s="642"/>
      <c r="HH11" s="642"/>
      <c r="HI11" s="642"/>
      <c r="HJ11" s="642"/>
      <c r="HK11" s="642"/>
      <c r="HL11" s="643"/>
      <c r="HM11" s="644"/>
      <c r="HN11" s="645"/>
      <c r="HO11" s="645"/>
      <c r="HP11" s="645"/>
      <c r="HQ11" s="645"/>
      <c r="HR11" s="645"/>
      <c r="HS11" s="645"/>
      <c r="HT11" s="645"/>
      <c r="HU11" s="645"/>
      <c r="HV11" s="645"/>
      <c r="HW11" s="645"/>
      <c r="HX11" s="645"/>
      <c r="HY11" s="645"/>
      <c r="HZ11" s="646"/>
    </row>
    <row r="12" spans="1:234" ht="15" customHeight="1" thickBot="1" x14ac:dyDescent="0.25">
      <c r="B12" s="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91"/>
      <c r="R12" s="291"/>
      <c r="S12" s="291"/>
      <c r="T12" s="292"/>
      <c r="U12" s="292"/>
      <c r="V12" s="292"/>
      <c r="W12" s="292"/>
      <c r="X12" s="291"/>
      <c r="Y12" s="291"/>
      <c r="Z12" s="291"/>
      <c r="AA12" s="243"/>
      <c r="AB12" s="243"/>
      <c r="AC12" s="243"/>
      <c r="AD12" s="243"/>
      <c r="AE12" s="243"/>
      <c r="AF12" s="243"/>
      <c r="AG12" s="243"/>
      <c r="AH12" s="243"/>
      <c r="AI12" s="243"/>
      <c r="AJ12" s="243"/>
      <c r="AK12" s="243"/>
      <c r="AL12" s="243"/>
      <c r="AM12" s="243"/>
      <c r="AN12" s="243"/>
      <c r="AO12" s="243"/>
      <c r="AP12" s="243"/>
      <c r="AQ12" s="243"/>
      <c r="AR12" s="243"/>
      <c r="AS12" s="243"/>
      <c r="AT12" s="243"/>
      <c r="AU12" s="243"/>
      <c r="AV12" s="243"/>
      <c r="AW12" s="243"/>
      <c r="AX12" s="243"/>
      <c r="AY12" s="243"/>
      <c r="AZ12" s="291"/>
      <c r="BA12" s="291"/>
      <c r="BB12" s="291"/>
      <c r="BC12" s="292"/>
      <c r="BD12" s="292"/>
      <c r="BE12" s="292"/>
      <c r="BF12" s="244"/>
      <c r="BI12" s="8"/>
      <c r="BJ12" s="8"/>
      <c r="BK12" s="8"/>
      <c r="BL12" s="8"/>
      <c r="BM12" s="8" t="s">
        <v>63</v>
      </c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593" t="s">
        <v>71</v>
      </c>
      <c r="CA12" s="593"/>
      <c r="CB12" s="593"/>
      <c r="CC12" s="593"/>
      <c r="CD12" s="593"/>
      <c r="CE12" s="593"/>
      <c r="CF12" s="594"/>
      <c r="CG12" s="619">
        <f>L22*L23/144</f>
        <v>0</v>
      </c>
      <c r="CH12" s="620"/>
      <c r="CI12" s="621"/>
      <c r="CJ12" s="593" t="s">
        <v>71</v>
      </c>
      <c r="CK12" s="593"/>
      <c r="CL12" s="593"/>
      <c r="CM12" s="593"/>
      <c r="CN12" s="593"/>
      <c r="CO12" s="593"/>
      <c r="CP12" s="594"/>
      <c r="CQ12" s="619">
        <f>HM3*HM3/144</f>
        <v>0</v>
      </c>
      <c r="CR12" s="620"/>
      <c r="CS12" s="621"/>
      <c r="CT12" s="670" t="s">
        <v>65</v>
      </c>
      <c r="CU12" s="671"/>
      <c r="CV12" s="671"/>
      <c r="CW12" s="671"/>
      <c r="CX12" s="671"/>
      <c r="CY12" s="671"/>
      <c r="CZ12" s="671"/>
      <c r="DA12" s="671"/>
      <c r="DB12" s="671"/>
      <c r="DC12" s="671"/>
      <c r="DD12" s="672"/>
      <c r="DE12" s="21"/>
      <c r="DF12" s="696" t="s">
        <v>2</v>
      </c>
      <c r="DG12" s="697"/>
      <c r="DH12" s="698"/>
      <c r="DI12" s="715">
        <v>1.54</v>
      </c>
      <c r="DJ12" s="716"/>
      <c r="DK12" s="717"/>
      <c r="DP12" s="37"/>
      <c r="DQ12" s="667" t="s">
        <v>263</v>
      </c>
      <c r="DR12" s="668"/>
      <c r="DS12" s="668"/>
      <c r="DT12" s="668"/>
      <c r="DU12" s="668"/>
      <c r="DV12" s="668"/>
      <c r="DW12" s="668"/>
      <c r="DX12" s="668"/>
      <c r="DY12" s="668"/>
      <c r="DZ12" s="668"/>
      <c r="EA12" s="668"/>
      <c r="EB12" s="668"/>
      <c r="EC12" s="669"/>
      <c r="EF12" s="300"/>
      <c r="EG12" s="302"/>
      <c r="EH12" s="301"/>
      <c r="EJ12" s="50">
        <v>354</v>
      </c>
      <c r="EK12" s="43" t="s">
        <v>91</v>
      </c>
      <c r="EL12" s="46">
        <v>4.4000000000000004</v>
      </c>
      <c r="EM12" s="46">
        <v>10.31</v>
      </c>
      <c r="EN12" s="43" t="s">
        <v>92</v>
      </c>
      <c r="EO12" s="46">
        <v>10.32</v>
      </c>
      <c r="EP12" s="46">
        <v>20.76</v>
      </c>
      <c r="EQ12" s="43" t="s">
        <v>93</v>
      </c>
      <c r="ER12" s="46">
        <v>20.77</v>
      </c>
      <c r="ES12" s="46">
        <v>23.1</v>
      </c>
      <c r="FA12" s="846" t="str">
        <f>IF(FA15="","",FA8-FA15)</f>
        <v/>
      </c>
      <c r="FB12" s="847"/>
      <c r="FC12" s="847"/>
      <c r="FD12" s="847"/>
      <c r="FE12" s="847"/>
      <c r="FF12" s="847"/>
      <c r="FG12" s="848"/>
      <c r="FH12" s="721" t="s">
        <v>136</v>
      </c>
      <c r="FI12" s="722"/>
      <c r="FJ12" s="723"/>
      <c r="FK12" s="63"/>
      <c r="FL12" s="699" t="s">
        <v>144</v>
      </c>
      <c r="FM12" s="699"/>
      <c r="FN12" s="699"/>
      <c r="FO12" s="699"/>
      <c r="FP12" s="699"/>
      <c r="FQ12" s="699"/>
      <c r="FR12" s="699"/>
      <c r="FS12" s="699"/>
      <c r="FT12" s="699"/>
      <c r="FU12" s="699"/>
      <c r="FV12" s="699"/>
      <c r="FW12" s="699"/>
      <c r="FX12" s="699"/>
      <c r="FY12" s="699"/>
      <c r="FZ12" s="699"/>
      <c r="GA12" s="699"/>
      <c r="GB12" s="699"/>
      <c r="GC12" s="699"/>
      <c r="GD12" s="699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D12" s="641" t="s">
        <v>491</v>
      </c>
      <c r="HE12" s="642"/>
      <c r="HF12" s="642"/>
      <c r="HG12" s="642"/>
      <c r="HH12" s="642"/>
      <c r="HI12" s="642"/>
      <c r="HJ12" s="642"/>
      <c r="HK12" s="642"/>
      <c r="HL12" s="643"/>
      <c r="HM12" s="647"/>
      <c r="HN12" s="648"/>
      <c r="HO12" s="648"/>
      <c r="HP12" s="648"/>
      <c r="HQ12" s="635" t="s">
        <v>80</v>
      </c>
      <c r="HR12" s="636"/>
      <c r="HS12" s="637"/>
      <c r="HT12" s="647"/>
      <c r="HU12" s="648"/>
      <c r="HV12" s="648"/>
      <c r="HW12" s="648"/>
      <c r="HX12" s="635" t="s">
        <v>136</v>
      </c>
      <c r="HY12" s="636"/>
      <c r="HZ12" s="637"/>
    </row>
    <row r="13" spans="1:234" ht="15" customHeight="1" thickBot="1" x14ac:dyDescent="0.25">
      <c r="B13" s="11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91"/>
      <c r="R13" s="291"/>
      <c r="S13" s="291"/>
      <c r="T13" s="292"/>
      <c r="U13" s="292"/>
      <c r="V13" s="292"/>
      <c r="W13" s="292"/>
      <c r="X13" s="291"/>
      <c r="Y13" s="291"/>
      <c r="Z13" s="291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95"/>
      <c r="BA13" s="295"/>
      <c r="BB13" s="295"/>
      <c r="BC13" s="296"/>
      <c r="BD13" s="296"/>
      <c r="BE13" s="296"/>
      <c r="BF13" s="294"/>
      <c r="BI13" s="8"/>
      <c r="BJ13" s="8"/>
      <c r="BK13" s="8"/>
      <c r="BL13" s="8"/>
      <c r="BM13" s="8" t="s">
        <v>55</v>
      </c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22"/>
      <c r="CH13" s="22"/>
      <c r="CI13" s="22"/>
      <c r="CJ13" s="8"/>
      <c r="CK13" s="8"/>
      <c r="CL13" s="8"/>
      <c r="CM13" s="8"/>
      <c r="CN13" s="8"/>
      <c r="CO13" s="8"/>
      <c r="CP13" s="8"/>
      <c r="CQ13" s="22"/>
      <c r="CR13" s="22"/>
      <c r="CS13" s="22"/>
      <c r="CT13" s="670" t="s">
        <v>66</v>
      </c>
      <c r="CU13" s="671"/>
      <c r="CV13" s="671"/>
      <c r="CW13" s="671"/>
      <c r="CX13" s="671"/>
      <c r="CY13" s="671"/>
      <c r="CZ13" s="671"/>
      <c r="DA13" s="671"/>
      <c r="DB13" s="671"/>
      <c r="DC13" s="671"/>
      <c r="DD13" s="672"/>
      <c r="DE13" s="21"/>
      <c r="DF13" s="696" t="s">
        <v>3</v>
      </c>
      <c r="DG13" s="697"/>
      <c r="DH13" s="698"/>
      <c r="DI13" s="715">
        <v>1.54</v>
      </c>
      <c r="DJ13" s="716"/>
      <c r="DK13" s="717"/>
      <c r="DP13" s="37"/>
      <c r="DQ13" s="249"/>
      <c r="DR13" s="250"/>
      <c r="DS13" s="686" t="s">
        <v>136</v>
      </c>
      <c r="DT13" s="687"/>
      <c r="DU13" s="687"/>
      <c r="DV13" s="687"/>
      <c r="DW13" s="688"/>
      <c r="DX13" s="250"/>
      <c r="DY13" s="686" t="s">
        <v>80</v>
      </c>
      <c r="DZ13" s="687"/>
      <c r="EA13" s="687"/>
      <c r="EB13" s="687"/>
      <c r="EC13" s="689"/>
      <c r="EF13" s="301"/>
      <c r="EG13" s="302"/>
      <c r="EH13" s="301"/>
      <c r="EJ13" s="50">
        <v>355</v>
      </c>
      <c r="EK13" s="43" t="s">
        <v>91</v>
      </c>
      <c r="EL13" s="46">
        <v>4.4000000000000004</v>
      </c>
      <c r="EM13" s="46">
        <v>10.31</v>
      </c>
      <c r="EN13" s="43" t="s">
        <v>92</v>
      </c>
      <c r="EO13" s="46">
        <v>10.32</v>
      </c>
      <c r="EP13" s="46">
        <v>20.76</v>
      </c>
      <c r="EQ13" s="43" t="s">
        <v>93</v>
      </c>
      <c r="ER13" s="46">
        <v>20.77</v>
      </c>
      <c r="ES13" s="46">
        <v>23.1</v>
      </c>
      <c r="FA13" s="846" t="str">
        <f>IF(FA16="","",FA9-FA16)</f>
        <v/>
      </c>
      <c r="FB13" s="847"/>
      <c r="FC13" s="847"/>
      <c r="FD13" s="847"/>
      <c r="FE13" s="847"/>
      <c r="FF13" s="847"/>
      <c r="FG13" s="848"/>
      <c r="FH13" s="721" t="s">
        <v>136</v>
      </c>
      <c r="FI13" s="722"/>
      <c r="FJ13" s="723"/>
      <c r="FK13" s="63"/>
      <c r="FL13" s="699" t="s">
        <v>145</v>
      </c>
      <c r="FM13" s="699"/>
      <c r="FN13" s="699"/>
      <c r="FO13" s="699"/>
      <c r="FP13" s="699"/>
      <c r="FQ13" s="699"/>
      <c r="FR13" s="699"/>
      <c r="FS13" s="699"/>
      <c r="FT13" s="699"/>
      <c r="FU13" s="699"/>
      <c r="FV13" s="699"/>
      <c r="FW13" s="699"/>
      <c r="FX13" s="699"/>
      <c r="FY13" s="699"/>
      <c r="FZ13" s="699"/>
      <c r="GA13" s="699"/>
      <c r="GB13" s="699"/>
      <c r="GC13" s="699"/>
      <c r="GD13" s="699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D13" s="641" t="s">
        <v>497</v>
      </c>
      <c r="HE13" s="642"/>
      <c r="HF13" s="642"/>
      <c r="HG13" s="642"/>
      <c r="HH13" s="642"/>
      <c r="HI13" s="642"/>
      <c r="HJ13" s="642"/>
      <c r="HK13" s="642"/>
      <c r="HL13" s="643"/>
      <c r="HM13" s="647"/>
      <c r="HN13" s="648"/>
      <c r="HO13" s="648"/>
      <c r="HP13" s="648"/>
      <c r="HQ13" s="635" t="s">
        <v>80</v>
      </c>
      <c r="HR13" s="636"/>
      <c r="HS13" s="637"/>
      <c r="HT13" s="647"/>
      <c r="HU13" s="648"/>
      <c r="HV13" s="648"/>
      <c r="HW13" s="648"/>
      <c r="HX13" s="635" t="s">
        <v>136</v>
      </c>
      <c r="HY13" s="636"/>
      <c r="HZ13" s="637"/>
    </row>
    <row r="14" spans="1:234" ht="15" customHeight="1" thickBot="1" x14ac:dyDescent="0.25">
      <c r="B14" s="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91"/>
      <c r="R14" s="291"/>
      <c r="S14" s="291"/>
      <c r="T14" s="292"/>
      <c r="U14" s="292"/>
      <c r="V14" s="292"/>
      <c r="W14" s="292"/>
      <c r="X14" s="291"/>
      <c r="Y14" s="291"/>
      <c r="Z14" s="291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M14" s="243"/>
      <c r="AN14" s="243"/>
      <c r="AO14" s="243"/>
      <c r="AP14" s="243"/>
      <c r="AQ14" s="243"/>
      <c r="AR14" s="243"/>
      <c r="AS14" s="243"/>
      <c r="AT14" s="243"/>
      <c r="AU14" s="243"/>
      <c r="AV14" s="243"/>
      <c r="AW14" s="243"/>
      <c r="AX14" s="243"/>
      <c r="AY14" s="243"/>
      <c r="AZ14" s="243"/>
      <c r="BA14" s="243"/>
      <c r="BB14" s="243"/>
      <c r="BC14" s="243"/>
      <c r="BD14" s="243"/>
      <c r="BE14" s="243"/>
      <c r="BF14" s="244"/>
      <c r="BI14" s="8"/>
      <c r="BJ14" s="8"/>
      <c r="BK14" s="8"/>
      <c r="BL14" s="25"/>
      <c r="BM14" s="8" t="s">
        <v>68</v>
      </c>
      <c r="BN14" s="8"/>
      <c r="BO14" s="8"/>
      <c r="BP14" s="8"/>
      <c r="BQ14" s="8"/>
      <c r="BR14" s="8"/>
      <c r="BS14" s="26"/>
      <c r="BT14" s="27"/>
      <c r="BU14" s="28"/>
      <c r="BV14" s="27"/>
      <c r="BW14" s="27"/>
      <c r="BX14" s="27"/>
      <c r="BY14" s="27"/>
      <c r="BZ14" s="593" t="s">
        <v>74</v>
      </c>
      <c r="CA14" s="593"/>
      <c r="CB14" s="593"/>
      <c r="CC14" s="593"/>
      <c r="CD14" s="593"/>
      <c r="CE14" s="593"/>
      <c r="CF14" s="594"/>
      <c r="CG14" s="619" t="str">
        <f>IF(CG10="","",CG10*CG12)</f>
        <v/>
      </c>
      <c r="CH14" s="620"/>
      <c r="CI14" s="621"/>
      <c r="CJ14" s="593" t="s">
        <v>74</v>
      </c>
      <c r="CK14" s="593"/>
      <c r="CL14" s="593"/>
      <c r="CM14" s="593"/>
      <c r="CN14" s="593"/>
      <c r="CO14" s="593"/>
      <c r="CP14" s="594"/>
      <c r="CQ14" s="619">
        <f>IF(CQ10="","",CQ10*CQ12)</f>
        <v>0</v>
      </c>
      <c r="CR14" s="620"/>
      <c r="CS14" s="621"/>
      <c r="CT14" s="670" t="s">
        <v>19</v>
      </c>
      <c r="CU14" s="671"/>
      <c r="CV14" s="671"/>
      <c r="CW14" s="671"/>
      <c r="CX14" s="671"/>
      <c r="CY14" s="671"/>
      <c r="CZ14" s="671"/>
      <c r="DA14" s="671"/>
      <c r="DB14" s="671"/>
      <c r="DC14" s="671"/>
      <c r="DD14" s="672"/>
      <c r="DE14" s="21"/>
      <c r="DF14" s="696" t="s">
        <v>124</v>
      </c>
      <c r="DG14" s="697"/>
      <c r="DH14" s="698"/>
      <c r="DI14" s="715"/>
      <c r="DJ14" s="716"/>
      <c r="DK14" s="717"/>
      <c r="DP14" s="37"/>
      <c r="DQ14" s="251" t="s">
        <v>208</v>
      </c>
      <c r="DR14" s="250"/>
      <c r="DS14" s="664" t="str">
        <f>IF(DY2="","",IF(AND(DY2&gt;=300,DY2&lt;=349),"114",IF(AND(DY2&gt;=350,DY2&lt;=399),"146",IF(AND(DY2&gt;=400,DY2&lt;=449),178,IF(CP48=3800,178,IF(CP48=3900,210))))))</f>
        <v/>
      </c>
      <c r="DT14" s="665"/>
      <c r="DU14" s="665"/>
      <c r="DV14" s="665"/>
      <c r="DW14" s="666"/>
      <c r="DX14" s="250"/>
      <c r="DY14" s="679" t="str">
        <f>IF(DS14="","",DS14/25.4)</f>
        <v/>
      </c>
      <c r="DZ14" s="680"/>
      <c r="EA14" s="680"/>
      <c r="EB14" s="680"/>
      <c r="EC14" s="681"/>
      <c r="EJ14" s="50">
        <v>356</v>
      </c>
      <c r="EK14" s="43" t="s">
        <v>91</v>
      </c>
      <c r="EL14" s="46">
        <v>4.4000000000000004</v>
      </c>
      <c r="EM14" s="46">
        <v>10.31</v>
      </c>
      <c r="EN14" s="43" t="s">
        <v>92</v>
      </c>
      <c r="EO14" s="46">
        <v>10.32</v>
      </c>
      <c r="EP14" s="46">
        <v>20.76</v>
      </c>
      <c r="EQ14" s="43" t="s">
        <v>93</v>
      </c>
      <c r="ER14" s="46">
        <v>20.77</v>
      </c>
      <c r="ES14" s="46">
        <v>23.1</v>
      </c>
      <c r="FA14" s="842"/>
      <c r="FB14" s="843"/>
      <c r="FC14" s="843"/>
      <c r="FD14" s="843"/>
      <c r="FE14" s="843"/>
      <c r="FF14" s="843"/>
      <c r="FG14" s="844"/>
      <c r="FH14" s="721" t="s">
        <v>136</v>
      </c>
      <c r="FI14" s="722"/>
      <c r="FJ14" s="723"/>
      <c r="FK14" s="63"/>
      <c r="FL14" s="699" t="s">
        <v>156</v>
      </c>
      <c r="FM14" s="699"/>
      <c r="FN14" s="699"/>
      <c r="FO14" s="699"/>
      <c r="FP14" s="699"/>
      <c r="FQ14" s="699"/>
      <c r="FR14" s="699"/>
      <c r="FS14" s="699"/>
      <c r="FT14" s="699"/>
      <c r="FU14" s="699"/>
      <c r="FV14" s="699"/>
      <c r="FW14" s="699"/>
      <c r="FX14" s="699"/>
      <c r="FY14" s="699"/>
      <c r="FZ14" s="699"/>
      <c r="GA14" s="699"/>
      <c r="GB14" s="699"/>
      <c r="GC14" s="699"/>
      <c r="GD14" s="699"/>
      <c r="GE14" s="699"/>
      <c r="GF14" s="699"/>
      <c r="GG14" s="699"/>
      <c r="GH14" s="699"/>
      <c r="GI14" s="699"/>
      <c r="GJ14" s="699"/>
      <c r="GK14" s="699"/>
      <c r="GL14" s="699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D14" s="641" t="s">
        <v>493</v>
      </c>
      <c r="HE14" s="642"/>
      <c r="HF14" s="642"/>
      <c r="HG14" s="642"/>
      <c r="HH14" s="642"/>
      <c r="HI14" s="642"/>
      <c r="HJ14" s="642"/>
      <c r="HK14" s="642"/>
      <c r="HL14" s="643"/>
      <c r="HM14" s="638" t="str">
        <f>IF(HM5="","",HM5)</f>
        <v/>
      </c>
      <c r="HN14" s="639"/>
      <c r="HO14" s="639"/>
      <c r="HP14" s="639"/>
      <c r="HQ14" s="635" t="s">
        <v>80</v>
      </c>
      <c r="HR14" s="636"/>
      <c r="HS14" s="637"/>
      <c r="HT14" s="638" t="str">
        <f>IF(HT5="","",HT5)</f>
        <v/>
      </c>
      <c r="HU14" s="639"/>
      <c r="HV14" s="639"/>
      <c r="HW14" s="639"/>
      <c r="HX14" s="635" t="s">
        <v>136</v>
      </c>
      <c r="HY14" s="636"/>
      <c r="HZ14" s="637"/>
    </row>
    <row r="15" spans="1:234" ht="15" customHeight="1" thickBot="1" x14ac:dyDescent="0.25">
      <c r="B15" s="3"/>
      <c r="C15" s="565"/>
      <c r="D15" s="243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91"/>
      <c r="R15" s="291"/>
      <c r="S15" s="291"/>
      <c r="T15" s="292"/>
      <c r="U15" s="292"/>
      <c r="V15" s="292"/>
      <c r="W15" s="297"/>
      <c r="X15" s="571"/>
      <c r="Y15" s="571"/>
      <c r="Z15" s="571"/>
      <c r="AA15" s="571"/>
      <c r="AB15" s="571"/>
      <c r="AC15" s="571"/>
      <c r="AD15" s="571"/>
      <c r="AE15" s="571"/>
      <c r="AF15" s="571"/>
      <c r="AG15" s="571"/>
      <c r="AH15" s="571"/>
      <c r="AI15" s="571"/>
      <c r="AJ15" s="571"/>
      <c r="AK15" s="571"/>
      <c r="AL15" s="571"/>
      <c r="AM15" s="571"/>
      <c r="AN15" s="571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  <c r="BF15" s="294"/>
      <c r="BI15" s="27"/>
      <c r="BJ15" s="27"/>
      <c r="BK15" s="29"/>
      <c r="BL15" s="30"/>
      <c r="BM15" s="10" t="s">
        <v>59</v>
      </c>
      <c r="BN15" s="10"/>
      <c r="BO15" s="10"/>
      <c r="BP15" s="10"/>
      <c r="BQ15" s="10"/>
      <c r="BR15" s="10"/>
      <c r="BS15" s="27"/>
      <c r="BT15" s="27"/>
      <c r="BU15" s="31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2"/>
      <c r="CH15" s="22"/>
      <c r="CI15" s="22"/>
      <c r="CJ15" s="27"/>
      <c r="CK15" s="27"/>
      <c r="CL15" s="27"/>
      <c r="CM15" s="27"/>
      <c r="CN15" s="27"/>
      <c r="CO15" s="27"/>
      <c r="CP15" s="27"/>
      <c r="CQ15" s="22"/>
      <c r="CR15" s="22"/>
      <c r="CS15" s="22"/>
      <c r="CT15" s="670" t="s">
        <v>67</v>
      </c>
      <c r="CU15" s="671"/>
      <c r="CV15" s="671"/>
      <c r="CW15" s="671"/>
      <c r="CX15" s="671"/>
      <c r="CY15" s="671"/>
      <c r="CZ15" s="671"/>
      <c r="DA15" s="671"/>
      <c r="DB15" s="671"/>
      <c r="DC15" s="671"/>
      <c r="DD15" s="672"/>
      <c r="DE15" s="21"/>
      <c r="DF15" s="696" t="s">
        <v>125</v>
      </c>
      <c r="DG15" s="697"/>
      <c r="DH15" s="698"/>
      <c r="DI15" s="715"/>
      <c r="DJ15" s="716"/>
      <c r="DK15" s="717"/>
      <c r="DP15" s="37"/>
      <c r="DQ15" s="251" t="s">
        <v>265</v>
      </c>
      <c r="DR15" s="250"/>
      <c r="DS15" s="664" t="str">
        <f>IF(DY2="","",IF(AND(DY2&gt;=300,DY2&lt;=349),VLOOKUP(DY2,AVENTOS3200,3),IF(AND(DY2&gt;=350,DY2&lt;=399),VLOOKUP(DY2,AVENTOS3500,3),IF(AND(DY2&gt;=400,DY2&lt;=449),VLOOKUP(DY2,AVENTOS3800,3),IF(CP48=3800,VLOOKUP(DY2,AVENTOS3800,3),IF(CP48=3900,VLOOKUP(DY2,AVENTOS3900,3)))))))</f>
        <v/>
      </c>
      <c r="DT15" s="665"/>
      <c r="DU15" s="665"/>
      <c r="DV15" s="665"/>
      <c r="DW15" s="666"/>
      <c r="DX15" s="250"/>
      <c r="DY15" s="682" t="str">
        <f>IF(DS15="","",DS15/25.4)</f>
        <v/>
      </c>
      <c r="DZ15" s="683"/>
      <c r="EA15" s="683"/>
      <c r="EB15" s="683"/>
      <c r="EC15" s="684"/>
      <c r="EJ15" s="50">
        <v>357</v>
      </c>
      <c r="EK15" s="43" t="s">
        <v>91</v>
      </c>
      <c r="EL15" s="46">
        <v>4.4000000000000004</v>
      </c>
      <c r="EM15" s="46">
        <v>10.31</v>
      </c>
      <c r="EN15" s="43" t="s">
        <v>92</v>
      </c>
      <c r="EO15" s="46">
        <v>10.32</v>
      </c>
      <c r="EP15" s="46">
        <v>20.76</v>
      </c>
      <c r="EQ15" s="43" t="s">
        <v>93</v>
      </c>
      <c r="ER15" s="46">
        <v>20.77</v>
      </c>
      <c r="ES15" s="46">
        <v>23.1</v>
      </c>
      <c r="FA15" s="842"/>
      <c r="FB15" s="843"/>
      <c r="FC15" s="843"/>
      <c r="FD15" s="843"/>
      <c r="FE15" s="843"/>
      <c r="FF15" s="843"/>
      <c r="FG15" s="844"/>
      <c r="FH15" s="721" t="s">
        <v>136</v>
      </c>
      <c r="FI15" s="722"/>
      <c r="FJ15" s="723"/>
      <c r="FK15" s="63"/>
      <c r="FL15" s="699" t="s">
        <v>146</v>
      </c>
      <c r="FM15" s="699"/>
      <c r="FN15" s="699"/>
      <c r="FO15" s="699"/>
      <c r="FP15" s="699"/>
      <c r="FQ15" s="699"/>
      <c r="FR15" s="699"/>
      <c r="FS15" s="699"/>
      <c r="FT15" s="699"/>
      <c r="FU15" s="699"/>
      <c r="FV15" s="699"/>
      <c r="FW15" s="699"/>
      <c r="FX15" s="699"/>
      <c r="FY15" s="699"/>
      <c r="FZ15" s="699"/>
      <c r="GA15" s="699"/>
      <c r="GB15" s="699"/>
      <c r="GC15" s="699"/>
      <c r="GD15" s="699"/>
      <c r="GE15" s="63"/>
      <c r="GF15" s="63"/>
      <c r="GG15" s="63"/>
      <c r="GH15" s="63"/>
      <c r="GI15" s="63"/>
      <c r="GJ15" s="66"/>
      <c r="GK15" s="66"/>
      <c r="GL15" s="66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D15" s="641" t="s">
        <v>498</v>
      </c>
      <c r="HE15" s="642"/>
      <c r="HF15" s="642"/>
      <c r="HG15" s="642"/>
      <c r="HH15" s="642"/>
      <c r="HI15" s="642"/>
      <c r="HJ15" s="642"/>
      <c r="HK15" s="642"/>
      <c r="HL15" s="643"/>
      <c r="HM15" s="638" t="str">
        <f>IF(HM6="","",HM6)</f>
        <v/>
      </c>
      <c r="HN15" s="639"/>
      <c r="HO15" s="639"/>
      <c r="HP15" s="639"/>
      <c r="HQ15" s="635" t="s">
        <v>80</v>
      </c>
      <c r="HR15" s="636"/>
      <c r="HS15" s="637"/>
      <c r="HT15" s="638" t="str">
        <f>IF(HT6="","",HT6)</f>
        <v/>
      </c>
      <c r="HU15" s="639"/>
      <c r="HV15" s="639"/>
      <c r="HW15" s="639"/>
      <c r="HX15" s="635" t="s">
        <v>136</v>
      </c>
      <c r="HY15" s="636"/>
      <c r="HZ15" s="637"/>
    </row>
    <row r="16" spans="1:234" ht="15" customHeight="1" thickBot="1" x14ac:dyDescent="0.25">
      <c r="B16" s="3"/>
      <c r="C16" s="731" t="str">
        <f>IF(OR(AV20="",BC6="HL",BC6="HS"),"","Power factor")</f>
        <v/>
      </c>
      <c r="D16" s="745"/>
      <c r="E16" s="745"/>
      <c r="F16" s="745"/>
      <c r="G16" s="745"/>
      <c r="H16" s="745"/>
      <c r="I16" s="745"/>
      <c r="J16" s="745"/>
      <c r="K16" s="745"/>
      <c r="L16" s="746"/>
      <c r="M16" s="858" t="str">
        <f>IF(OR(AV20="",BC6="HL",BC6="HS"),"",CG41)</f>
        <v/>
      </c>
      <c r="N16" s="859"/>
      <c r="O16" s="859"/>
      <c r="P16" s="859"/>
      <c r="Q16" s="859"/>
      <c r="R16" s="859"/>
      <c r="S16" s="859"/>
      <c r="T16" s="859"/>
      <c r="U16" s="859"/>
      <c r="V16" s="860"/>
      <c r="W16" s="298"/>
      <c r="X16" s="572" t="str">
        <f>IF(M16="","",IF(AND(BC6="HF",M16&gt;2300),"Max power factor of 2300",IF(AND(BC6="HK",M16&gt;792),"Max power factor of 792",IF(AND(BC6="HK-S",M16&gt;177),"Max power factor of 177",IF(AND(BC6="HK-XS",M16&gt;312),"Max power factor of 312","")))))</f>
        <v/>
      </c>
      <c r="Y16" s="571"/>
      <c r="Z16" s="571"/>
      <c r="AA16" s="571"/>
      <c r="AB16" s="571"/>
      <c r="AC16" s="571"/>
      <c r="AD16" s="571"/>
      <c r="AE16" s="571"/>
      <c r="AF16" s="571"/>
      <c r="AG16" s="571"/>
      <c r="AH16" s="571"/>
      <c r="AI16" s="571"/>
      <c r="AJ16" s="571"/>
      <c r="AK16" s="571"/>
      <c r="AL16" s="571"/>
      <c r="AM16" s="571"/>
      <c r="AN16" s="571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  <c r="BF16" s="294"/>
      <c r="BI16" s="27"/>
      <c r="BJ16" s="27"/>
      <c r="BK16" s="27"/>
      <c r="BL16" s="32"/>
      <c r="BM16" s="29" t="s">
        <v>61</v>
      </c>
      <c r="BN16" s="29"/>
      <c r="BO16" s="29"/>
      <c r="BP16" s="29"/>
      <c r="BQ16" s="29"/>
      <c r="BR16" s="29"/>
      <c r="BS16" s="33"/>
      <c r="BT16" s="27"/>
      <c r="BU16" s="31"/>
      <c r="BV16" s="27"/>
      <c r="BW16" s="27"/>
      <c r="BX16" s="27"/>
      <c r="BY16" s="27"/>
      <c r="BZ16" s="618" t="s">
        <v>240</v>
      </c>
      <c r="CA16" s="593"/>
      <c r="CB16" s="593"/>
      <c r="CC16" s="593"/>
      <c r="CD16" s="593"/>
      <c r="CE16" s="593"/>
      <c r="CF16" s="594"/>
      <c r="CG16" s="673"/>
      <c r="CH16" s="674"/>
      <c r="CI16" s="675"/>
      <c r="CJ16" s="618" t="s">
        <v>240</v>
      </c>
      <c r="CK16" s="593"/>
      <c r="CL16" s="593"/>
      <c r="CM16" s="593"/>
      <c r="CN16" s="593"/>
      <c r="CO16" s="593"/>
      <c r="CP16" s="594"/>
      <c r="CQ16" s="619">
        <f>CG16</f>
        <v>0</v>
      </c>
      <c r="CR16" s="620"/>
      <c r="CS16" s="621"/>
      <c r="CT16" s="670" t="s">
        <v>68</v>
      </c>
      <c r="CU16" s="671"/>
      <c r="CV16" s="671"/>
      <c r="CW16" s="671"/>
      <c r="CX16" s="671"/>
      <c r="CY16" s="671"/>
      <c r="CZ16" s="671"/>
      <c r="DA16" s="671"/>
      <c r="DB16" s="671"/>
      <c r="DC16" s="671"/>
      <c r="DD16" s="672"/>
      <c r="DE16" s="21"/>
      <c r="DF16" s="696" t="s">
        <v>126</v>
      </c>
      <c r="DG16" s="697"/>
      <c r="DH16" s="698"/>
      <c r="DI16" s="715"/>
      <c r="DJ16" s="716"/>
      <c r="DK16" s="717"/>
      <c r="DP16" s="37"/>
      <c r="DQ16" s="251" t="s">
        <v>266</v>
      </c>
      <c r="DR16" s="250"/>
      <c r="DS16" s="664" t="str">
        <f>IF(DY2="","",IF(AND(DY2&gt;=300,DY2&lt;=349),VLOOKUP(DY2,AVENTOS3200,5),IF(AND(DY2&gt;=350,DY2&lt;=399),VLOOKUP(DY2,AVENTOS3500,5),IF(CP48=3800,VLOOKUP(DY2,AVENTOS3800,5),IF(AND(DY2&gt;=400,DY2&lt;=449),VLOOKUP(DY2,AVENTOS3800,3),IF(CP48=3900,VLOOKUP(DY2,AVENTOS3900,5)))))))</f>
        <v/>
      </c>
      <c r="DT16" s="665"/>
      <c r="DU16" s="665"/>
      <c r="DV16" s="665"/>
      <c r="DW16" s="666"/>
      <c r="DX16" s="250"/>
      <c r="DY16" s="682" t="str">
        <f>IF(DS16="","",DS16/25.4)</f>
        <v/>
      </c>
      <c r="DZ16" s="683"/>
      <c r="EA16" s="683"/>
      <c r="EB16" s="683"/>
      <c r="EC16" s="684"/>
      <c r="EF16" s="301"/>
      <c r="EJ16" s="50">
        <v>358</v>
      </c>
      <c r="EK16" s="43" t="s">
        <v>91</v>
      </c>
      <c r="EL16" s="46">
        <v>4.4000000000000004</v>
      </c>
      <c r="EM16" s="46">
        <v>10.31</v>
      </c>
      <c r="EN16" s="43" t="s">
        <v>92</v>
      </c>
      <c r="EO16" s="46">
        <v>10.32</v>
      </c>
      <c r="EP16" s="46">
        <v>20.76</v>
      </c>
      <c r="EQ16" s="43" t="s">
        <v>93</v>
      </c>
      <c r="ER16" s="46">
        <v>20.77</v>
      </c>
      <c r="ES16" s="46">
        <v>23.1</v>
      </c>
      <c r="FA16" s="842"/>
      <c r="FB16" s="843"/>
      <c r="FC16" s="843"/>
      <c r="FD16" s="843"/>
      <c r="FE16" s="843"/>
      <c r="FF16" s="843"/>
      <c r="FG16" s="844"/>
      <c r="FH16" s="721" t="s">
        <v>136</v>
      </c>
      <c r="FI16" s="722"/>
      <c r="FJ16" s="723"/>
      <c r="FK16" s="63"/>
      <c r="FL16" s="699" t="s">
        <v>147</v>
      </c>
      <c r="FM16" s="699"/>
      <c r="FN16" s="699"/>
      <c r="FO16" s="699"/>
      <c r="FP16" s="699"/>
      <c r="FQ16" s="699"/>
      <c r="FR16" s="699"/>
      <c r="FS16" s="699"/>
      <c r="FT16" s="699"/>
      <c r="FU16" s="699"/>
      <c r="FV16" s="699"/>
      <c r="FW16" s="699"/>
      <c r="FX16" s="699"/>
      <c r="FY16" s="699"/>
      <c r="FZ16" s="699"/>
      <c r="GA16" s="699"/>
      <c r="GB16" s="699"/>
      <c r="GC16" s="699"/>
      <c r="GD16" s="699"/>
      <c r="GE16" s="63"/>
      <c r="GF16" s="63"/>
      <c r="GG16" s="63"/>
      <c r="GH16" s="63"/>
      <c r="GI16" s="63"/>
      <c r="GJ16" s="66"/>
      <c r="GK16" s="66"/>
      <c r="GL16" s="66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D16" s="650" t="s">
        <v>494</v>
      </c>
      <c r="HE16" s="651"/>
      <c r="HF16" s="651"/>
      <c r="HG16" s="651"/>
      <c r="HH16" s="651"/>
      <c r="HI16" s="651"/>
      <c r="HJ16" s="651"/>
      <c r="HK16" s="651"/>
      <c r="HL16" s="652"/>
      <c r="HM16" s="653" t="str">
        <f>IF(HW29="","",CONCATENATE(INT(HW29)))</f>
        <v/>
      </c>
      <c r="HN16" s="654"/>
      <c r="HO16" s="654"/>
      <c r="HP16" s="655"/>
      <c r="HQ16" s="656" t="s">
        <v>8</v>
      </c>
      <c r="HR16" s="657"/>
      <c r="HS16" s="658"/>
      <c r="HT16" s="653" t="str">
        <f>IF(HW29="","",CONCATENATE(ROUNDDOWN(((HW29-INT(HW29))*16),0)))</f>
        <v/>
      </c>
      <c r="HU16" s="654"/>
      <c r="HV16" s="654"/>
      <c r="HW16" s="655"/>
      <c r="HX16" s="656" t="s">
        <v>72</v>
      </c>
      <c r="HY16" s="657"/>
      <c r="HZ16" s="658"/>
    </row>
    <row r="17" spans="2:234" ht="15" customHeight="1" thickBot="1" x14ac:dyDescent="0.25">
      <c r="B17" s="3"/>
      <c r="C17" s="753" t="s">
        <v>7</v>
      </c>
      <c r="D17" s="642"/>
      <c r="E17" s="642"/>
      <c r="F17" s="642"/>
      <c r="G17" s="642"/>
      <c r="H17" s="642"/>
      <c r="I17" s="642"/>
      <c r="J17" s="642"/>
      <c r="K17" s="642"/>
      <c r="L17" s="643"/>
      <c r="M17" s="789" t="str">
        <f>IF(L26="","",L26)</f>
        <v/>
      </c>
      <c r="N17" s="790"/>
      <c r="O17" s="791"/>
      <c r="P17" s="762" t="s">
        <v>8</v>
      </c>
      <c r="Q17" s="745"/>
      <c r="R17" s="853" t="str">
        <f>IF(S26="","",S26)</f>
        <v/>
      </c>
      <c r="S17" s="853"/>
      <c r="T17" s="854"/>
      <c r="U17" s="762" t="s">
        <v>72</v>
      </c>
      <c r="V17" s="746"/>
      <c r="W17" s="13"/>
      <c r="X17" s="861" t="str">
        <f>IF(AND(OR(M6="Aluminum frame",M6="Wood frame &amp; glass"),AE6="Glass"),"Glass is the only option for a frame door. The type of aluminum or wood used does not result in a significant weight difference.","")</f>
        <v/>
      </c>
      <c r="Y17" s="861"/>
      <c r="Z17" s="861"/>
      <c r="AA17" s="861"/>
      <c r="AB17" s="861"/>
      <c r="AC17" s="861"/>
      <c r="AD17" s="861"/>
      <c r="AE17" s="861"/>
      <c r="AF17" s="861"/>
      <c r="AG17" s="861"/>
      <c r="AH17" s="861"/>
      <c r="AI17" s="861"/>
      <c r="AJ17" s="861"/>
      <c r="AK17" s="861"/>
      <c r="AL17" s="573"/>
      <c r="AM17" s="573"/>
      <c r="AN17" s="573"/>
      <c r="AO17" s="573"/>
      <c r="AP17" s="573"/>
      <c r="AQ17" s="573"/>
      <c r="AR17" s="573"/>
      <c r="AS17" s="573"/>
      <c r="AT17" s="573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5"/>
      <c r="BF17" s="11"/>
      <c r="BI17" s="27"/>
      <c r="BJ17" s="27"/>
      <c r="BK17" s="27"/>
      <c r="BL17" s="27"/>
      <c r="BM17" s="27" t="s">
        <v>64</v>
      </c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618" t="s">
        <v>507</v>
      </c>
      <c r="CA17" s="593"/>
      <c r="CB17" s="593"/>
      <c r="CC17" s="593"/>
      <c r="CD17" s="593"/>
      <c r="CE17" s="593"/>
      <c r="CF17" s="594"/>
      <c r="CG17" s="673"/>
      <c r="CH17" s="674"/>
      <c r="CI17" s="675"/>
      <c r="CJ17" s="618" t="s">
        <v>507</v>
      </c>
      <c r="CK17" s="593"/>
      <c r="CL17" s="593"/>
      <c r="CM17" s="593"/>
      <c r="CN17" s="593"/>
      <c r="CO17" s="593"/>
      <c r="CP17" s="594"/>
      <c r="CQ17" s="619">
        <f>CG17</f>
        <v>0</v>
      </c>
      <c r="CR17" s="620"/>
      <c r="CS17" s="621"/>
      <c r="CT17" s="670" t="s">
        <v>122</v>
      </c>
      <c r="CU17" s="671"/>
      <c r="CV17" s="671"/>
      <c r="CW17" s="671"/>
      <c r="CX17" s="671"/>
      <c r="CY17" s="671"/>
      <c r="CZ17" s="671"/>
      <c r="DA17" s="671"/>
      <c r="DB17" s="671"/>
      <c r="DC17" s="671"/>
      <c r="DD17" s="672"/>
      <c r="DE17" s="21"/>
      <c r="DF17" s="696" t="s">
        <v>127</v>
      </c>
      <c r="DG17" s="697"/>
      <c r="DH17" s="698"/>
      <c r="DI17" s="715"/>
      <c r="DJ17" s="716"/>
      <c r="DK17" s="717"/>
      <c r="DP17" s="37"/>
      <c r="DQ17" s="251" t="s">
        <v>267</v>
      </c>
      <c r="DR17" s="250"/>
      <c r="DS17" s="664" t="str">
        <f>IF(DY3="","",DY2-(DY3+EB3))</f>
        <v/>
      </c>
      <c r="DT17" s="665"/>
      <c r="DU17" s="665"/>
      <c r="DV17" s="665"/>
      <c r="DW17" s="666"/>
      <c r="DX17" s="250"/>
      <c r="DY17" s="682" t="str">
        <f>IF(DS17="","",DS17/25.4)</f>
        <v/>
      </c>
      <c r="DZ17" s="683"/>
      <c r="EA17" s="683"/>
      <c r="EB17" s="683"/>
      <c r="EC17" s="684"/>
      <c r="EF17" s="301"/>
      <c r="EG17" s="299"/>
      <c r="EJ17" s="50">
        <v>359</v>
      </c>
      <c r="EK17" s="43" t="s">
        <v>91</v>
      </c>
      <c r="EL17" s="46">
        <v>4.4000000000000004</v>
      </c>
      <c r="EM17" s="46">
        <v>10.31</v>
      </c>
      <c r="EN17" s="43" t="s">
        <v>92</v>
      </c>
      <c r="EO17" s="46">
        <v>10.32</v>
      </c>
      <c r="EP17" s="46">
        <v>20.76</v>
      </c>
      <c r="EQ17" s="43" t="s">
        <v>93</v>
      </c>
      <c r="ER17" s="46">
        <v>20.77</v>
      </c>
      <c r="ES17" s="46">
        <v>23.1</v>
      </c>
      <c r="FA17" s="718" t="str">
        <f>IF(FA15="","",IF(FA2="","",(FA2-FA10-FA11-FA12)/2))</f>
        <v/>
      </c>
      <c r="FB17" s="719"/>
      <c r="FC17" s="719"/>
      <c r="FD17" s="719"/>
      <c r="FE17" s="719"/>
      <c r="FF17" s="719"/>
      <c r="FG17" s="720"/>
      <c r="FH17" s="721" t="s">
        <v>136</v>
      </c>
      <c r="FI17" s="722"/>
      <c r="FJ17" s="723"/>
      <c r="FK17" s="63"/>
      <c r="FL17" s="699" t="s">
        <v>148</v>
      </c>
      <c r="FM17" s="699"/>
      <c r="FN17" s="699"/>
      <c r="FO17" s="699"/>
      <c r="FP17" s="699"/>
      <c r="FQ17" s="699"/>
      <c r="FR17" s="699"/>
      <c r="FS17" s="699"/>
      <c r="FT17" s="699"/>
      <c r="FU17" s="699"/>
      <c r="FV17" s="699"/>
      <c r="FW17" s="699"/>
      <c r="FX17" s="699"/>
      <c r="FY17" s="699"/>
      <c r="FZ17" s="699"/>
      <c r="GA17" s="699"/>
      <c r="GB17" s="699"/>
      <c r="GC17" s="699"/>
      <c r="GD17" s="699"/>
      <c r="GE17" s="63"/>
      <c r="GF17" s="63"/>
      <c r="GG17" s="63"/>
      <c r="GH17" s="63"/>
      <c r="GI17" s="63"/>
      <c r="GJ17" s="66"/>
      <c r="GK17" s="66"/>
      <c r="GL17" s="66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D17" s="416"/>
      <c r="HE17" s="416"/>
      <c r="HF17" s="416"/>
      <c r="HG17" s="416"/>
      <c r="HH17" s="416"/>
      <c r="HI17" s="416"/>
      <c r="HJ17" s="416"/>
      <c r="HK17" s="416"/>
      <c r="HL17" s="416"/>
      <c r="HM17" s="417"/>
      <c r="HN17" s="417"/>
      <c r="HO17" s="417"/>
      <c r="HP17" s="417"/>
      <c r="HQ17" s="418"/>
      <c r="HR17" s="418"/>
      <c r="HS17" s="418"/>
      <c r="HT17" s="417"/>
      <c r="HU17" s="417"/>
      <c r="HV17" s="417"/>
      <c r="HW17" s="417"/>
      <c r="HX17" s="418"/>
      <c r="HY17" s="418"/>
      <c r="HZ17" s="418"/>
    </row>
    <row r="18" spans="2:234" ht="15" customHeight="1" thickBot="1" x14ac:dyDescent="0.25">
      <c r="B18" s="3"/>
      <c r="C18" s="243" t="str">
        <f>IF(M17="","","ChangeWeight")</f>
        <v/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2"/>
      <c r="R18" s="12"/>
      <c r="S18" s="12"/>
      <c r="T18" s="13"/>
      <c r="U18" s="13"/>
      <c r="V18" s="13"/>
      <c r="W18" s="13"/>
      <c r="X18" s="861"/>
      <c r="Y18" s="861"/>
      <c r="Z18" s="861"/>
      <c r="AA18" s="861"/>
      <c r="AB18" s="861"/>
      <c r="AC18" s="861"/>
      <c r="AD18" s="861"/>
      <c r="AE18" s="861"/>
      <c r="AF18" s="861"/>
      <c r="AG18" s="861"/>
      <c r="AH18" s="861"/>
      <c r="AI18" s="861"/>
      <c r="AJ18" s="861"/>
      <c r="AK18" s="861"/>
      <c r="AL18" s="573"/>
      <c r="AM18" s="573"/>
      <c r="AN18" s="573"/>
      <c r="AO18" s="573"/>
      <c r="AP18" s="573"/>
      <c r="AQ18" s="573"/>
      <c r="AR18" s="573"/>
      <c r="AS18" s="573"/>
      <c r="AT18" s="573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5"/>
      <c r="BF18" s="11"/>
      <c r="BI18" s="27"/>
      <c r="BJ18" s="27"/>
      <c r="BK18" s="27"/>
      <c r="BL18" s="32"/>
      <c r="BM18" s="27" t="s">
        <v>56</v>
      </c>
      <c r="BN18" s="27"/>
      <c r="BO18" s="27"/>
      <c r="BP18" s="27"/>
      <c r="BQ18" s="27"/>
      <c r="BR18" s="27"/>
      <c r="BS18" s="27"/>
      <c r="BT18" s="27"/>
      <c r="BU18" s="34"/>
      <c r="BV18" s="27"/>
      <c r="BW18" s="27"/>
      <c r="BX18" s="27"/>
      <c r="BY18" s="27"/>
      <c r="BZ18" s="618" t="s">
        <v>439</v>
      </c>
      <c r="CA18" s="593"/>
      <c r="CB18" s="593"/>
      <c r="CC18" s="593"/>
      <c r="CD18" s="593"/>
      <c r="CE18" s="593"/>
      <c r="CF18" s="594"/>
      <c r="CG18" s="619" t="str">
        <f>CONCATENATE(CG4,BC6)</f>
        <v/>
      </c>
      <c r="CH18" s="620"/>
      <c r="CI18" s="621"/>
      <c r="CJ18" s="618" t="s">
        <v>439</v>
      </c>
      <c r="CK18" s="593"/>
      <c r="CL18" s="593"/>
      <c r="CM18" s="593"/>
      <c r="CN18" s="593"/>
      <c r="CO18" s="593"/>
      <c r="CP18" s="594"/>
      <c r="CQ18" s="619" t="str">
        <f>CG18</f>
        <v/>
      </c>
      <c r="CR18" s="620"/>
      <c r="CS18" s="621"/>
      <c r="CT18" s="670" t="s">
        <v>123</v>
      </c>
      <c r="CU18" s="671"/>
      <c r="CV18" s="671"/>
      <c r="CW18" s="671"/>
      <c r="CX18" s="671"/>
      <c r="CY18" s="671"/>
      <c r="CZ18" s="671"/>
      <c r="DA18" s="671"/>
      <c r="DB18" s="671"/>
      <c r="DC18" s="671"/>
      <c r="DD18" s="672"/>
      <c r="DE18" s="21"/>
      <c r="DF18" s="696" t="s">
        <v>133</v>
      </c>
      <c r="DG18" s="697"/>
      <c r="DH18" s="698"/>
      <c r="DI18" s="715"/>
      <c r="DJ18" s="716"/>
      <c r="DK18" s="717"/>
      <c r="DP18" s="37"/>
      <c r="DQ18" s="252" t="s">
        <v>268</v>
      </c>
      <c r="DR18" s="253"/>
      <c r="DS18" s="676" t="str">
        <f>IF(DY2="","",IF(AND(DY2&gt;=300,DY2&lt;=349),VLOOKUP(DY2,AVENTOS3200,7),IF(AND(DY2&gt;=350,DY2&lt;=399),VLOOKUP(DY2,AVENTOS3500,7),IF(CP48=3800,VLOOKUP(DY2,AVENTOS3800,7),IF(AND(DY2&gt;=400,DY2&lt;=449),VLOOKUP(DY2,AVENTOS3800,3),IF(CP48=3900,VLOOKUP(DY2,AVENTOS3900,7)))))))</f>
        <v/>
      </c>
      <c r="DT18" s="677"/>
      <c r="DU18" s="677"/>
      <c r="DV18" s="677"/>
      <c r="DW18" s="678"/>
      <c r="DX18" s="253"/>
      <c r="DY18" s="690" t="str">
        <f>IF(DS18="","",DS18/25.4)</f>
        <v/>
      </c>
      <c r="DZ18" s="691"/>
      <c r="EA18" s="691"/>
      <c r="EB18" s="691"/>
      <c r="EC18" s="692"/>
      <c r="EF18" s="301"/>
      <c r="EG18" s="299"/>
      <c r="EJ18" s="50">
        <v>360</v>
      </c>
      <c r="EK18" s="43" t="s">
        <v>91</v>
      </c>
      <c r="EL18" s="46">
        <v>4.4000000000000004</v>
      </c>
      <c r="EM18" s="46">
        <v>10.31</v>
      </c>
      <c r="EN18" s="43" t="s">
        <v>92</v>
      </c>
      <c r="EO18" s="46">
        <v>10.32</v>
      </c>
      <c r="EP18" s="46">
        <v>20.76</v>
      </c>
      <c r="EQ18" s="43" t="s">
        <v>93</v>
      </c>
      <c r="ER18" s="46">
        <v>20.77</v>
      </c>
      <c r="ES18" s="46">
        <v>23.65</v>
      </c>
      <c r="FA18" s="718" t="str">
        <f>FA17</f>
        <v/>
      </c>
      <c r="FB18" s="719"/>
      <c r="FC18" s="719"/>
      <c r="FD18" s="719"/>
      <c r="FE18" s="719"/>
      <c r="FF18" s="719"/>
      <c r="FG18" s="720"/>
      <c r="FH18" s="721" t="s">
        <v>136</v>
      </c>
      <c r="FI18" s="722"/>
      <c r="FJ18" s="723"/>
      <c r="FK18" s="63"/>
      <c r="FL18" s="699" t="s">
        <v>149</v>
      </c>
      <c r="FM18" s="699"/>
      <c r="FN18" s="699"/>
      <c r="FO18" s="699"/>
      <c r="FP18" s="699"/>
      <c r="FQ18" s="699"/>
      <c r="FR18" s="699"/>
      <c r="FS18" s="699"/>
      <c r="FT18" s="699"/>
      <c r="FU18" s="699"/>
      <c r="FV18" s="699"/>
      <c r="FW18" s="699"/>
      <c r="FX18" s="699"/>
      <c r="FY18" s="699"/>
      <c r="FZ18" s="699"/>
      <c r="GA18" s="699"/>
      <c r="GB18" s="699"/>
      <c r="GC18" s="699"/>
      <c r="GD18" s="699"/>
      <c r="GE18" s="63"/>
      <c r="GF18" s="63"/>
      <c r="GG18" s="63"/>
      <c r="GH18" s="63"/>
      <c r="GI18" s="63"/>
      <c r="GJ18" s="66"/>
      <c r="GK18" s="66"/>
      <c r="GL18" s="66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</row>
    <row r="19" spans="2:234" ht="15" customHeight="1" thickBot="1" x14ac:dyDescent="0.25">
      <c r="B19" s="3"/>
      <c r="C19" s="71"/>
      <c r="D19" s="71"/>
      <c r="E19" s="71"/>
      <c r="F19" s="71"/>
      <c r="G19" s="71"/>
      <c r="H19" s="71"/>
      <c r="I19" s="71"/>
      <c r="J19" s="71"/>
      <c r="K19" s="71"/>
      <c r="L19" s="79"/>
      <c r="M19" s="79"/>
      <c r="N19" s="79"/>
      <c r="O19" s="79"/>
      <c r="P19" s="79"/>
      <c r="Q19" s="80"/>
      <c r="R19" s="80"/>
      <c r="S19" s="14"/>
      <c r="T19" s="14"/>
      <c r="U19" s="14"/>
      <c r="V19" s="14"/>
      <c r="W19" s="14"/>
      <c r="X19" s="861"/>
      <c r="Y19" s="861"/>
      <c r="Z19" s="861"/>
      <c r="AA19" s="861"/>
      <c r="AB19" s="861"/>
      <c r="AC19" s="861"/>
      <c r="AD19" s="861"/>
      <c r="AE19" s="861"/>
      <c r="AF19" s="861"/>
      <c r="AG19" s="861"/>
      <c r="AH19" s="861"/>
      <c r="AI19" s="861"/>
      <c r="AJ19" s="861"/>
      <c r="AK19" s="861"/>
      <c r="AL19" s="731"/>
      <c r="AM19" s="732"/>
      <c r="AN19" s="732"/>
      <c r="AO19" s="732"/>
      <c r="AP19" s="732"/>
      <c r="AQ19" s="732"/>
      <c r="AR19" s="732"/>
      <c r="AS19" s="732"/>
      <c r="AT19" s="732"/>
      <c r="AU19" s="733"/>
      <c r="AV19" s="734"/>
      <c r="AW19" s="735"/>
      <c r="AX19" s="735"/>
      <c r="AY19" s="735"/>
      <c r="AZ19" s="735"/>
      <c r="BA19" s="735"/>
      <c r="BB19" s="735"/>
      <c r="BC19" s="735"/>
      <c r="BD19" s="735"/>
      <c r="BE19" s="736"/>
      <c r="BF19" s="3"/>
      <c r="BI19" s="27"/>
      <c r="BJ19" s="27"/>
      <c r="BK19" s="27"/>
      <c r="BL19" s="27"/>
      <c r="BM19" s="27" t="s">
        <v>19</v>
      </c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18"/>
      <c r="CT19" s="670" t="s">
        <v>68</v>
      </c>
      <c r="CU19" s="671"/>
      <c r="CV19" s="671"/>
      <c r="CW19" s="671"/>
      <c r="CX19" s="671"/>
      <c r="CY19" s="671"/>
      <c r="CZ19" s="671"/>
      <c r="DA19" s="671"/>
      <c r="DB19" s="671"/>
      <c r="DC19" s="671"/>
      <c r="DD19" s="672"/>
      <c r="DE19" s="21"/>
      <c r="DF19" s="696" t="s">
        <v>20</v>
      </c>
      <c r="DG19" s="697"/>
      <c r="DH19" s="698"/>
      <c r="DI19" s="715">
        <v>2.6</v>
      </c>
      <c r="DJ19" s="716"/>
      <c r="DK19" s="717"/>
      <c r="DU19" s="274"/>
      <c r="EF19" s="301"/>
      <c r="EG19" s="302"/>
      <c r="EJ19" s="50">
        <v>361</v>
      </c>
      <c r="EK19" s="43" t="s">
        <v>91</v>
      </c>
      <c r="EL19" s="46">
        <v>4.4000000000000004</v>
      </c>
      <c r="EM19" s="46">
        <v>10.31</v>
      </c>
      <c r="EN19" s="43" t="s">
        <v>92</v>
      </c>
      <c r="EO19" s="46">
        <v>10.32</v>
      </c>
      <c r="EP19" s="46">
        <v>20.76</v>
      </c>
      <c r="EQ19" s="43" t="s">
        <v>93</v>
      </c>
      <c r="ER19" s="46">
        <v>20.77</v>
      </c>
      <c r="ES19" s="46">
        <v>23.65</v>
      </c>
      <c r="FA19" s="718" t="str">
        <f>IF(FA16="","",IF(FA4="","",FA4-FA13*2))</f>
        <v/>
      </c>
      <c r="FB19" s="719"/>
      <c r="FC19" s="719"/>
      <c r="FD19" s="719"/>
      <c r="FE19" s="719"/>
      <c r="FF19" s="719"/>
      <c r="FG19" s="720"/>
      <c r="FH19" s="721" t="s">
        <v>136</v>
      </c>
      <c r="FI19" s="722"/>
      <c r="FJ19" s="723"/>
      <c r="FK19" s="63"/>
      <c r="FL19" s="699" t="s">
        <v>6</v>
      </c>
      <c r="FM19" s="699"/>
      <c r="FN19" s="699"/>
      <c r="FO19" s="699"/>
      <c r="FP19" s="699"/>
      <c r="FQ19" s="699"/>
      <c r="FR19" s="699"/>
      <c r="FS19" s="699"/>
      <c r="FT19" s="699"/>
      <c r="FU19" s="699"/>
      <c r="FV19" s="699"/>
      <c r="FW19" s="699"/>
      <c r="FX19" s="699"/>
      <c r="FY19" s="699"/>
      <c r="FZ19" s="699"/>
      <c r="GA19" s="699"/>
      <c r="GB19" s="699"/>
      <c r="GC19" s="699"/>
      <c r="GD19" s="699"/>
      <c r="GE19" s="63"/>
      <c r="GF19" s="63"/>
      <c r="GG19" s="63"/>
      <c r="GH19" s="63"/>
      <c r="GI19" s="63"/>
      <c r="GJ19" s="66"/>
      <c r="GK19" s="66"/>
      <c r="GL19" s="66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D19" s="593" t="s">
        <v>477</v>
      </c>
      <c r="HE19" s="593"/>
      <c r="HF19" s="593"/>
      <c r="HG19" s="593"/>
      <c r="HH19" s="593"/>
      <c r="HI19" s="593"/>
      <c r="HJ19" s="593"/>
      <c r="HK19" s="649"/>
      <c r="HL19" s="649"/>
      <c r="HM19" s="649"/>
      <c r="HP19" s="593" t="s">
        <v>496</v>
      </c>
      <c r="HQ19" s="593"/>
      <c r="HR19" s="593"/>
      <c r="HS19" s="593"/>
      <c r="HT19" s="593"/>
      <c r="HU19" s="593"/>
      <c r="HV19" s="593"/>
      <c r="HW19" s="649"/>
      <c r="HX19" s="649"/>
      <c r="HY19" s="649"/>
    </row>
    <row r="20" spans="2:234" ht="15" customHeight="1" thickBot="1" x14ac:dyDescent="0.25">
      <c r="B20" s="3"/>
      <c r="C20" s="753" t="s">
        <v>75</v>
      </c>
      <c r="D20" s="642"/>
      <c r="E20" s="642"/>
      <c r="F20" s="642"/>
      <c r="G20" s="642"/>
      <c r="H20" s="642"/>
      <c r="I20" s="642"/>
      <c r="J20" s="642"/>
      <c r="K20" s="642"/>
      <c r="L20" s="750"/>
      <c r="M20" s="751"/>
      <c r="N20" s="751"/>
      <c r="O20" s="751"/>
      <c r="P20" s="751"/>
      <c r="Q20" s="751"/>
      <c r="R20" s="751"/>
      <c r="S20" s="751"/>
      <c r="T20" s="751"/>
      <c r="U20" s="751"/>
      <c r="V20" s="751"/>
      <c r="W20" s="751"/>
      <c r="X20" s="751"/>
      <c r="Y20" s="752"/>
      <c r="Z20" s="3"/>
      <c r="AA20" s="765" t="str">
        <f>IF(BC6="HK-XS","",IF(BF20=" x2","Two sets will need to be ordered as this application requires three of the following:
• Lift mechanism
• Cover
• Telescopic arm
• Hardware set",""))</f>
        <v/>
      </c>
      <c r="AB20" s="765"/>
      <c r="AC20" s="765"/>
      <c r="AD20" s="765"/>
      <c r="AE20" s="765"/>
      <c r="AF20" s="765"/>
      <c r="AG20" s="765"/>
      <c r="AH20" s="765"/>
      <c r="AI20" s="765"/>
      <c r="AJ20" s="765"/>
      <c r="AK20" s="14"/>
      <c r="AL20" s="731" t="s">
        <v>81</v>
      </c>
      <c r="AM20" s="745"/>
      <c r="AN20" s="745"/>
      <c r="AO20" s="745"/>
      <c r="AP20" s="745"/>
      <c r="AQ20" s="745"/>
      <c r="AR20" s="745"/>
      <c r="AS20" s="745"/>
      <c r="AT20" s="745"/>
      <c r="AU20" s="746"/>
      <c r="AV20" s="761" t="str">
        <f>IF(OR(L21="",M6=""),"",IF(M6="Mixed",EF35,IF(BC6="HF",EF34,IF(BC6="HL",EF40,IF(BC6="HK",EF48,IF(BC6="HK-S",EH48,IF(BC6="HS",EL461,IF(BC6="HK-XS",EF59))))))))</f>
        <v/>
      </c>
      <c r="AW20" s="748"/>
      <c r="AX20" s="748"/>
      <c r="AY20" s="748"/>
      <c r="AZ20" s="748"/>
      <c r="BA20" s="748"/>
      <c r="BB20" s="748"/>
      <c r="BC20" s="748"/>
      <c r="BD20" s="748"/>
      <c r="BE20" s="749"/>
      <c r="BF20" s="498" t="str">
        <f>IF(OR(AV20="Power factor out of range",AV20="Power factor out of range",BC6=""),"",IF(AND(BC6="HF",EG34=""),"",IF(AND(BC6="HF",EG34&gt;0),EG34,IF(BC6="HK-XS",EG59,""))))</f>
        <v/>
      </c>
      <c r="BI20" s="27"/>
      <c r="BJ20" s="27"/>
      <c r="BK20" s="27"/>
      <c r="BL20" s="32"/>
      <c r="BM20" s="27" t="s">
        <v>54</v>
      </c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18"/>
      <c r="CJ20" s="618" t="s">
        <v>78</v>
      </c>
      <c r="CK20" s="593"/>
      <c r="CL20" s="593"/>
      <c r="CM20" s="593"/>
      <c r="CN20" s="593"/>
      <c r="CO20" s="593"/>
      <c r="CP20" s="594"/>
      <c r="CQ20" s="673"/>
      <c r="CR20" s="674"/>
      <c r="CS20" s="675"/>
      <c r="CT20" s="670" t="s">
        <v>68</v>
      </c>
      <c r="CU20" s="671"/>
      <c r="CV20" s="671"/>
      <c r="CW20" s="671"/>
      <c r="CX20" s="671"/>
      <c r="CY20" s="671"/>
      <c r="CZ20" s="671"/>
      <c r="DA20" s="671"/>
      <c r="DB20" s="671"/>
      <c r="DC20" s="671"/>
      <c r="DD20" s="672"/>
      <c r="DE20" s="21"/>
      <c r="DF20" s="696" t="s">
        <v>21</v>
      </c>
      <c r="DG20" s="697"/>
      <c r="DH20" s="698"/>
      <c r="DI20" s="715">
        <v>2.85</v>
      </c>
      <c r="DJ20" s="716"/>
      <c r="DK20" s="717"/>
      <c r="DQ20" s="260"/>
      <c r="DR20" s="262"/>
      <c r="DS20" s="261"/>
      <c r="DT20" s="261"/>
      <c r="DU20" s="261"/>
      <c r="DV20" s="261"/>
      <c r="DW20" s="261"/>
      <c r="DX20" s="261"/>
      <c r="EF20" s="301"/>
      <c r="EG20" s="302"/>
      <c r="EJ20" s="50">
        <v>362</v>
      </c>
      <c r="EK20" s="43" t="s">
        <v>91</v>
      </c>
      <c r="EL20" s="46">
        <v>4.4000000000000004</v>
      </c>
      <c r="EM20" s="46">
        <v>10.31</v>
      </c>
      <c r="EN20" s="43" t="s">
        <v>92</v>
      </c>
      <c r="EO20" s="46">
        <v>10.32</v>
      </c>
      <c r="EP20" s="46">
        <v>20.76</v>
      </c>
      <c r="EQ20" s="43" t="s">
        <v>93</v>
      </c>
      <c r="ER20" s="46">
        <v>20.77</v>
      </c>
      <c r="ES20" s="46">
        <v>23.65</v>
      </c>
      <c r="FA20" s="711" t="str">
        <f>IF(CG14="","",IF(BC6="HF",CONCATENATE(INT(CG14*2)),CONCATENATE(INT(CG14))))</f>
        <v/>
      </c>
      <c r="FB20" s="712"/>
      <c r="FC20" s="713"/>
      <c r="FD20" s="67" t="s">
        <v>8</v>
      </c>
      <c r="FE20" s="67"/>
      <c r="FF20" s="711" t="str">
        <f>IF(CG14="","",IF(BC6="HF",CONCATENATE(ROUNDDOWN(((CG14*2-INT(CG14*2))*16),0)),CONCATENATE(ROUNDDOWN(((CG14-INT(CG14))*16),0))))</f>
        <v/>
      </c>
      <c r="FG20" s="712"/>
      <c r="FH20" s="713"/>
      <c r="FI20" s="67" t="s">
        <v>72</v>
      </c>
      <c r="FJ20" s="68"/>
      <c r="FK20" s="63"/>
      <c r="FL20" s="69" t="s">
        <v>157</v>
      </c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78"/>
      <c r="GO20" s="78"/>
      <c r="GP20" s="78"/>
      <c r="GQ20" s="78"/>
      <c r="GR20" s="78"/>
      <c r="GS20" s="78"/>
      <c r="GT20" s="78"/>
      <c r="GU20" s="78"/>
      <c r="GV20" s="78"/>
      <c r="GW20" s="78"/>
      <c r="GX20" s="78"/>
      <c r="GY20" s="78"/>
      <c r="GZ20" s="78"/>
      <c r="HA20" s="78"/>
      <c r="HD20" s="593" t="s">
        <v>482</v>
      </c>
      <c r="HE20" s="593"/>
      <c r="HF20" s="593"/>
      <c r="HG20" s="593"/>
      <c r="HH20" s="593"/>
      <c r="HI20" s="593"/>
      <c r="HJ20" s="593"/>
      <c r="HK20" s="632"/>
      <c r="HL20" s="632"/>
      <c r="HM20" s="632"/>
      <c r="HP20" s="593" t="s">
        <v>499</v>
      </c>
      <c r="HQ20" s="593"/>
      <c r="HR20" s="593"/>
      <c r="HS20" s="593"/>
      <c r="HT20" s="593"/>
      <c r="HU20" s="593"/>
      <c r="HV20" s="593"/>
      <c r="HW20" s="632"/>
      <c r="HX20" s="632"/>
      <c r="HY20" s="632"/>
    </row>
    <row r="21" spans="2:234" ht="15" customHeight="1" thickBot="1" x14ac:dyDescent="0.25">
      <c r="B21" s="3"/>
      <c r="C21" s="753" t="s">
        <v>78</v>
      </c>
      <c r="D21" s="642"/>
      <c r="E21" s="642"/>
      <c r="F21" s="642"/>
      <c r="G21" s="642"/>
      <c r="H21" s="642"/>
      <c r="I21" s="642"/>
      <c r="J21" s="642"/>
      <c r="K21" s="643"/>
      <c r="L21" s="754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2"/>
      <c r="Z21" s="12"/>
      <c r="AA21" s="765"/>
      <c r="AB21" s="765"/>
      <c r="AC21" s="765"/>
      <c r="AD21" s="765"/>
      <c r="AE21" s="765"/>
      <c r="AF21" s="765"/>
      <c r="AG21" s="765"/>
      <c r="AH21" s="765"/>
      <c r="AI21" s="765"/>
      <c r="AJ21" s="765"/>
      <c r="AK21" s="14"/>
      <c r="AL21" s="762" t="s">
        <v>82</v>
      </c>
      <c r="AM21" s="745"/>
      <c r="AN21" s="745"/>
      <c r="AO21" s="745"/>
      <c r="AP21" s="745"/>
      <c r="AQ21" s="745"/>
      <c r="AR21" s="745"/>
      <c r="AS21" s="745"/>
      <c r="AT21" s="745"/>
      <c r="AU21" s="746"/>
      <c r="AV21" s="747" t="str">
        <f>IF(M6="","",IF(AL27="SERVO-DRIVE set",VLOOKUP(BC6,SERVODRIVE,12),IF(BC6="HF","20F8000.NA",IF(BC6="HL","20L8000.N1",IF(BC6="HK","20K8000.NA",IF(BC6="HK-S","Included",IF(BC6="HS","20S8000.NA",IF(BC6="HK-XS",EF53))))))))</f>
        <v/>
      </c>
      <c r="AW21" s="748"/>
      <c r="AX21" s="748"/>
      <c r="AY21" s="748"/>
      <c r="AZ21" s="748"/>
      <c r="BA21" s="748"/>
      <c r="BB21" s="748"/>
      <c r="BC21" s="748"/>
      <c r="BD21" s="748"/>
      <c r="BE21" s="749"/>
      <c r="BF21" s="396" t="str">
        <f>IF(BF20=" x2",BF20,"")</f>
        <v/>
      </c>
      <c r="BI21" s="27"/>
      <c r="BJ21" s="27"/>
      <c r="BK21" s="27"/>
      <c r="BL21" s="32"/>
      <c r="BM21" s="27" t="s">
        <v>820</v>
      </c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18"/>
      <c r="CJ21" s="618" t="s">
        <v>4</v>
      </c>
      <c r="CK21" s="593"/>
      <c r="CL21" s="593"/>
      <c r="CM21" s="593"/>
      <c r="CN21" s="593"/>
      <c r="CO21" s="593"/>
      <c r="CP21" s="594"/>
      <c r="CQ21" s="673"/>
      <c r="CR21" s="674"/>
      <c r="CS21" s="675"/>
      <c r="CT21" s="670" t="s">
        <v>68</v>
      </c>
      <c r="CU21" s="671"/>
      <c r="CV21" s="671"/>
      <c r="CW21" s="671"/>
      <c r="CX21" s="671"/>
      <c r="CY21" s="671"/>
      <c r="CZ21" s="671"/>
      <c r="DA21" s="671"/>
      <c r="DB21" s="671"/>
      <c r="DC21" s="671"/>
      <c r="DD21" s="672"/>
      <c r="DE21" s="21"/>
      <c r="DF21" s="696" t="s">
        <v>51</v>
      </c>
      <c r="DG21" s="697"/>
      <c r="DH21" s="698"/>
      <c r="DI21" s="715">
        <v>2.35</v>
      </c>
      <c r="DJ21" s="716"/>
      <c r="DK21" s="717"/>
      <c r="EJ21" s="50">
        <v>363</v>
      </c>
      <c r="EK21" s="43" t="s">
        <v>91</v>
      </c>
      <c r="EL21" s="46">
        <v>4.4000000000000004</v>
      </c>
      <c r="EM21" s="46">
        <v>10.31</v>
      </c>
      <c r="EN21" s="43" t="s">
        <v>92</v>
      </c>
      <c r="EO21" s="46">
        <v>10.32</v>
      </c>
      <c r="EP21" s="46">
        <v>20.76</v>
      </c>
      <c r="EQ21" s="43" t="s">
        <v>93</v>
      </c>
      <c r="ER21" s="46">
        <v>20.77</v>
      </c>
      <c r="ES21" s="46">
        <v>23.65</v>
      </c>
      <c r="FA21" s="711" t="str">
        <f>IF(L27="","",L27)</f>
        <v/>
      </c>
      <c r="FB21" s="712"/>
      <c r="FC21" s="713"/>
      <c r="FD21" s="67" t="s">
        <v>8</v>
      </c>
      <c r="FE21" s="67"/>
      <c r="FF21" s="711" t="str">
        <f>IF(S27="","",S27)</f>
        <v/>
      </c>
      <c r="FG21" s="712"/>
      <c r="FH21" s="713"/>
      <c r="FI21" s="67" t="s">
        <v>72</v>
      </c>
      <c r="FJ21" s="68"/>
      <c r="FK21" s="63"/>
      <c r="FL21" s="63" t="s">
        <v>150</v>
      </c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78"/>
      <c r="GO21" s="78"/>
      <c r="GP21" s="78"/>
      <c r="GQ21" s="78"/>
      <c r="GR21" s="78"/>
      <c r="GS21" s="78"/>
      <c r="GT21" s="78"/>
      <c r="GU21" s="78"/>
      <c r="GV21" s="78"/>
      <c r="GW21" s="78"/>
      <c r="GX21" s="78"/>
      <c r="GY21" s="78"/>
      <c r="GZ21" s="78"/>
      <c r="HA21" s="78"/>
      <c r="HD21" s="593" t="s">
        <v>483</v>
      </c>
      <c r="HE21" s="593"/>
      <c r="HF21" s="593"/>
      <c r="HG21" s="593"/>
      <c r="HH21" s="593"/>
      <c r="HI21" s="593"/>
      <c r="HJ21" s="593"/>
      <c r="HK21" s="632"/>
      <c r="HL21" s="632"/>
      <c r="HM21" s="632"/>
      <c r="HP21" s="593" t="s">
        <v>500</v>
      </c>
      <c r="HQ21" s="593"/>
      <c r="HR21" s="593"/>
      <c r="HS21" s="593"/>
      <c r="HT21" s="593"/>
      <c r="HU21" s="593"/>
      <c r="HV21" s="593"/>
      <c r="HW21" s="632"/>
      <c r="HX21" s="632"/>
      <c r="HY21" s="632"/>
    </row>
    <row r="22" spans="2:234" ht="15" customHeight="1" thickBot="1" x14ac:dyDescent="0.25">
      <c r="B22" s="3"/>
      <c r="C22" s="753" t="s">
        <v>5</v>
      </c>
      <c r="D22" s="642"/>
      <c r="E22" s="642"/>
      <c r="F22" s="642"/>
      <c r="G22" s="642"/>
      <c r="H22" s="642"/>
      <c r="I22" s="642"/>
      <c r="J22" s="642"/>
      <c r="K22" s="643"/>
      <c r="L22" s="755"/>
      <c r="M22" s="756"/>
      <c r="N22" s="756"/>
      <c r="O22" s="756"/>
      <c r="P22" s="635" t="s">
        <v>80</v>
      </c>
      <c r="Q22" s="636"/>
      <c r="R22" s="637"/>
      <c r="S22" s="755"/>
      <c r="T22" s="756"/>
      <c r="U22" s="756"/>
      <c r="V22" s="756"/>
      <c r="W22" s="635" t="s">
        <v>136</v>
      </c>
      <c r="X22" s="636"/>
      <c r="Y22" s="637"/>
      <c r="Z22" s="12"/>
      <c r="AA22" s="765"/>
      <c r="AB22" s="765"/>
      <c r="AC22" s="765"/>
      <c r="AD22" s="765"/>
      <c r="AE22" s="765"/>
      <c r="AF22" s="765"/>
      <c r="AG22" s="765"/>
      <c r="AH22" s="765"/>
      <c r="AI22" s="765"/>
      <c r="AJ22" s="765"/>
      <c r="AK22" s="14"/>
      <c r="AL22" s="731" t="s">
        <v>83</v>
      </c>
      <c r="AM22" s="745"/>
      <c r="AN22" s="745"/>
      <c r="AO22" s="745"/>
      <c r="AP22" s="745"/>
      <c r="AQ22" s="745"/>
      <c r="AR22" s="745"/>
      <c r="AS22" s="745"/>
      <c r="AT22" s="745"/>
      <c r="AU22" s="746"/>
      <c r="AV22" s="747"/>
      <c r="AW22" s="748"/>
      <c r="AX22" s="748"/>
      <c r="AY22" s="748"/>
      <c r="AZ22" s="748"/>
      <c r="BA22" s="748"/>
      <c r="BB22" s="748"/>
      <c r="BC22" s="748"/>
      <c r="BD22" s="748"/>
      <c r="BE22" s="749"/>
      <c r="BF22" s="396" t="str">
        <f>IF(AND(BC6="HF",BF20=" x2",AV20="20F2800.N5")," x2",IF(AND(BC6="HK-XS",BF20=" x2")," x2",IF(AND(BC6="HF",OR(S25&gt;1219,CK33&gt;26.5))," x2","")))</f>
        <v/>
      </c>
      <c r="BI22" s="27"/>
      <c r="BJ22" s="27"/>
      <c r="BK22" s="27"/>
      <c r="BL22" s="27"/>
      <c r="BM22" s="27" t="s">
        <v>821</v>
      </c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18"/>
      <c r="CT22" s="670" t="s">
        <v>68</v>
      </c>
      <c r="CU22" s="671"/>
      <c r="CV22" s="671"/>
      <c r="CW22" s="671"/>
      <c r="CX22" s="671"/>
      <c r="CY22" s="671"/>
      <c r="CZ22" s="671"/>
      <c r="DA22" s="671"/>
      <c r="DB22" s="671"/>
      <c r="DC22" s="671"/>
      <c r="DD22" s="672"/>
      <c r="DE22" s="21"/>
      <c r="DF22" s="696" t="s">
        <v>52</v>
      </c>
      <c r="DG22" s="697"/>
      <c r="DH22" s="698"/>
      <c r="DI22" s="715">
        <v>1.7</v>
      </c>
      <c r="DJ22" s="716"/>
      <c r="DK22" s="717"/>
      <c r="EJ22" s="50">
        <v>364</v>
      </c>
      <c r="EK22" s="43" t="s">
        <v>91</v>
      </c>
      <c r="EL22" s="46">
        <v>4.4000000000000004</v>
      </c>
      <c r="EM22" s="46">
        <v>10.31</v>
      </c>
      <c r="EN22" s="43" t="s">
        <v>92</v>
      </c>
      <c r="EO22" s="46">
        <v>10.32</v>
      </c>
      <c r="EP22" s="46">
        <v>20.76</v>
      </c>
      <c r="EQ22" s="43" t="s">
        <v>93</v>
      </c>
      <c r="ER22" s="46">
        <v>20.77</v>
      </c>
      <c r="ES22" s="46">
        <v>23.65</v>
      </c>
      <c r="FA22" s="70"/>
      <c r="FB22" s="70"/>
      <c r="FC22" s="71"/>
      <c r="FD22" s="71"/>
      <c r="FE22" s="70"/>
      <c r="FF22" s="70"/>
      <c r="FG22" s="70"/>
      <c r="FH22" s="71"/>
      <c r="FI22" s="71"/>
      <c r="FJ22" s="63"/>
      <c r="FK22" s="72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3"/>
      <c r="GK22" s="73"/>
      <c r="GL22" s="73"/>
      <c r="GM22" s="73"/>
      <c r="GN22" s="7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D22" s="8"/>
      <c r="HE22" s="8"/>
      <c r="HF22" s="8"/>
      <c r="HG22" s="8"/>
      <c r="HH22" s="8"/>
      <c r="HI22" s="8"/>
      <c r="HJ22" s="8"/>
      <c r="HK22" s="22"/>
      <c r="HL22" s="22"/>
      <c r="HM22" s="22"/>
      <c r="HP22" s="8"/>
      <c r="HQ22" s="8"/>
      <c r="HR22" s="8"/>
      <c r="HS22" s="8"/>
      <c r="HT22" s="8"/>
      <c r="HU22" s="8"/>
      <c r="HV22" s="8"/>
      <c r="HW22" s="22"/>
      <c r="HX22" s="22"/>
      <c r="HY22" s="22"/>
    </row>
    <row r="23" spans="2:234" ht="15" customHeight="1" thickBot="1" x14ac:dyDescent="0.25">
      <c r="B23" s="3"/>
      <c r="C23" s="753" t="s">
        <v>6</v>
      </c>
      <c r="D23" s="642"/>
      <c r="E23" s="642"/>
      <c r="F23" s="642"/>
      <c r="G23" s="642"/>
      <c r="H23" s="642"/>
      <c r="I23" s="642"/>
      <c r="J23" s="642"/>
      <c r="K23" s="643"/>
      <c r="L23" s="755"/>
      <c r="M23" s="756"/>
      <c r="N23" s="756"/>
      <c r="O23" s="756"/>
      <c r="P23" s="635" t="s">
        <v>80</v>
      </c>
      <c r="Q23" s="636"/>
      <c r="R23" s="637"/>
      <c r="S23" s="755"/>
      <c r="T23" s="756"/>
      <c r="U23" s="756"/>
      <c r="V23" s="756"/>
      <c r="W23" s="635" t="s">
        <v>136</v>
      </c>
      <c r="X23" s="636"/>
      <c r="Y23" s="637"/>
      <c r="Z23" s="12"/>
      <c r="AA23" s="765"/>
      <c r="AB23" s="765"/>
      <c r="AC23" s="765"/>
      <c r="AD23" s="765"/>
      <c r="AE23" s="765"/>
      <c r="AF23" s="765"/>
      <c r="AG23" s="765"/>
      <c r="AH23" s="765"/>
      <c r="AI23" s="765"/>
      <c r="AJ23" s="765"/>
      <c r="AK23" s="14"/>
      <c r="AL23" s="731"/>
      <c r="AM23" s="745"/>
      <c r="AN23" s="745"/>
      <c r="AO23" s="745"/>
      <c r="AP23" s="745"/>
      <c r="AQ23" s="745"/>
      <c r="AR23" s="745"/>
      <c r="AS23" s="745"/>
      <c r="AT23" s="745"/>
      <c r="AU23" s="746"/>
      <c r="AV23" s="747" t="str">
        <f>IF(AL23="","",IF(AL23="Telescopic arm set",BZ51,IF(AL23="Stabilizer rod",BZ50,IF(AL23="Hinge","Start install planning",""))))</f>
        <v/>
      </c>
      <c r="AW23" s="748"/>
      <c r="AX23" s="748"/>
      <c r="AY23" s="748"/>
      <c r="AZ23" s="748"/>
      <c r="BA23" s="748"/>
      <c r="BB23" s="748"/>
      <c r="BC23" s="748"/>
      <c r="BD23" s="748"/>
      <c r="BE23" s="748"/>
      <c r="BF23" s="399" t="str">
        <f>IF(AND(BC6="HK-XS",OR(L25&gt;=48,CG41&gt;=234))," x4",IF(AND(BC6="HK-XS",OR(L25&gt;=36,CG41&gt;=156))," x3",IF(OR(AND(L25&gt;48,AL23="Stabilizer rod"),BF20=" x2")," x2",IF(BC6="HK-XS"," x2",""))))</f>
        <v/>
      </c>
      <c r="BI23" s="27"/>
      <c r="BJ23" s="27"/>
      <c r="BK23" s="27"/>
      <c r="BL23" s="27"/>
      <c r="BM23" s="27" t="s">
        <v>58</v>
      </c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618" t="s">
        <v>511</v>
      </c>
      <c r="CA23" s="593"/>
      <c r="CB23" s="593"/>
      <c r="CC23" s="593"/>
      <c r="CD23" s="593"/>
      <c r="CE23" s="593"/>
      <c r="CF23" s="594"/>
      <c r="CG23" s="714"/>
      <c r="CH23" s="714"/>
      <c r="CI23" s="714"/>
      <c r="CT23" s="823" t="s">
        <v>54</v>
      </c>
      <c r="CU23" s="824"/>
      <c r="CV23" s="824"/>
      <c r="CW23" s="824"/>
      <c r="CX23" s="824"/>
      <c r="CY23" s="824"/>
      <c r="CZ23" s="824"/>
      <c r="DA23" s="824"/>
      <c r="DB23" s="824"/>
      <c r="DC23" s="824"/>
      <c r="DD23" s="825"/>
      <c r="DE23" s="21"/>
      <c r="DF23" s="696" t="s">
        <v>22</v>
      </c>
      <c r="DG23" s="697"/>
      <c r="DH23" s="698"/>
      <c r="DI23" s="715">
        <v>2.27</v>
      </c>
      <c r="DJ23" s="716"/>
      <c r="DK23" s="717"/>
      <c r="EJ23" s="50">
        <v>365</v>
      </c>
      <c r="EK23" s="43" t="s">
        <v>91</v>
      </c>
      <c r="EL23" s="46">
        <v>4.4000000000000004</v>
      </c>
      <c r="EM23" s="46">
        <v>10.31</v>
      </c>
      <c r="EN23" s="43" t="s">
        <v>92</v>
      </c>
      <c r="EO23" s="46">
        <v>10.32</v>
      </c>
      <c r="EP23" s="46">
        <v>20.21</v>
      </c>
      <c r="EQ23" s="43" t="s">
        <v>93</v>
      </c>
      <c r="ER23" s="46">
        <v>20.22</v>
      </c>
      <c r="ES23" s="46">
        <v>24.2</v>
      </c>
      <c r="FA23" s="700" t="str">
        <f>IF(FA20="","",FA20+FA21)</f>
        <v/>
      </c>
      <c r="FB23" s="701"/>
      <c r="FC23" s="701"/>
      <c r="FD23" s="702"/>
      <c r="FE23" s="74"/>
      <c r="FF23" s="74"/>
      <c r="FG23" s="700" t="str">
        <f>IF(FF20="","",FF20+FF21)</f>
        <v/>
      </c>
      <c r="FH23" s="701"/>
      <c r="FI23" s="701"/>
      <c r="FJ23" s="702"/>
      <c r="FK23" s="75"/>
      <c r="FL23" s="76"/>
      <c r="FM23" s="700" t="str">
        <f>IF(FF20="","",IF(FA24="","",IF(FG24&gt;=16,FA24+1,IF(16&gt;FG24,FA24))))</f>
        <v/>
      </c>
      <c r="FN23" s="701"/>
      <c r="FO23" s="701"/>
      <c r="FP23" s="702"/>
      <c r="FQ23" s="75"/>
      <c r="FR23" s="75"/>
      <c r="FS23" s="700" t="str">
        <f>IF(FG24="","",IF(FG24&lt;16,FG24,IF(FG24&gt;=16,FG24-16)))</f>
        <v/>
      </c>
      <c r="FT23" s="701"/>
      <c r="FU23" s="701"/>
      <c r="FV23" s="702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D23" s="593" t="str">
        <f>CONCATENATE("Concatenate")</f>
        <v>Concatenate</v>
      </c>
      <c r="HE23" s="593"/>
      <c r="HF23" s="593"/>
      <c r="HG23" s="593"/>
      <c r="HH23" s="593"/>
      <c r="HI23" s="593"/>
      <c r="HJ23" s="593"/>
      <c r="HK23" s="640" t="str">
        <f>CONCATENATE(HK20,HK21)</f>
        <v/>
      </c>
      <c r="HL23" s="640"/>
      <c r="HM23" s="640"/>
      <c r="HP23" s="593" t="str">
        <f>CONCATENATE("Concatenate")</f>
        <v>Concatenate</v>
      </c>
      <c r="HQ23" s="593"/>
      <c r="HR23" s="593"/>
      <c r="HS23" s="593"/>
      <c r="HT23" s="593"/>
      <c r="HU23" s="593"/>
      <c r="HV23" s="593"/>
      <c r="HW23" s="640" t="str">
        <f>CONCATENATE(HW20,HW21)</f>
        <v/>
      </c>
      <c r="HX23" s="640"/>
      <c r="HY23" s="640"/>
    </row>
    <row r="24" spans="2:234" ht="15" customHeight="1" thickBot="1" x14ac:dyDescent="0.25">
      <c r="B24" s="3"/>
      <c r="C24" s="753" t="s">
        <v>53</v>
      </c>
      <c r="D24" s="642"/>
      <c r="E24" s="642"/>
      <c r="F24" s="642"/>
      <c r="G24" s="642"/>
      <c r="H24" s="642"/>
      <c r="I24" s="642"/>
      <c r="J24" s="642"/>
      <c r="K24" s="643"/>
      <c r="L24" s="755"/>
      <c r="M24" s="756"/>
      <c r="N24" s="756"/>
      <c r="O24" s="756"/>
      <c r="P24" s="635" t="s">
        <v>80</v>
      </c>
      <c r="Q24" s="636"/>
      <c r="R24" s="637"/>
      <c r="S24" s="755"/>
      <c r="T24" s="756"/>
      <c r="U24" s="756"/>
      <c r="V24" s="756"/>
      <c r="W24" s="635" t="s">
        <v>136</v>
      </c>
      <c r="X24" s="636"/>
      <c r="Y24" s="637"/>
      <c r="Z24" s="12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14"/>
      <c r="AL24" s="762"/>
      <c r="AM24" s="745"/>
      <c r="AN24" s="745"/>
      <c r="AO24" s="745"/>
      <c r="AP24" s="745"/>
      <c r="AQ24" s="745"/>
      <c r="AR24" s="745"/>
      <c r="AS24" s="745"/>
      <c r="AT24" s="745"/>
      <c r="AU24" s="746"/>
      <c r="AV24" s="747" t="str">
        <f>IF(AND(AL27="SERVO-DRIVE set",BC6="HS"),VLOOKUP(BC6,SERVODRIVE,28),IF(AND(AL27="SERVO-DRIVE set",BC6="HL"),CB48,BZ54))</f>
        <v/>
      </c>
      <c r="AW24" s="748"/>
      <c r="AX24" s="748"/>
      <c r="AY24" s="748"/>
      <c r="AZ24" s="748"/>
      <c r="BA24" s="748"/>
      <c r="BB24" s="748"/>
      <c r="BC24" s="748"/>
      <c r="BD24" s="748"/>
      <c r="BE24" s="749"/>
      <c r="BF24" s="14"/>
      <c r="BI24" s="27"/>
      <c r="BJ24" s="27"/>
      <c r="BK24" s="27"/>
      <c r="BL24" s="240"/>
      <c r="BM24" s="27" t="s">
        <v>123</v>
      </c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618" t="s">
        <v>510</v>
      </c>
      <c r="CA24" s="593"/>
      <c r="CB24" s="593"/>
      <c r="CC24" s="593"/>
      <c r="CD24" s="593"/>
      <c r="CE24" s="593"/>
      <c r="CF24" s="594"/>
      <c r="CG24" s="693"/>
      <c r="CH24" s="694"/>
      <c r="CI24" s="695"/>
      <c r="CT24" s="670" t="s">
        <v>55</v>
      </c>
      <c r="CU24" s="671"/>
      <c r="CV24" s="671"/>
      <c r="CW24" s="671"/>
      <c r="CX24" s="671"/>
      <c r="CY24" s="671"/>
      <c r="CZ24" s="671"/>
      <c r="DA24" s="671"/>
      <c r="DB24" s="671"/>
      <c r="DC24" s="671"/>
      <c r="DD24" s="672"/>
      <c r="DE24" s="21"/>
      <c r="DF24" s="696" t="s">
        <v>23</v>
      </c>
      <c r="DG24" s="697"/>
      <c r="DH24" s="698"/>
      <c r="DI24" s="715">
        <v>2.04</v>
      </c>
      <c r="DJ24" s="716"/>
      <c r="DK24" s="717"/>
      <c r="EJ24" s="50">
        <v>366</v>
      </c>
      <c r="EK24" s="43" t="s">
        <v>91</v>
      </c>
      <c r="EL24" s="46">
        <v>4.4000000000000004</v>
      </c>
      <c r="EM24" s="46">
        <v>10.31</v>
      </c>
      <c r="EN24" s="43" t="s">
        <v>92</v>
      </c>
      <c r="EO24" s="46">
        <v>10.32</v>
      </c>
      <c r="EP24" s="46">
        <v>20.21</v>
      </c>
      <c r="EQ24" s="43" t="s">
        <v>93</v>
      </c>
      <c r="ER24" s="46">
        <v>20.22</v>
      </c>
      <c r="ES24" s="46">
        <v>24.2</v>
      </c>
      <c r="FA24" s="700" t="str">
        <f>IF(FA23="","",IF(FG23&gt;=16,FA23+1,FA23))</f>
        <v/>
      </c>
      <c r="FB24" s="701"/>
      <c r="FC24" s="701"/>
      <c r="FD24" s="702"/>
      <c r="FE24" s="74"/>
      <c r="FF24" s="74"/>
      <c r="FG24" s="700" t="str">
        <f>IF(FG23="","",IF(FG23&gt;=16,FG23-16,FG23))</f>
        <v/>
      </c>
      <c r="FH24" s="701"/>
      <c r="FI24" s="701"/>
      <c r="FJ24" s="702"/>
      <c r="FK24" s="74"/>
      <c r="FL24" s="74"/>
      <c r="FM24" s="700" t="str">
        <f>IF(FA1="","",IF(FA3="","",IF(FA20="","",IF(FF20="","",IF(FA21="","",IF(FF21="","",FM23))))))</f>
        <v/>
      </c>
      <c r="FN24" s="701"/>
      <c r="FO24" s="701"/>
      <c r="FP24" s="702"/>
      <c r="FQ24" s="75"/>
      <c r="FR24" s="75"/>
      <c r="FS24" s="704" t="str">
        <f>IF(FF20="","",ROUND(FS25,0))</f>
        <v/>
      </c>
      <c r="FT24" s="705"/>
      <c r="FU24" s="705"/>
      <c r="FV24" s="706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3"/>
      <c r="GK24" s="73"/>
      <c r="GL24" s="73"/>
      <c r="GM24" s="73"/>
      <c r="GN24" s="7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D24" s="8"/>
      <c r="HE24" s="8"/>
      <c r="HF24" s="8"/>
      <c r="HG24" s="8"/>
      <c r="HH24" s="8"/>
      <c r="HI24" s="8"/>
      <c r="HJ24" s="8"/>
      <c r="HK24" s="22"/>
      <c r="HL24" s="22"/>
      <c r="HM24" s="22"/>
      <c r="HP24" s="8"/>
      <c r="HQ24" s="8"/>
      <c r="HR24" s="8"/>
      <c r="HS24" s="8"/>
      <c r="HT24" s="8"/>
      <c r="HU24" s="8"/>
      <c r="HV24" s="8"/>
      <c r="HW24" s="22"/>
      <c r="HX24" s="22"/>
      <c r="HY24" s="22"/>
    </row>
    <row r="25" spans="2:234" ht="15" customHeight="1" thickBot="1" x14ac:dyDescent="0.25">
      <c r="B25" s="3"/>
      <c r="C25" s="753" t="s">
        <v>139</v>
      </c>
      <c r="D25" s="642"/>
      <c r="E25" s="642"/>
      <c r="F25" s="642"/>
      <c r="G25" s="642"/>
      <c r="H25" s="642"/>
      <c r="I25" s="642"/>
      <c r="J25" s="642"/>
      <c r="K25" s="643"/>
      <c r="L25" s="755"/>
      <c r="M25" s="756"/>
      <c r="N25" s="756"/>
      <c r="O25" s="756"/>
      <c r="P25" s="635" t="s">
        <v>80</v>
      </c>
      <c r="Q25" s="636"/>
      <c r="R25" s="637"/>
      <c r="S25" s="755"/>
      <c r="T25" s="756"/>
      <c r="U25" s="756"/>
      <c r="V25" s="756"/>
      <c r="W25" s="635" t="s">
        <v>136</v>
      </c>
      <c r="X25" s="636"/>
      <c r="Y25" s="637"/>
      <c r="Z25" s="12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14"/>
      <c r="AL25" s="762" t="str">
        <f>IF(AV25="","","Rod connector set")</f>
        <v/>
      </c>
      <c r="AM25" s="745"/>
      <c r="AN25" s="745"/>
      <c r="AO25" s="745"/>
      <c r="AP25" s="745"/>
      <c r="AQ25" s="745"/>
      <c r="AR25" s="745"/>
      <c r="AS25" s="745"/>
      <c r="AT25" s="745"/>
      <c r="AU25" s="746"/>
      <c r="AV25" s="747" t="str">
        <f>IF(AND(BC6="HS",L25&gt;=48),"20Q153ZN",IF(AND(BC6="HL",L25&gt;=48),"20Q153ZA",""))</f>
        <v/>
      </c>
      <c r="AW25" s="748"/>
      <c r="AX25" s="748"/>
      <c r="AY25" s="748"/>
      <c r="AZ25" s="748"/>
      <c r="BA25" s="748"/>
      <c r="BB25" s="748"/>
      <c r="BC25" s="748"/>
      <c r="BD25" s="748"/>
      <c r="BE25" s="749"/>
      <c r="BF25" s="14"/>
      <c r="BI25" s="27"/>
      <c r="BJ25" s="27"/>
      <c r="BK25" s="27"/>
      <c r="BL25" s="27"/>
      <c r="BM25" s="27" t="s">
        <v>822</v>
      </c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618" t="s">
        <v>78</v>
      </c>
      <c r="CA25" s="593"/>
      <c r="CB25" s="593"/>
      <c r="CC25" s="593"/>
      <c r="CD25" s="593"/>
      <c r="CE25" s="593"/>
      <c r="CF25" s="594"/>
      <c r="CG25" s="763" t="str">
        <f>IF(AND(BC6="HF",CQ5&gt;""),CONCATENATE(CG23, " &amp;", " ",CG24),"")</f>
        <v/>
      </c>
      <c r="CH25" s="763"/>
      <c r="CI25" s="763"/>
      <c r="CJ25" s="763"/>
      <c r="CK25" s="763"/>
      <c r="CL25" s="763"/>
      <c r="CM25" s="763"/>
      <c r="CN25" s="763"/>
      <c r="CO25" s="763"/>
      <c r="CP25" s="763"/>
      <c r="CT25" s="670" t="s">
        <v>56</v>
      </c>
      <c r="CU25" s="671"/>
      <c r="CV25" s="671"/>
      <c r="CW25" s="671"/>
      <c r="CX25" s="671"/>
      <c r="CY25" s="671"/>
      <c r="CZ25" s="671"/>
      <c r="DA25" s="671"/>
      <c r="DB25" s="671"/>
      <c r="DC25" s="671"/>
      <c r="DD25" s="672"/>
      <c r="DE25" s="21"/>
      <c r="DF25" s="696" t="s">
        <v>24</v>
      </c>
      <c r="DG25" s="697"/>
      <c r="DH25" s="698"/>
      <c r="DI25" s="715">
        <v>2.4900000000000002</v>
      </c>
      <c r="DJ25" s="716"/>
      <c r="DK25" s="717"/>
      <c r="EJ25" s="50">
        <v>367</v>
      </c>
      <c r="EK25" s="43" t="s">
        <v>91</v>
      </c>
      <c r="EL25" s="46">
        <v>4.4000000000000004</v>
      </c>
      <c r="EM25" s="46">
        <v>10.31</v>
      </c>
      <c r="EN25" s="43" t="s">
        <v>92</v>
      </c>
      <c r="EO25" s="46">
        <v>10.32</v>
      </c>
      <c r="EP25" s="46">
        <v>20.21</v>
      </c>
      <c r="EQ25" s="43" t="s">
        <v>93</v>
      </c>
      <c r="ER25" s="46">
        <v>20.22</v>
      </c>
      <c r="ES25" s="46">
        <v>24.2</v>
      </c>
      <c r="FA25" s="75"/>
      <c r="FB25" s="75"/>
      <c r="FC25" s="75"/>
      <c r="FD25" s="75"/>
      <c r="FE25" s="75"/>
      <c r="FF25" s="75"/>
      <c r="FG25" s="75"/>
      <c r="FH25" s="75"/>
      <c r="FI25" s="75"/>
      <c r="FJ25" s="75"/>
      <c r="FK25" s="75"/>
      <c r="FL25" s="75"/>
      <c r="FM25" s="75"/>
      <c r="FN25" s="75"/>
      <c r="FO25" s="75"/>
      <c r="FP25" s="75"/>
      <c r="FQ25" s="75"/>
      <c r="FR25" s="75"/>
      <c r="FS25" s="700" t="e">
        <f>FS23/16*10</f>
        <v>#VALUE!</v>
      </c>
      <c r="FT25" s="701"/>
      <c r="FU25" s="701"/>
      <c r="FV25" s="702"/>
      <c r="FW25" s="73"/>
      <c r="FX25" s="73"/>
      <c r="FY25" s="73"/>
      <c r="FZ25" s="73"/>
      <c r="GA25" s="73"/>
      <c r="GB25" s="73"/>
      <c r="GC25" s="73"/>
      <c r="GD25" s="73"/>
      <c r="GE25" s="73"/>
      <c r="GF25" s="73"/>
      <c r="GG25" s="73"/>
      <c r="GH25" s="73"/>
      <c r="GI25" s="73"/>
      <c r="GJ25" s="73"/>
      <c r="GK25" s="73"/>
      <c r="GL25" s="73"/>
      <c r="GM25" s="73"/>
      <c r="GN25" s="7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D25" s="593" t="s">
        <v>484</v>
      </c>
      <c r="HE25" s="593"/>
      <c r="HF25" s="593"/>
      <c r="HG25" s="593"/>
      <c r="HH25" s="593"/>
      <c r="HI25" s="593"/>
      <c r="HJ25" s="593"/>
      <c r="HK25" s="604" t="str">
        <f>IF(OR(HK20="",HK21=""),"",VLOOKUP(HK23,DF1:DK58,4,FALSE))</f>
        <v/>
      </c>
      <c r="HL25" s="605"/>
      <c r="HM25" s="606"/>
      <c r="HP25" s="593" t="s">
        <v>501</v>
      </c>
      <c r="HQ25" s="593"/>
      <c r="HR25" s="593"/>
      <c r="HS25" s="593"/>
      <c r="HT25" s="593"/>
      <c r="HU25" s="593"/>
      <c r="HV25" s="593"/>
      <c r="HW25" s="604" t="str">
        <f>IF(OR(HW20="",HW21=""),"",VLOOKUP(HW23,DF1:DK58,4,FALSE))</f>
        <v/>
      </c>
      <c r="HX25" s="605"/>
      <c r="HY25" s="606"/>
    </row>
    <row r="26" spans="2:234" ht="15" customHeight="1" thickBot="1" x14ac:dyDescent="0.25">
      <c r="B26" s="3"/>
      <c r="C26" s="753" t="s">
        <v>7</v>
      </c>
      <c r="D26" s="642"/>
      <c r="E26" s="642"/>
      <c r="F26" s="642"/>
      <c r="G26" s="642"/>
      <c r="H26" s="642"/>
      <c r="I26" s="642"/>
      <c r="J26" s="642"/>
      <c r="K26" s="643"/>
      <c r="L26" s="758" t="str">
        <f>IF(AND(CG14="",HK76=0),"",IF(HK76&gt;0,CONCATENATE(INT(HK76)),CONCATENATE(INT(CG14))))</f>
        <v/>
      </c>
      <c r="M26" s="759"/>
      <c r="N26" s="759"/>
      <c r="O26" s="760"/>
      <c r="P26" s="635" t="s">
        <v>8</v>
      </c>
      <c r="Q26" s="636"/>
      <c r="R26" s="637"/>
      <c r="S26" s="758" t="str">
        <f>IF(AND(CG14="",HK76=0),"",IF(HK76&gt;0,CONCATENATE(ROUNDDOWN(((HK76-INT(HK76))*16),0)),CONCATENATE(ROUNDDOWN(((CG14-INT(CG14))*16),0))))</f>
        <v/>
      </c>
      <c r="T26" s="759"/>
      <c r="U26" s="759"/>
      <c r="V26" s="760"/>
      <c r="W26" s="635" t="s">
        <v>72</v>
      </c>
      <c r="X26" s="636"/>
      <c r="Y26" s="637"/>
      <c r="Z26" s="12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14"/>
      <c r="AL26" s="762" t="str">
        <f>IF(AV26="","","Installation screw")</f>
        <v/>
      </c>
      <c r="AM26" s="745"/>
      <c r="AN26" s="745"/>
      <c r="AO26" s="745"/>
      <c r="AP26" s="745"/>
      <c r="AQ26" s="745"/>
      <c r="AR26" s="745"/>
      <c r="AS26" s="745"/>
      <c r="AT26" s="745"/>
      <c r="AU26" s="746"/>
      <c r="AV26" s="747" t="str">
        <f>IF(OR(AV20="",BC6="HK-XS"),"",IF(OR(M6="Flat panel",M6="Slab door",M6="Raised panel",CG24="Slab door",CG24="Raised panel",CG24="Flat panel",AND(BC6="HF",L21="Narrow aluminum"),AND(AE6="Glass", L21="Wood door")),"606N or 606P",IF(L21="Narrow aluminum","",IF(OR(L21="Wide aluminum",CG24="Wide aluminum"),"7072A"))))</f>
        <v/>
      </c>
      <c r="AW26" s="748"/>
      <c r="AX26" s="748"/>
      <c r="AY26" s="748"/>
      <c r="AZ26" s="748"/>
      <c r="BA26" s="748"/>
      <c r="BB26" s="748"/>
      <c r="BC26" s="748"/>
      <c r="BD26" s="748"/>
      <c r="BE26" s="749"/>
      <c r="BF26" s="14"/>
      <c r="BI26" s="27"/>
      <c r="BJ26" s="27"/>
      <c r="BK26" s="27"/>
      <c r="BL26" s="27"/>
      <c r="BM26" s="27" t="s">
        <v>57</v>
      </c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618" t="s">
        <v>4</v>
      </c>
      <c r="CA26" s="593"/>
      <c r="CB26" s="593"/>
      <c r="CC26" s="593"/>
      <c r="CD26" s="593"/>
      <c r="CE26" s="593"/>
      <c r="CF26" s="594"/>
      <c r="CG26" s="693" t="str">
        <f>IF(AND(BC6="HF",CQ6&gt;""),CONCATENATE(AE6, "&amp;", " ",CQ21),"")</f>
        <v/>
      </c>
      <c r="CH26" s="694"/>
      <c r="CI26" s="695"/>
      <c r="CT26" s="670" t="s">
        <v>57</v>
      </c>
      <c r="CU26" s="671"/>
      <c r="CV26" s="671"/>
      <c r="CW26" s="671"/>
      <c r="CX26" s="671"/>
      <c r="CY26" s="671"/>
      <c r="CZ26" s="671"/>
      <c r="DA26" s="671"/>
      <c r="DB26" s="671"/>
      <c r="DC26" s="671"/>
      <c r="DD26" s="672"/>
      <c r="DE26" s="21"/>
      <c r="DF26" s="696" t="s">
        <v>25</v>
      </c>
      <c r="DG26" s="697"/>
      <c r="DH26" s="698"/>
      <c r="DI26" s="715">
        <v>2.4900000000000002</v>
      </c>
      <c r="DJ26" s="716"/>
      <c r="DK26" s="717"/>
      <c r="EJ26" s="50">
        <v>368</v>
      </c>
      <c r="EK26" s="43" t="s">
        <v>91</v>
      </c>
      <c r="EL26" s="46">
        <v>4.4000000000000004</v>
      </c>
      <c r="EM26" s="46">
        <v>10.31</v>
      </c>
      <c r="EN26" s="43" t="s">
        <v>92</v>
      </c>
      <c r="EO26" s="46">
        <v>10.32</v>
      </c>
      <c r="EP26" s="46">
        <v>20.21</v>
      </c>
      <c r="EQ26" s="43" t="s">
        <v>93</v>
      </c>
      <c r="ER26" s="46">
        <v>20.22</v>
      </c>
      <c r="ES26" s="46">
        <v>24.2</v>
      </c>
      <c r="FA26" s="699" t="s">
        <v>158</v>
      </c>
      <c r="FB26" s="699"/>
      <c r="FC26" s="699"/>
      <c r="FD26" s="699"/>
      <c r="FE26" s="699"/>
      <c r="FF26" s="699"/>
      <c r="FG26" s="699"/>
      <c r="FH26" s="699"/>
      <c r="FI26" s="699"/>
      <c r="FJ26" s="699"/>
      <c r="FK26" s="699"/>
      <c r="FL26" s="699"/>
      <c r="FM26" s="699"/>
      <c r="FN26" s="699"/>
      <c r="FO26" s="699"/>
      <c r="FP26" s="699"/>
      <c r="FQ26" s="699"/>
      <c r="FR26" s="699"/>
      <c r="FS26" s="699"/>
      <c r="FT26" s="699"/>
      <c r="FU26" s="699"/>
      <c r="FV26" s="699"/>
      <c r="FW26" s="699"/>
      <c r="FX26" s="699"/>
      <c r="FY26" s="699"/>
      <c r="FZ26" s="699"/>
      <c r="GA26" s="699"/>
      <c r="GB26" s="699"/>
      <c r="GC26" s="699"/>
      <c r="GD26" s="699"/>
      <c r="GE26" s="699"/>
      <c r="GF26" s="699"/>
      <c r="GG26" s="699"/>
      <c r="GH26" s="699"/>
      <c r="GI26" s="699"/>
      <c r="GJ26" s="699"/>
      <c r="GK26" s="699"/>
      <c r="GL26" s="699"/>
      <c r="GM26" s="699"/>
      <c r="GN26" s="699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D26" s="8"/>
      <c r="HE26" s="8"/>
      <c r="HF26" s="8"/>
      <c r="HG26" s="8"/>
      <c r="HH26" s="8"/>
      <c r="HI26" s="8"/>
      <c r="HJ26" s="8"/>
      <c r="HK26" s="22"/>
      <c r="HL26" s="22"/>
      <c r="HM26" s="22"/>
      <c r="HP26" s="8"/>
      <c r="HQ26" s="8"/>
      <c r="HR26" s="8"/>
      <c r="HS26" s="8"/>
      <c r="HT26" s="8"/>
      <c r="HU26" s="8"/>
      <c r="HV26" s="8"/>
      <c r="HW26" s="22"/>
      <c r="HX26" s="22"/>
      <c r="HY26" s="22"/>
    </row>
    <row r="27" spans="2:234" ht="15" customHeight="1" thickBot="1" x14ac:dyDescent="0.25">
      <c r="B27" s="3"/>
      <c r="C27" s="753" t="s">
        <v>77</v>
      </c>
      <c r="D27" s="642"/>
      <c r="E27" s="642"/>
      <c r="F27" s="642"/>
      <c r="G27" s="642"/>
      <c r="H27" s="642"/>
      <c r="I27" s="642"/>
      <c r="J27" s="642"/>
      <c r="K27" s="643"/>
      <c r="L27" s="758"/>
      <c r="M27" s="759"/>
      <c r="N27" s="759"/>
      <c r="O27" s="759"/>
      <c r="P27" s="635" t="s">
        <v>8</v>
      </c>
      <c r="Q27" s="636"/>
      <c r="R27" s="637"/>
      <c r="S27" s="758"/>
      <c r="T27" s="759"/>
      <c r="U27" s="759"/>
      <c r="V27" s="759"/>
      <c r="W27" s="635" t="s">
        <v>72</v>
      </c>
      <c r="X27" s="636"/>
      <c r="Y27" s="637"/>
      <c r="Z27" s="12"/>
      <c r="AA27" s="765"/>
      <c r="AB27" s="765"/>
      <c r="AC27" s="765"/>
      <c r="AD27" s="765"/>
      <c r="AE27" s="765"/>
      <c r="AF27" s="765"/>
      <c r="AG27" s="765"/>
      <c r="AH27" s="765"/>
      <c r="AI27" s="765"/>
      <c r="AJ27" s="765"/>
      <c r="AK27" s="14"/>
      <c r="AL27" s="731"/>
      <c r="AM27" s="745"/>
      <c r="AN27" s="745"/>
      <c r="AO27" s="745"/>
      <c r="AP27" s="745"/>
      <c r="AQ27" s="745"/>
      <c r="AR27" s="745"/>
      <c r="AS27" s="745"/>
      <c r="AT27" s="745"/>
      <c r="AU27" s="746"/>
      <c r="AV27" s="747" t="str">
        <f>IF(AL27="","",IF(AL27="SERVO-DRIVE set",VLOOKUP(BC6,SERVODRIVE,4),IF(AL27="TIP-ON mechanism",IF(L24&gt;18,"956A1004","956.1004"))))</f>
        <v/>
      </c>
      <c r="AW27" s="748"/>
      <c r="AX27" s="748"/>
      <c r="AY27" s="748"/>
      <c r="AZ27" s="748"/>
      <c r="BA27" s="748"/>
      <c r="BB27" s="748"/>
      <c r="BC27" s="748"/>
      <c r="BD27" s="748"/>
      <c r="BE27" s="749"/>
      <c r="BF27" s="398" t="str">
        <f>IF(AND(OR(BC6="HF",BC6="HS", BC6="HL", BC6= "HK"), BF20=" x2",AL27="SERVO-DRIVE set")," x2","")</f>
        <v/>
      </c>
      <c r="BI27" s="27"/>
      <c r="BJ27" s="27"/>
      <c r="BK27" s="27"/>
      <c r="BL27" s="27"/>
      <c r="BM27" s="27" t="s">
        <v>823</v>
      </c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618" t="s">
        <v>5</v>
      </c>
      <c r="CA27" s="593"/>
      <c r="CB27" s="593"/>
      <c r="CC27" s="593"/>
      <c r="CD27" s="593"/>
      <c r="CE27" s="593"/>
      <c r="CF27" s="594"/>
      <c r="CG27" s="619"/>
      <c r="CH27" s="620"/>
      <c r="CI27" s="621"/>
      <c r="CT27" s="670" t="s">
        <v>58</v>
      </c>
      <c r="CU27" s="671"/>
      <c r="CV27" s="671"/>
      <c r="CW27" s="671"/>
      <c r="CX27" s="671"/>
      <c r="CY27" s="671"/>
      <c r="CZ27" s="671"/>
      <c r="DA27" s="671"/>
      <c r="DB27" s="671"/>
      <c r="DC27" s="671"/>
      <c r="DD27" s="672"/>
      <c r="DE27" s="21"/>
      <c r="DF27" s="696" t="s">
        <v>26</v>
      </c>
      <c r="DG27" s="697"/>
      <c r="DH27" s="698"/>
      <c r="DI27" s="715">
        <v>1.76</v>
      </c>
      <c r="DJ27" s="716"/>
      <c r="DK27" s="717"/>
      <c r="EF27" s="845" t="s">
        <v>114</v>
      </c>
      <c r="EG27" s="826"/>
      <c r="EH27" s="826"/>
      <c r="EI27" s="827"/>
      <c r="EJ27" s="50">
        <v>369</v>
      </c>
      <c r="EK27" s="43" t="s">
        <v>91</v>
      </c>
      <c r="EL27" s="46">
        <v>4.4000000000000004</v>
      </c>
      <c r="EM27" s="46">
        <v>10.31</v>
      </c>
      <c r="EN27" s="43" t="s">
        <v>92</v>
      </c>
      <c r="EO27" s="46">
        <v>10.32</v>
      </c>
      <c r="EP27" s="46">
        <v>20.21</v>
      </c>
      <c r="EQ27" s="43" t="s">
        <v>93</v>
      </c>
      <c r="ER27" s="46">
        <v>20.22</v>
      </c>
      <c r="ES27" s="46">
        <v>24.2</v>
      </c>
      <c r="FA27" s="699" t="s">
        <v>138</v>
      </c>
      <c r="FB27" s="699"/>
      <c r="FC27" s="699"/>
      <c r="FD27" s="699"/>
      <c r="FE27" s="699"/>
      <c r="FF27" s="699"/>
      <c r="FG27" s="699"/>
      <c r="FH27" s="699"/>
      <c r="FI27" s="699"/>
      <c r="FJ27" s="699"/>
      <c r="FK27" s="699"/>
      <c r="FL27" s="699"/>
      <c r="FM27" s="699"/>
      <c r="FN27" s="699"/>
      <c r="FO27" s="699"/>
      <c r="FP27" s="699"/>
      <c r="FQ27" s="699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D27" s="593" t="s">
        <v>485</v>
      </c>
      <c r="HE27" s="593"/>
      <c r="HF27" s="593"/>
      <c r="HG27" s="593"/>
      <c r="HH27" s="593"/>
      <c r="HI27" s="593"/>
      <c r="HJ27" s="594"/>
      <c r="HK27" s="604">
        <f>HM3*HM4/144</f>
        <v>0</v>
      </c>
      <c r="HL27" s="605"/>
      <c r="HM27" s="606"/>
      <c r="HP27" s="593" t="s">
        <v>502</v>
      </c>
      <c r="HQ27" s="593"/>
      <c r="HR27" s="593"/>
      <c r="HS27" s="593"/>
      <c r="HT27" s="593"/>
      <c r="HU27" s="593"/>
      <c r="HV27" s="594"/>
      <c r="HW27" s="604">
        <f>HM12*HM13/144</f>
        <v>0</v>
      </c>
      <c r="HX27" s="605"/>
      <c r="HY27" s="606"/>
    </row>
    <row r="28" spans="2:234" ht="15" customHeight="1" thickBot="1" x14ac:dyDescent="0.25">
      <c r="B28" s="3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765"/>
      <c r="AB28" s="765"/>
      <c r="AC28" s="765"/>
      <c r="AD28" s="765"/>
      <c r="AE28" s="765"/>
      <c r="AF28" s="765"/>
      <c r="AG28" s="765"/>
      <c r="AH28" s="765"/>
      <c r="AI28" s="765"/>
      <c r="AJ28" s="765"/>
      <c r="AK28" s="14"/>
      <c r="AL28" s="762"/>
      <c r="AM28" s="745"/>
      <c r="AN28" s="745"/>
      <c r="AO28" s="745"/>
      <c r="AP28" s="745"/>
      <c r="AQ28" s="745"/>
      <c r="AR28" s="745"/>
      <c r="AS28" s="745"/>
      <c r="AT28" s="745"/>
      <c r="AU28" s="746"/>
      <c r="AV28" s="747" t="str">
        <f>IF(AL28="","",IF(AL28="Power supply set",VLOOKUP(BC6,SERVODRIVE,20)))</f>
        <v/>
      </c>
      <c r="AW28" s="748"/>
      <c r="AX28" s="748"/>
      <c r="AY28" s="748"/>
      <c r="AZ28" s="748"/>
      <c r="BA28" s="748"/>
      <c r="BB28" s="748"/>
      <c r="BC28" s="748"/>
      <c r="BD28" s="748"/>
      <c r="BE28" s="749"/>
      <c r="BF28" s="3"/>
      <c r="BI28" s="27"/>
      <c r="BJ28" s="27"/>
      <c r="BK28" s="27"/>
      <c r="BL28" s="27"/>
      <c r="BM28" s="27" t="s">
        <v>824</v>
      </c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18"/>
      <c r="CT28" s="670" t="s">
        <v>59</v>
      </c>
      <c r="CU28" s="671"/>
      <c r="CV28" s="671"/>
      <c r="CW28" s="671"/>
      <c r="CX28" s="671"/>
      <c r="CY28" s="671"/>
      <c r="CZ28" s="671"/>
      <c r="DA28" s="671"/>
      <c r="DB28" s="671"/>
      <c r="DC28" s="671"/>
      <c r="DD28" s="672"/>
      <c r="DE28" s="21"/>
      <c r="DF28" s="696" t="s">
        <v>27</v>
      </c>
      <c r="DG28" s="697"/>
      <c r="DH28" s="698"/>
      <c r="DI28" s="715">
        <v>2.89</v>
      </c>
      <c r="DJ28" s="716"/>
      <c r="DK28" s="717"/>
      <c r="DQ28" s="377" t="s">
        <v>101</v>
      </c>
      <c r="DR28" s="378"/>
      <c r="DS28" s="378"/>
      <c r="DT28" s="378"/>
      <c r="DU28" s="378"/>
      <c r="DV28" s="378"/>
      <c r="DW28" s="378"/>
      <c r="DX28" s="378"/>
      <c r="DY28" s="379"/>
      <c r="EF28" s="157">
        <v>0</v>
      </c>
      <c r="EG28" s="157">
        <v>84</v>
      </c>
      <c r="EH28" s="402" t="s">
        <v>239</v>
      </c>
      <c r="EI28" s="52"/>
      <c r="EJ28" s="50">
        <v>370</v>
      </c>
      <c r="EK28" s="43" t="s">
        <v>91</v>
      </c>
      <c r="EL28" s="46">
        <v>4.4000000000000004</v>
      </c>
      <c r="EM28" s="46">
        <v>10.31</v>
      </c>
      <c r="EN28" s="43" t="s">
        <v>92</v>
      </c>
      <c r="EO28" s="46">
        <v>10.32</v>
      </c>
      <c r="EP28" s="46">
        <v>20.21</v>
      </c>
      <c r="EQ28" s="43" t="s">
        <v>93</v>
      </c>
      <c r="ER28" s="46">
        <v>20.22</v>
      </c>
      <c r="ES28" s="46">
        <v>24.2</v>
      </c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71"/>
      <c r="FV28" s="71"/>
      <c r="FW28" s="71"/>
      <c r="FX28" s="71"/>
      <c r="FY28" s="71"/>
      <c r="FZ28" s="71"/>
      <c r="GA28" s="71"/>
      <c r="GB28" s="71"/>
      <c r="GC28" s="71"/>
      <c r="GD28" s="73"/>
      <c r="GE28" s="73"/>
      <c r="GF28" s="73"/>
      <c r="GG28" s="73"/>
      <c r="GH28" s="73"/>
      <c r="GI28" s="73"/>
      <c r="GJ28" s="73"/>
      <c r="GK28" s="73"/>
      <c r="GL28" s="73"/>
      <c r="GM28" s="73"/>
      <c r="GN28" s="7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D28" s="8"/>
      <c r="HE28" s="8"/>
      <c r="HF28" s="8"/>
      <c r="HG28" s="8"/>
      <c r="HH28" s="8"/>
      <c r="HI28" s="8"/>
      <c r="HJ28" s="8"/>
      <c r="HK28" s="22"/>
      <c r="HL28" s="22"/>
      <c r="HM28" s="22"/>
      <c r="HP28" s="8"/>
      <c r="HQ28" s="8"/>
      <c r="HR28" s="8"/>
      <c r="HS28" s="8"/>
      <c r="HT28" s="8"/>
      <c r="HU28" s="8"/>
      <c r="HV28" s="8"/>
      <c r="HW28" s="22"/>
      <c r="HX28" s="22"/>
      <c r="HY28" s="22"/>
    </row>
    <row r="29" spans="2:234" ht="15" customHeight="1" thickBot="1" x14ac:dyDescent="0.25">
      <c r="B29" s="3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4"/>
      <c r="AB29" s="14"/>
      <c r="AC29" s="14"/>
      <c r="AD29" s="14"/>
      <c r="AE29" s="14"/>
      <c r="AF29" s="14"/>
      <c r="AG29" s="14"/>
      <c r="AH29" s="14"/>
      <c r="AI29" s="16"/>
      <c r="AJ29" s="14"/>
      <c r="AK29" s="14"/>
      <c r="AL29" s="731"/>
      <c r="AM29" s="732"/>
      <c r="AN29" s="732"/>
      <c r="AO29" s="732"/>
      <c r="AP29" s="732"/>
      <c r="AQ29" s="732"/>
      <c r="AR29" s="732"/>
      <c r="AS29" s="732"/>
      <c r="AT29" s="732"/>
      <c r="AU29" s="733"/>
      <c r="AV29" s="734"/>
      <c r="AW29" s="735"/>
      <c r="AX29" s="735"/>
      <c r="AY29" s="735"/>
      <c r="AZ29" s="735"/>
      <c r="BA29" s="735"/>
      <c r="BB29" s="735"/>
      <c r="BC29" s="735"/>
      <c r="BD29" s="735"/>
      <c r="BE29" s="736"/>
      <c r="BF29" s="3"/>
      <c r="BI29" s="27"/>
      <c r="BJ29" s="27"/>
      <c r="BK29" s="27"/>
      <c r="BL29" s="27"/>
      <c r="BM29" s="27" t="s">
        <v>825</v>
      </c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18"/>
      <c r="CO29" s="26"/>
      <c r="CP29" s="20"/>
      <c r="CQ29" s="20"/>
      <c r="CR29" s="20"/>
      <c r="CT29" s="670" t="s">
        <v>60</v>
      </c>
      <c r="CU29" s="671"/>
      <c r="CV29" s="671"/>
      <c r="CW29" s="671"/>
      <c r="CX29" s="671"/>
      <c r="CY29" s="671"/>
      <c r="CZ29" s="671"/>
      <c r="DA29" s="671"/>
      <c r="DB29" s="671"/>
      <c r="DC29" s="671"/>
      <c r="DD29" s="672"/>
      <c r="DE29" s="21"/>
      <c r="DF29" s="696" t="s">
        <v>28</v>
      </c>
      <c r="DG29" s="697"/>
      <c r="DH29" s="698"/>
      <c r="DI29" s="715">
        <v>1.76</v>
      </c>
      <c r="DJ29" s="716"/>
      <c r="DK29" s="717"/>
      <c r="DQ29" s="381" t="s">
        <v>102</v>
      </c>
      <c r="DR29" s="377" t="s">
        <v>533</v>
      </c>
      <c r="DS29" s="378"/>
      <c r="DT29" s="378"/>
      <c r="DU29" s="378"/>
      <c r="DV29" s="378"/>
      <c r="DW29" s="378"/>
      <c r="DX29" s="378"/>
      <c r="DY29" s="379"/>
      <c r="EF29" s="157">
        <v>85</v>
      </c>
      <c r="EG29" s="157">
        <v>230</v>
      </c>
      <c r="EH29" s="55" t="s">
        <v>100</v>
      </c>
      <c r="EI29" s="52" t="s">
        <v>260</v>
      </c>
      <c r="EJ29" s="50">
        <v>371</v>
      </c>
      <c r="EK29" s="43" t="s">
        <v>91</v>
      </c>
      <c r="EL29" s="46">
        <v>4.4000000000000004</v>
      </c>
      <c r="EM29" s="46">
        <v>10.31</v>
      </c>
      <c r="EN29" s="43" t="s">
        <v>92</v>
      </c>
      <c r="EO29" s="46">
        <v>10.32</v>
      </c>
      <c r="EP29" s="46">
        <v>20.21</v>
      </c>
      <c r="EQ29" s="43" t="s">
        <v>93</v>
      </c>
      <c r="ER29" s="46">
        <v>20.22</v>
      </c>
      <c r="ES29" s="46">
        <v>24.2</v>
      </c>
      <c r="FA29" s="708"/>
      <c r="FB29" s="709"/>
      <c r="FC29" s="709"/>
      <c r="FD29" s="709"/>
      <c r="FE29" s="709"/>
      <c r="FF29" s="709"/>
      <c r="FG29" s="710"/>
      <c r="FH29" s="721" t="s">
        <v>136</v>
      </c>
      <c r="FI29" s="722"/>
      <c r="FJ29" s="723"/>
      <c r="FK29" s="63"/>
      <c r="FL29" s="699" t="s">
        <v>153</v>
      </c>
      <c r="FM29" s="699"/>
      <c r="FN29" s="699"/>
      <c r="FO29" s="699"/>
      <c r="FP29" s="699"/>
      <c r="FQ29" s="699"/>
      <c r="FR29" s="699"/>
      <c r="FS29" s="699"/>
      <c r="FT29" s="699"/>
      <c r="FU29" s="699"/>
      <c r="FV29" s="73"/>
      <c r="FW29" s="73"/>
      <c r="FX29" s="73"/>
      <c r="FY29" s="73"/>
      <c r="FZ29" s="73"/>
      <c r="GA29" s="73"/>
      <c r="GB29" s="73"/>
      <c r="GC29" s="73"/>
      <c r="GD29" s="73"/>
      <c r="GE29" s="73"/>
      <c r="GF29" s="73"/>
      <c r="GG29" s="73"/>
      <c r="GH29" s="73"/>
      <c r="GI29" s="73"/>
      <c r="GJ29" s="73"/>
      <c r="GK29" s="73"/>
      <c r="GL29" s="73"/>
      <c r="GM29" s="73"/>
      <c r="GN29" s="7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D29" s="593" t="s">
        <v>486</v>
      </c>
      <c r="HE29" s="593"/>
      <c r="HF29" s="593"/>
      <c r="HG29" s="593"/>
      <c r="HH29" s="593"/>
      <c r="HI29" s="593"/>
      <c r="HJ29" s="594"/>
      <c r="HK29" s="604" t="str">
        <f>IF(HK25="","",HK25*HK27)</f>
        <v/>
      </c>
      <c r="HL29" s="605"/>
      <c r="HM29" s="606"/>
      <c r="HP29" s="593" t="s">
        <v>503</v>
      </c>
      <c r="HQ29" s="593"/>
      <c r="HR29" s="593"/>
      <c r="HS29" s="593"/>
      <c r="HT29" s="593"/>
      <c r="HU29" s="593"/>
      <c r="HV29" s="594"/>
      <c r="HW29" s="604" t="str">
        <f>IF(HW25="","",HW25*HW27)</f>
        <v/>
      </c>
      <c r="HX29" s="605"/>
      <c r="HY29" s="606"/>
    </row>
    <row r="30" spans="2:234" ht="15" customHeight="1" thickBot="1" x14ac:dyDescent="0.25">
      <c r="B30" s="3"/>
      <c r="C30" s="401" t="str">
        <f>IF(BC6="","","ClearEstimator")</f>
        <v/>
      </c>
      <c r="D30" s="12"/>
      <c r="E30" s="12"/>
      <c r="F30" s="12"/>
      <c r="G30" s="12"/>
      <c r="H30" s="12"/>
      <c r="I30" s="12"/>
      <c r="J30" s="12"/>
      <c r="K30" s="12"/>
      <c r="L30" s="12"/>
      <c r="M30" s="289" t="str">
        <f>IF(BC6="","","PrintHome")</f>
        <v/>
      </c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4"/>
      <c r="AB30" s="14"/>
      <c r="AC30" s="14"/>
      <c r="AD30" s="14"/>
      <c r="AE30" s="14"/>
      <c r="AF30" s="14"/>
      <c r="AG30" s="14"/>
      <c r="AH30" s="14"/>
      <c r="AI30" s="16"/>
      <c r="AJ30" s="14"/>
      <c r="AK30" s="289" t="str">
        <f>IF(BC6="","","StartInstallation")</f>
        <v/>
      </c>
      <c r="AL30" s="14"/>
      <c r="AM30" s="14"/>
      <c r="AN30" s="14"/>
      <c r="AO30" s="14"/>
      <c r="AP30" s="4"/>
      <c r="AQ30" s="4"/>
      <c r="AR30" s="4"/>
      <c r="AS30" s="4"/>
      <c r="AT30" s="24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3"/>
      <c r="BM30" s="19" t="s">
        <v>826</v>
      </c>
      <c r="BV30" s="18"/>
      <c r="BW30" s="18"/>
      <c r="BX30" s="18"/>
      <c r="BY30" s="18"/>
      <c r="BZ30" s="593" t="s">
        <v>76</v>
      </c>
      <c r="CA30" s="593"/>
      <c r="CB30" s="593"/>
      <c r="CC30" s="593"/>
      <c r="CD30" s="593"/>
      <c r="CE30" s="593"/>
      <c r="CF30" s="594"/>
      <c r="CG30" s="622">
        <v>1</v>
      </c>
      <c r="CH30" s="623"/>
      <c r="CI30" s="624"/>
      <c r="CK30" s="724" t="str">
        <f>CONCATENATE(CG30,CG31)</f>
        <v>11</v>
      </c>
      <c r="CL30" s="725"/>
      <c r="CM30" s="726"/>
      <c r="CO30" s="420"/>
      <c r="CP30" s="420"/>
      <c r="CQ30" s="420"/>
      <c r="CR30" s="20"/>
      <c r="CT30" s="670" t="s">
        <v>61</v>
      </c>
      <c r="CU30" s="671"/>
      <c r="CV30" s="671"/>
      <c r="CW30" s="671"/>
      <c r="CX30" s="671"/>
      <c r="CY30" s="671"/>
      <c r="CZ30" s="671"/>
      <c r="DA30" s="671"/>
      <c r="DB30" s="671"/>
      <c r="DC30" s="671"/>
      <c r="DD30" s="672"/>
      <c r="DE30" s="21"/>
      <c r="DF30" s="696" t="s">
        <v>29</v>
      </c>
      <c r="DG30" s="697"/>
      <c r="DH30" s="698"/>
      <c r="DI30" s="715">
        <v>2.27</v>
      </c>
      <c r="DJ30" s="716"/>
      <c r="DK30" s="717"/>
      <c r="DQ30" s="381" t="s">
        <v>103</v>
      </c>
      <c r="DR30" s="387" t="s">
        <v>534</v>
      </c>
      <c r="DS30" s="38"/>
      <c r="DT30" s="38"/>
      <c r="DU30" s="38"/>
      <c r="DV30" s="38"/>
      <c r="DW30" s="250"/>
      <c r="DX30" s="250"/>
      <c r="DY30" s="380"/>
      <c r="EF30" s="158">
        <v>231</v>
      </c>
      <c r="EG30" s="158">
        <v>470</v>
      </c>
      <c r="EH30" s="55" t="s">
        <v>100</v>
      </c>
      <c r="EI30" s="53"/>
      <c r="EJ30" s="50">
        <v>372</v>
      </c>
      <c r="EK30" s="43" t="s">
        <v>91</v>
      </c>
      <c r="EL30" s="46">
        <v>4.4000000000000004</v>
      </c>
      <c r="EM30" s="46">
        <v>10.31</v>
      </c>
      <c r="EN30" s="43" t="s">
        <v>92</v>
      </c>
      <c r="EO30" s="46">
        <v>10.32</v>
      </c>
      <c r="EP30" s="46">
        <v>20.21</v>
      </c>
      <c r="EQ30" s="43" t="s">
        <v>93</v>
      </c>
      <c r="ER30" s="46">
        <v>20.22</v>
      </c>
      <c r="ES30" s="46">
        <v>24.2</v>
      </c>
      <c r="FA30" s="708"/>
      <c r="FB30" s="709"/>
      <c r="FC30" s="709"/>
      <c r="FD30" s="709"/>
      <c r="FE30" s="709"/>
      <c r="FF30" s="709"/>
      <c r="FG30" s="710"/>
      <c r="FH30" s="721" t="s">
        <v>136</v>
      </c>
      <c r="FI30" s="722"/>
      <c r="FJ30" s="723"/>
      <c r="FK30" s="63"/>
      <c r="FL30" s="699" t="s">
        <v>154</v>
      </c>
      <c r="FM30" s="699"/>
      <c r="FN30" s="699"/>
      <c r="FO30" s="699"/>
      <c r="FP30" s="699"/>
      <c r="FQ30" s="699"/>
      <c r="FR30" s="699"/>
      <c r="FS30" s="699"/>
      <c r="FT30" s="699"/>
      <c r="FU30" s="699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D30" s="27"/>
      <c r="HE30" s="27"/>
      <c r="HF30" s="27"/>
      <c r="HG30" s="27"/>
      <c r="HH30" s="27"/>
      <c r="HI30" s="27"/>
      <c r="HJ30" s="27"/>
      <c r="HK30" s="22"/>
      <c r="HL30" s="22"/>
      <c r="HM30" s="22"/>
      <c r="HP30" s="27"/>
      <c r="HQ30" s="27"/>
      <c r="HR30" s="27"/>
      <c r="HS30" s="27"/>
      <c r="HT30" s="27"/>
      <c r="HU30" s="27"/>
      <c r="HV30" s="27"/>
      <c r="HW30" s="22"/>
      <c r="HX30" s="22"/>
      <c r="HY30" s="22"/>
    </row>
    <row r="31" spans="2:234" ht="15" customHeight="1" x14ac:dyDescent="0.2">
      <c r="B31" s="3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4"/>
      <c r="AB31" s="14"/>
      <c r="AC31" s="14"/>
      <c r="AD31" s="14"/>
      <c r="AE31" s="14"/>
      <c r="AF31" s="14"/>
      <c r="AG31" s="14"/>
      <c r="AH31" s="14"/>
      <c r="AI31" s="16"/>
      <c r="AJ31" s="14"/>
      <c r="AK31" s="14"/>
      <c r="AL31" s="14"/>
      <c r="AM31" s="14"/>
      <c r="AN31" s="12"/>
      <c r="AO31" s="12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3"/>
      <c r="BM31" s="19" t="s">
        <v>827</v>
      </c>
      <c r="BV31" s="18"/>
      <c r="BW31" s="18"/>
      <c r="BX31" s="18"/>
      <c r="BY31" s="18"/>
      <c r="BZ31" s="593" t="s">
        <v>78</v>
      </c>
      <c r="CA31" s="593"/>
      <c r="CB31" s="593"/>
      <c r="CC31" s="593"/>
      <c r="CD31" s="593"/>
      <c r="CE31" s="593"/>
      <c r="CF31" s="594"/>
      <c r="CG31" s="622">
        <v>1</v>
      </c>
      <c r="CH31" s="623"/>
      <c r="CI31" s="624"/>
      <c r="CK31" s="727"/>
      <c r="CL31" s="728"/>
      <c r="CM31" s="729"/>
      <c r="CT31" s="670" t="s">
        <v>62</v>
      </c>
      <c r="CU31" s="671"/>
      <c r="CV31" s="671"/>
      <c r="CW31" s="671"/>
      <c r="CX31" s="671"/>
      <c r="CY31" s="671"/>
      <c r="CZ31" s="671"/>
      <c r="DA31" s="671"/>
      <c r="DB31" s="671"/>
      <c r="DC31" s="671"/>
      <c r="DD31" s="672"/>
      <c r="DE31" s="21"/>
      <c r="DF31" s="696" t="s">
        <v>30</v>
      </c>
      <c r="DG31" s="697"/>
      <c r="DH31" s="698"/>
      <c r="DI31" s="715">
        <v>1.98</v>
      </c>
      <c r="DJ31" s="716"/>
      <c r="DK31" s="717"/>
      <c r="DQ31" s="382" t="s">
        <v>104</v>
      </c>
      <c r="DR31" s="388" t="s">
        <v>89</v>
      </c>
      <c r="DS31" s="40"/>
      <c r="DT31" s="40"/>
      <c r="DU31" s="40"/>
      <c r="DV31" s="40"/>
      <c r="DW31" s="250"/>
      <c r="DX31" s="250"/>
      <c r="DY31" s="380"/>
      <c r="EF31" s="158">
        <v>471</v>
      </c>
      <c r="EG31" s="158">
        <v>880</v>
      </c>
      <c r="EH31" s="55" t="s">
        <v>258</v>
      </c>
      <c r="EI31" s="53"/>
      <c r="EJ31" s="50">
        <v>373</v>
      </c>
      <c r="EK31" s="43" t="s">
        <v>91</v>
      </c>
      <c r="EL31" s="46">
        <v>4.4000000000000004</v>
      </c>
      <c r="EM31" s="46">
        <v>10.31</v>
      </c>
      <c r="EN31" s="43" t="s">
        <v>92</v>
      </c>
      <c r="EO31" s="46">
        <v>10.32</v>
      </c>
      <c r="EP31" s="46">
        <v>20.21</v>
      </c>
      <c r="EQ31" s="43" t="s">
        <v>93</v>
      </c>
      <c r="ER31" s="46">
        <v>20.22</v>
      </c>
      <c r="ES31" s="46">
        <v>24.2</v>
      </c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73"/>
      <c r="FV31" s="73"/>
      <c r="FW31" s="73"/>
      <c r="FX31" s="73"/>
      <c r="FY31" s="73"/>
      <c r="FZ31" s="73"/>
      <c r="GA31" s="73"/>
      <c r="GB31" s="73"/>
      <c r="GC31" s="73"/>
      <c r="GD31" s="73"/>
      <c r="GE31" s="73"/>
      <c r="GF31" s="73"/>
      <c r="GG31" s="73"/>
      <c r="GH31" s="73"/>
      <c r="GI31" s="73"/>
      <c r="GJ31" s="73"/>
      <c r="GK31" s="73"/>
      <c r="GL31" s="73"/>
      <c r="GM31" s="7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D31" s="618" t="s">
        <v>487</v>
      </c>
      <c r="HE31" s="593"/>
      <c r="HF31" s="593"/>
      <c r="HG31" s="593"/>
      <c r="HH31" s="593"/>
      <c r="HI31" s="593"/>
      <c r="HJ31" s="594"/>
      <c r="HK31" s="619"/>
      <c r="HL31" s="620"/>
      <c r="HM31" s="621"/>
      <c r="HP31" s="618" t="s">
        <v>504</v>
      </c>
      <c r="HQ31" s="593"/>
      <c r="HR31" s="593"/>
      <c r="HS31" s="593"/>
      <c r="HT31" s="593"/>
      <c r="HU31" s="593"/>
      <c r="HV31" s="594"/>
      <c r="HW31" s="619"/>
      <c r="HX31" s="620"/>
      <c r="HY31" s="621"/>
    </row>
    <row r="32" spans="2:234" ht="13.5" hidden="1" thickBot="1" x14ac:dyDescent="0.25">
      <c r="B32" s="17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2"/>
      <c r="AB32" s="82"/>
      <c r="AC32" s="82"/>
      <c r="AD32" s="82"/>
      <c r="AE32" s="82"/>
      <c r="AF32" s="82"/>
      <c r="AG32" s="82"/>
      <c r="AH32" s="82"/>
      <c r="AI32" s="83"/>
      <c r="AJ32" s="82"/>
      <c r="AK32" s="82"/>
      <c r="AL32" s="82"/>
      <c r="AM32" s="82"/>
      <c r="AN32" s="82"/>
      <c r="AO32" s="82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17"/>
      <c r="BG32" s="35"/>
      <c r="BM32" s="19" t="s">
        <v>159</v>
      </c>
      <c r="BV32" s="18"/>
      <c r="BW32" s="18"/>
      <c r="BX32" s="18"/>
      <c r="BY32" s="18"/>
      <c r="BZ32" s="593" t="s">
        <v>53</v>
      </c>
      <c r="CA32" s="593"/>
      <c r="CB32" s="593"/>
      <c r="CC32" s="593"/>
      <c r="CD32" s="593"/>
      <c r="CE32" s="593"/>
      <c r="CF32" s="594"/>
      <c r="CG32" s="757">
        <f>L24</f>
        <v>0</v>
      </c>
      <c r="CH32" s="620"/>
      <c r="CI32" s="621"/>
      <c r="CK32" s="36"/>
      <c r="CL32" s="36"/>
      <c r="CM32" s="36"/>
      <c r="CT32" s="670" t="s">
        <v>63</v>
      </c>
      <c r="CU32" s="671"/>
      <c r="CV32" s="671"/>
      <c r="CW32" s="671"/>
      <c r="CX32" s="671"/>
      <c r="CY32" s="671"/>
      <c r="CZ32" s="671"/>
      <c r="DA32" s="671"/>
      <c r="DB32" s="671"/>
      <c r="DC32" s="671"/>
      <c r="DD32" s="672"/>
      <c r="DE32" s="21"/>
      <c r="DF32" s="696" t="s">
        <v>31</v>
      </c>
      <c r="DG32" s="697"/>
      <c r="DH32" s="698"/>
      <c r="DI32" s="715">
        <v>2.3199999999999998</v>
      </c>
      <c r="DJ32" s="716"/>
      <c r="DK32" s="717"/>
      <c r="DQ32" s="382" t="s">
        <v>105</v>
      </c>
      <c r="DR32" s="388" t="s">
        <v>90</v>
      </c>
      <c r="DS32" s="40"/>
      <c r="DT32" s="40"/>
      <c r="DU32" s="40"/>
      <c r="DV32" s="40"/>
      <c r="DW32" s="250"/>
      <c r="DX32" s="250"/>
      <c r="DY32" s="380"/>
      <c r="EF32" s="158">
        <v>780</v>
      </c>
      <c r="EG32" s="158">
        <v>1440</v>
      </c>
      <c r="EH32" s="55" t="s">
        <v>259</v>
      </c>
      <c r="EI32" s="53"/>
      <c r="EJ32" s="50">
        <v>374</v>
      </c>
      <c r="EK32" s="43" t="s">
        <v>91</v>
      </c>
      <c r="EL32" s="46">
        <v>4.4000000000000004</v>
      </c>
      <c r="EM32" s="46">
        <v>10.31</v>
      </c>
      <c r="EN32" s="43" t="s">
        <v>92</v>
      </c>
      <c r="EO32" s="46">
        <v>10.32</v>
      </c>
      <c r="EP32" s="46">
        <v>20.21</v>
      </c>
      <c r="EQ32" s="43" t="s">
        <v>93</v>
      </c>
      <c r="ER32" s="46">
        <v>20.22</v>
      </c>
      <c r="ES32" s="46">
        <v>24.2</v>
      </c>
      <c r="FA32" s="700" t="str">
        <f>IF(FA29="","",IF(FA30="","",IF(FA30&lt;40,"Error",IF(FA30+FA13-FA29-FA9-18.5&gt;=0,1,2))))</f>
        <v/>
      </c>
      <c r="FB32" s="701"/>
      <c r="FC32" s="701"/>
      <c r="FD32" s="702"/>
      <c r="FE32" s="63"/>
      <c r="FF32" s="63"/>
      <c r="FG32" s="63"/>
      <c r="FH32" s="63" t="s">
        <v>161</v>
      </c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3"/>
      <c r="GF32" s="73"/>
      <c r="GG32" s="73"/>
      <c r="GH32" s="73"/>
      <c r="GI32" s="73"/>
      <c r="GJ32" s="73"/>
      <c r="GK32" s="73"/>
      <c r="GL32" s="73"/>
      <c r="GM32" s="7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D32" s="27"/>
      <c r="HE32" s="27"/>
      <c r="HF32" s="27"/>
      <c r="HG32" s="27"/>
      <c r="HH32" s="27"/>
      <c r="HI32" s="27"/>
      <c r="HJ32" s="27"/>
      <c r="HK32" s="22"/>
      <c r="HL32" s="22"/>
      <c r="HM32" s="22"/>
      <c r="HP32" s="27"/>
      <c r="HQ32" s="27"/>
      <c r="HR32" s="27"/>
      <c r="HS32" s="27"/>
      <c r="HT32" s="27"/>
      <c r="HU32" s="27"/>
      <c r="HV32" s="27"/>
      <c r="HW32" s="22"/>
      <c r="HX32" s="22"/>
      <c r="HY32" s="22"/>
    </row>
    <row r="33" spans="1:233" ht="8.25" hidden="1" customHeight="1" x14ac:dyDescent="0.2">
      <c r="B33" s="17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2"/>
      <c r="AB33" s="82"/>
      <c r="AC33" s="82"/>
      <c r="AD33" s="82"/>
      <c r="AE33" s="82"/>
      <c r="AF33" s="82"/>
      <c r="AG33" s="82"/>
      <c r="AH33" s="82"/>
      <c r="AI33" s="83"/>
      <c r="AJ33" s="82"/>
      <c r="AK33" s="82"/>
      <c r="AL33" s="82"/>
      <c r="AM33" s="82"/>
      <c r="AN33" s="82"/>
      <c r="AO33" s="82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17"/>
      <c r="BG33" s="35"/>
      <c r="BM33" s="19" t="s">
        <v>119</v>
      </c>
      <c r="BV33" s="18"/>
      <c r="BW33" s="18"/>
      <c r="BX33" s="18"/>
      <c r="BY33" s="18"/>
      <c r="BZ33" s="593" t="s">
        <v>7</v>
      </c>
      <c r="CA33" s="593"/>
      <c r="CB33" s="593"/>
      <c r="CC33" s="593"/>
      <c r="CD33" s="593"/>
      <c r="CE33" s="593"/>
      <c r="CF33" s="594"/>
      <c r="CG33" s="619" t="str">
        <f>IF(OR(M17="",R17=""),"",SUM(M17+(R17/16)))</f>
        <v/>
      </c>
      <c r="CH33" s="620"/>
      <c r="CI33" s="621"/>
      <c r="CK33" s="724">
        <f>ROUND(SUM(CG33:CI34),1)</f>
        <v>0</v>
      </c>
      <c r="CL33" s="725"/>
      <c r="CM33" s="726"/>
      <c r="CO33" s="739">
        <f>IF(AND(BC6="HF",HM2&gt;""),HS76,(CG32*CK33))</f>
        <v>0</v>
      </c>
      <c r="CP33" s="740"/>
      <c r="CQ33" s="741"/>
      <c r="CT33" s="670" t="s">
        <v>64</v>
      </c>
      <c r="CU33" s="671"/>
      <c r="CV33" s="671"/>
      <c r="CW33" s="671"/>
      <c r="CX33" s="671"/>
      <c r="CY33" s="671"/>
      <c r="CZ33" s="671"/>
      <c r="DA33" s="671"/>
      <c r="DB33" s="671"/>
      <c r="DC33" s="671"/>
      <c r="DD33" s="672"/>
      <c r="DE33" s="21"/>
      <c r="DF33" s="696" t="s">
        <v>32</v>
      </c>
      <c r="DG33" s="697"/>
      <c r="DH33" s="698"/>
      <c r="DI33" s="715">
        <v>1.98</v>
      </c>
      <c r="DJ33" s="716"/>
      <c r="DK33" s="717"/>
      <c r="DQ33" s="383" t="s">
        <v>106</v>
      </c>
      <c r="DR33" s="388" t="s">
        <v>89</v>
      </c>
      <c r="DS33" s="40"/>
      <c r="DT33" s="40"/>
      <c r="DU33" s="40"/>
      <c r="DV33" s="40"/>
      <c r="DW33" s="250"/>
      <c r="DX33" s="250"/>
      <c r="DY33" s="380"/>
      <c r="EF33" s="158">
        <v>1104</v>
      </c>
      <c r="EG33" s="158">
        <v>2300</v>
      </c>
      <c r="EH33" s="55" t="s">
        <v>259</v>
      </c>
      <c r="EI33" s="397" t="s">
        <v>562</v>
      </c>
      <c r="EJ33" s="50">
        <v>375</v>
      </c>
      <c r="EK33" s="43" t="s">
        <v>91</v>
      </c>
      <c r="EL33" s="46">
        <v>4.4000000000000004</v>
      </c>
      <c r="EM33" s="46">
        <v>10.31</v>
      </c>
      <c r="EN33" s="43" t="s">
        <v>92</v>
      </c>
      <c r="EO33" s="46">
        <v>10.32</v>
      </c>
      <c r="EP33" s="46">
        <v>20.21</v>
      </c>
      <c r="EQ33" s="43" t="s">
        <v>93</v>
      </c>
      <c r="ER33" s="46">
        <v>20.22</v>
      </c>
      <c r="ES33" s="46">
        <v>24.75</v>
      </c>
      <c r="FA33" s="63"/>
      <c r="FB33" s="63"/>
      <c r="FC33" s="63"/>
      <c r="FD33" s="71"/>
      <c r="FE33" s="70"/>
      <c r="FF33" s="70"/>
      <c r="FG33" s="70"/>
      <c r="FH33" s="71"/>
      <c r="FI33" s="71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73"/>
      <c r="FV33" s="73"/>
      <c r="FW33" s="73"/>
      <c r="FX33" s="73"/>
      <c r="FY33" s="73"/>
      <c r="FZ33" s="73"/>
      <c r="GA33" s="73"/>
      <c r="GB33" s="73"/>
      <c r="GC33" s="73"/>
      <c r="GD33" s="73"/>
      <c r="GE33" s="73"/>
      <c r="GF33" s="73"/>
      <c r="GG33" s="73"/>
      <c r="GH33" s="73"/>
      <c r="GI33" s="73"/>
      <c r="GJ33" s="73"/>
      <c r="GK33" s="73"/>
      <c r="GL33" s="73"/>
      <c r="GM33" s="73"/>
      <c r="GN33" s="7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D33" s="618" t="s">
        <v>488</v>
      </c>
      <c r="HE33" s="593"/>
      <c r="HF33" s="593"/>
      <c r="HG33" s="593"/>
      <c r="HH33" s="593"/>
      <c r="HI33" s="593"/>
      <c r="HJ33" s="594"/>
      <c r="HK33" s="619"/>
      <c r="HL33" s="620"/>
      <c r="HM33" s="621"/>
      <c r="HP33" s="618" t="s">
        <v>505</v>
      </c>
      <c r="HQ33" s="593"/>
      <c r="HR33" s="593"/>
      <c r="HS33" s="593"/>
      <c r="HT33" s="593"/>
      <c r="HU33" s="593"/>
      <c r="HV33" s="594"/>
      <c r="HW33" s="619"/>
      <c r="HX33" s="620"/>
      <c r="HY33" s="621"/>
    </row>
    <row r="34" spans="1:233" ht="14.25" hidden="1" customHeight="1" x14ac:dyDescent="0.2">
      <c r="B34" s="17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2"/>
      <c r="AB34" s="82"/>
      <c r="AC34" s="82"/>
      <c r="AD34" s="82"/>
      <c r="AE34" s="82"/>
      <c r="AF34" s="82"/>
      <c r="AG34" s="82"/>
      <c r="AH34" s="82"/>
      <c r="AI34" s="83"/>
      <c r="AJ34" s="82"/>
      <c r="AK34" s="82"/>
      <c r="AL34" s="85"/>
      <c r="AM34" s="85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3"/>
      <c r="AZ34" s="82"/>
      <c r="BA34" s="82"/>
      <c r="BB34" s="82"/>
      <c r="BC34" s="82"/>
      <c r="BD34" s="85"/>
      <c r="BE34" s="85"/>
      <c r="BF34" s="17"/>
      <c r="BG34" s="35"/>
      <c r="BL34" s="19" t="s">
        <v>0</v>
      </c>
      <c r="BM34" s="19" t="s">
        <v>162</v>
      </c>
      <c r="BZ34" s="593" t="s">
        <v>77</v>
      </c>
      <c r="CA34" s="593"/>
      <c r="CB34" s="593"/>
      <c r="CC34" s="593"/>
      <c r="CD34" s="593"/>
      <c r="CE34" s="593"/>
      <c r="CF34" s="594"/>
      <c r="CG34" s="619" t="str">
        <f>IF(AND(L27="",S27=""),"",IF(OR(BC6="HK",BC6="HK-S",BC6="HK-XS"),SUM(L27+(2*(S27/16))),SUM(L27+(S27/16))))</f>
        <v/>
      </c>
      <c r="CH34" s="620"/>
      <c r="CI34" s="621"/>
      <c r="CK34" s="727"/>
      <c r="CL34" s="728"/>
      <c r="CM34" s="729"/>
      <c r="CO34" s="742"/>
      <c r="CP34" s="743"/>
      <c r="CQ34" s="744"/>
      <c r="CT34" s="670" t="s">
        <v>65</v>
      </c>
      <c r="CU34" s="671"/>
      <c r="CV34" s="671"/>
      <c r="CW34" s="671"/>
      <c r="CX34" s="671"/>
      <c r="CY34" s="671"/>
      <c r="CZ34" s="671"/>
      <c r="DA34" s="671"/>
      <c r="DB34" s="671"/>
      <c r="DC34" s="671"/>
      <c r="DD34" s="672"/>
      <c r="DE34" s="21"/>
      <c r="DF34" s="696" t="s">
        <v>33</v>
      </c>
      <c r="DG34" s="697"/>
      <c r="DH34" s="698"/>
      <c r="DI34" s="715">
        <v>2.27</v>
      </c>
      <c r="DJ34" s="716"/>
      <c r="DK34" s="717"/>
      <c r="DQ34" s="383" t="s">
        <v>107</v>
      </c>
      <c r="DR34" s="388" t="s">
        <v>90</v>
      </c>
      <c r="DS34" s="40"/>
      <c r="DT34" s="40"/>
      <c r="DU34" s="40"/>
      <c r="DV34" s="40"/>
      <c r="DW34" s="250"/>
      <c r="DX34" s="250"/>
      <c r="DY34" s="380"/>
      <c r="EF34" s="55" t="str">
        <f>IF(CO33&gt;2300,"Power factor out of range",IF(AND(CO33&gt;=EF28,CO33&lt;=EG28),EH28,IF(AND(CO33&gt;=EF29,CO33&lt;=EG29),EH29,IF(AND(CO33&gt;=EF30,CO33&lt;=EG30),EH30,IF(AND(CO33&gt;=EF31,CO33&lt;=EG31),EH31,IF(AND(CO33&gt;=EF32,CO33&lt;=EG32),EH32,IF(AND(CO33&gt;=EF33,CO33&lt;=EG33),EH33)))))))</f>
        <v>CHECK AGAIN</v>
      </c>
      <c r="EG34" s="55">
        <f>IF(AND(CO33&gt;=EF28,CO33&lt;=EG28),EI28,IF(AND(CO33&gt;=EF29,CO33&lt;=EG29),EI29,IF(AND(CO33&gt;=EF30,CO33&lt;=EG30),EI30,IF(AND(CO33&gt;=EF31,CO33&lt;=EG31),EI31,IF(AND(CO33&gt;=EF32,CO33&lt;=EG32),EI32,IF(AND(CO33&gt;=EF33,CO33&lt;=EG33),EI33))))))</f>
        <v>0</v>
      </c>
      <c r="EJ34" s="50">
        <v>376</v>
      </c>
      <c r="EK34" s="43" t="s">
        <v>91</v>
      </c>
      <c r="EL34" s="46">
        <v>4.4000000000000004</v>
      </c>
      <c r="EM34" s="46">
        <v>10.31</v>
      </c>
      <c r="EN34" s="43" t="s">
        <v>92</v>
      </c>
      <c r="EO34" s="46">
        <v>10.32</v>
      </c>
      <c r="EP34" s="46">
        <v>20.21</v>
      </c>
      <c r="EQ34" s="43" t="s">
        <v>93</v>
      </c>
      <c r="ER34" s="46">
        <v>20.22</v>
      </c>
      <c r="ES34" s="46">
        <v>24.75</v>
      </c>
      <c r="FA34" s="70"/>
      <c r="FB34" s="71"/>
      <c r="FC34" s="71"/>
      <c r="FD34" s="70"/>
      <c r="FE34" s="70"/>
      <c r="FF34" s="70"/>
      <c r="FG34" s="71"/>
      <c r="FH34" s="71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3"/>
      <c r="GF34" s="73"/>
      <c r="GG34" s="73"/>
      <c r="GH34" s="73"/>
      <c r="GI34" s="73"/>
      <c r="GJ34" s="73"/>
      <c r="GK34" s="73"/>
      <c r="GL34" s="73"/>
      <c r="GM34" s="7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</row>
    <row r="35" spans="1:233" ht="14.25" hidden="1" customHeight="1" x14ac:dyDescent="0.2">
      <c r="B35" s="17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2"/>
      <c r="AB35" s="82"/>
      <c r="AC35" s="82"/>
      <c r="AD35" s="82"/>
      <c r="AE35" s="82"/>
      <c r="AF35" s="82"/>
      <c r="AG35" s="82"/>
      <c r="AH35" s="82"/>
      <c r="AI35" s="83"/>
      <c r="AJ35" s="82"/>
      <c r="AK35" s="82"/>
      <c r="AL35" s="85"/>
      <c r="AM35" s="85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3"/>
      <c r="AZ35" s="82"/>
      <c r="BA35" s="82"/>
      <c r="BB35" s="764"/>
      <c r="BC35" s="764"/>
      <c r="BD35" s="764"/>
      <c r="BE35" s="764"/>
      <c r="BF35" s="764"/>
      <c r="BG35" s="35"/>
      <c r="BM35" s="19" t="s">
        <v>512</v>
      </c>
      <c r="CT35" s="670" t="s">
        <v>66</v>
      </c>
      <c r="CU35" s="671"/>
      <c r="CV35" s="671"/>
      <c r="CW35" s="671"/>
      <c r="CX35" s="671"/>
      <c r="CY35" s="671"/>
      <c r="CZ35" s="671"/>
      <c r="DA35" s="671"/>
      <c r="DB35" s="671"/>
      <c r="DC35" s="671"/>
      <c r="DD35" s="672"/>
      <c r="DE35" s="21"/>
      <c r="DF35" s="696" t="s">
        <v>34</v>
      </c>
      <c r="DG35" s="697"/>
      <c r="DH35" s="698"/>
      <c r="DI35" s="715">
        <v>2.27</v>
      </c>
      <c r="DJ35" s="716"/>
      <c r="DK35" s="717"/>
      <c r="DQ35" s="384" t="s">
        <v>108</v>
      </c>
      <c r="DR35" s="389" t="s">
        <v>389</v>
      </c>
      <c r="DS35" s="250"/>
      <c r="DT35" s="250"/>
      <c r="DU35" s="250"/>
      <c r="DV35" s="250"/>
      <c r="DW35" s="250"/>
      <c r="DX35" s="250"/>
      <c r="DY35" s="380"/>
      <c r="EF35" s="488" t="str">
        <f>IF(HS76&gt;2300,"Power factor out of range",IF(AND(HS76&gt;=EF28,HS76&lt;=EG28),EH28,IF(AND(HS76&gt;=EF29,HS76&lt;=EG29),EH29,IF(AND(HS76&gt;=EF30,HS76&lt;=EG30),EH30,IF(AND(HS76&gt;=EF31,HS76&lt;=EG31),EH31,IF(AND(HS76&gt;=EF32,HS76&lt;=EG32),EH32,IF(AND(HS76&gt;=EF33,HS76&lt;=EG33),EH33)))))))</f>
        <v>CHECK AGAIN</v>
      </c>
      <c r="EG35" s="488">
        <f>IF(AND(HS76&gt;=EF28,HS76&lt;=EG28),EI28,IF(AND(HS76&gt;=EF29,HS76&lt;=EG29),EI29,IF(AND(HS76&gt;=EF30,HS76&lt;=EG30),EI30,IF(AND(HS76&gt;=EF31,HS76&lt;=EG31),EI31,IF(AND(HS76&gt;=EF32,HS76&lt;=EG32),EI32,IF(AND(HS76&gt;=EF33,HS76&lt;=EG33),EI33))))))</f>
        <v>0</v>
      </c>
      <c r="EH35" s="42"/>
      <c r="EI35" s="42"/>
      <c r="EJ35" s="50">
        <v>377</v>
      </c>
      <c r="EK35" s="43" t="s">
        <v>91</v>
      </c>
      <c r="EL35" s="46">
        <v>4.4000000000000004</v>
      </c>
      <c r="EM35" s="46">
        <v>10.31</v>
      </c>
      <c r="EN35" s="43" t="s">
        <v>92</v>
      </c>
      <c r="EO35" s="46">
        <v>10.32</v>
      </c>
      <c r="EP35" s="46">
        <v>20.21</v>
      </c>
      <c r="EQ35" s="43" t="s">
        <v>93</v>
      </c>
      <c r="ER35" s="46">
        <v>20.22</v>
      </c>
      <c r="ES35" s="46">
        <v>24.75</v>
      </c>
      <c r="HD35" s="618" t="s">
        <v>472</v>
      </c>
      <c r="HE35" s="593"/>
      <c r="HF35" s="593"/>
      <c r="HG35" s="593"/>
      <c r="HH35" s="593"/>
      <c r="HI35" s="593"/>
      <c r="HJ35" s="594"/>
      <c r="HK35" s="619"/>
      <c r="HL35" s="620"/>
      <c r="HM35" s="621"/>
      <c r="HP35" s="618" t="s">
        <v>489</v>
      </c>
      <c r="HQ35" s="593"/>
      <c r="HR35" s="593"/>
      <c r="HS35" s="593"/>
      <c r="HT35" s="593"/>
      <c r="HU35" s="593"/>
      <c r="HV35" s="594"/>
      <c r="HW35" s="619"/>
      <c r="HX35" s="620"/>
      <c r="HY35" s="621"/>
    </row>
    <row r="36" spans="1:233" ht="14.25" hidden="1" customHeight="1" x14ac:dyDescent="0.2">
      <c r="B36" s="17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2"/>
      <c r="AB36" s="82"/>
      <c r="AC36" s="82"/>
      <c r="AD36" s="82"/>
      <c r="AE36" s="82"/>
      <c r="AF36" s="82"/>
      <c r="AG36" s="82"/>
      <c r="AH36" s="82"/>
      <c r="AI36" s="83"/>
      <c r="AJ36" s="82"/>
      <c r="AK36" s="82"/>
      <c r="AL36" s="85"/>
      <c r="AM36" s="85"/>
      <c r="AN36" s="85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3"/>
      <c r="AZ36" s="82"/>
      <c r="BA36" s="82"/>
      <c r="BB36" s="82"/>
      <c r="BC36" s="82"/>
      <c r="BD36" s="85"/>
      <c r="BE36" s="85"/>
      <c r="BF36" s="17"/>
      <c r="BG36" s="35"/>
      <c r="BM36" s="19" t="s">
        <v>116</v>
      </c>
      <c r="CT36" s="670" t="s">
        <v>19</v>
      </c>
      <c r="CU36" s="671"/>
      <c r="CV36" s="671"/>
      <c r="CW36" s="671"/>
      <c r="CX36" s="671"/>
      <c r="CY36" s="671"/>
      <c r="CZ36" s="671"/>
      <c r="DA36" s="671"/>
      <c r="DB36" s="671"/>
      <c r="DC36" s="671"/>
      <c r="DD36" s="672"/>
      <c r="DE36" s="21"/>
      <c r="DF36" s="696" t="s">
        <v>50</v>
      </c>
      <c r="DG36" s="697"/>
      <c r="DH36" s="698"/>
      <c r="DI36" s="715">
        <v>2.8</v>
      </c>
      <c r="DJ36" s="716"/>
      <c r="DK36" s="717"/>
      <c r="DQ36" s="384" t="s">
        <v>109</v>
      </c>
      <c r="DR36" s="390" t="s">
        <v>383</v>
      </c>
      <c r="DS36" s="250"/>
      <c r="DT36" s="250"/>
      <c r="DU36" s="250"/>
      <c r="DV36" s="250"/>
      <c r="DW36" s="250"/>
      <c r="DX36" s="250"/>
      <c r="DY36" s="380"/>
      <c r="EF36" s="845" t="s">
        <v>116</v>
      </c>
      <c r="EG36" s="826"/>
      <c r="EH36" s="826"/>
      <c r="EI36" s="827"/>
      <c r="EJ36" s="50">
        <v>378</v>
      </c>
      <c r="EK36" s="43" t="s">
        <v>91</v>
      </c>
      <c r="EL36" s="46">
        <v>4.4000000000000004</v>
      </c>
      <c r="EM36" s="46">
        <v>10.31</v>
      </c>
      <c r="EN36" s="43" t="s">
        <v>92</v>
      </c>
      <c r="EO36" s="46">
        <v>10.32</v>
      </c>
      <c r="EP36" s="46">
        <v>20.21</v>
      </c>
      <c r="EQ36" s="43" t="s">
        <v>93</v>
      </c>
      <c r="ER36" s="46">
        <v>20.22</v>
      </c>
      <c r="ES36" s="46">
        <v>24.75</v>
      </c>
      <c r="HD36" s="618" t="s">
        <v>4</v>
      </c>
      <c r="HE36" s="593"/>
      <c r="HF36" s="593"/>
      <c r="HG36" s="593"/>
      <c r="HH36" s="593"/>
      <c r="HI36" s="593"/>
      <c r="HJ36" s="594"/>
      <c r="HK36" s="619" t="s">
        <v>68</v>
      </c>
      <c r="HL36" s="620"/>
      <c r="HM36" s="621"/>
      <c r="HP36" s="618" t="s">
        <v>4</v>
      </c>
      <c r="HQ36" s="593"/>
      <c r="HR36" s="593"/>
      <c r="HS36" s="593"/>
      <c r="HT36" s="593"/>
      <c r="HU36" s="593"/>
      <c r="HV36" s="594"/>
      <c r="HW36" s="619" t="s">
        <v>68</v>
      </c>
      <c r="HX36" s="620"/>
      <c r="HY36" s="621"/>
    </row>
    <row r="37" spans="1:233" ht="14.25" hidden="1" customHeight="1" x14ac:dyDescent="0.2">
      <c r="B37" s="17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2"/>
      <c r="AB37" s="82"/>
      <c r="AC37" s="82"/>
      <c r="AD37" s="82"/>
      <c r="AE37" s="82"/>
      <c r="AF37" s="82"/>
      <c r="AG37" s="82"/>
      <c r="AH37" s="82"/>
      <c r="AI37" s="83"/>
      <c r="AJ37" s="82"/>
      <c r="AK37" s="82"/>
      <c r="AL37" s="85"/>
      <c r="AM37" s="85"/>
      <c r="AN37" s="85"/>
      <c r="AO37" s="85"/>
      <c r="AP37" s="85"/>
      <c r="AQ37" s="85"/>
      <c r="AR37" s="85"/>
      <c r="AS37" s="85"/>
      <c r="AT37" s="82"/>
      <c r="AU37" s="82"/>
      <c r="AV37" s="82"/>
      <c r="AW37" s="82"/>
      <c r="AX37" s="82"/>
      <c r="AY37" s="83"/>
      <c r="AZ37" s="82"/>
      <c r="BA37" s="82"/>
      <c r="BB37" s="82"/>
      <c r="BC37" s="82"/>
      <c r="BD37" s="85"/>
      <c r="BE37" s="85"/>
      <c r="BF37" s="17"/>
      <c r="BG37" s="35"/>
      <c r="BM37" s="19" t="s">
        <v>828</v>
      </c>
      <c r="BZ37" s="593" t="str">
        <f>CONCATENATE(AW6," ",BC6)</f>
        <v xml:space="preserve">AVENTOS </v>
      </c>
      <c r="CA37" s="593"/>
      <c r="CB37" s="593"/>
      <c r="CC37" s="593"/>
      <c r="CD37" s="593"/>
      <c r="CE37" s="593"/>
      <c r="CF37" s="594"/>
      <c r="CG37" s="622"/>
      <c r="CH37" s="623"/>
      <c r="CI37" s="624"/>
      <c r="CK37" s="724" t="str">
        <f>CONCATENATE(CG37,CG38)</f>
        <v/>
      </c>
      <c r="CL37" s="725"/>
      <c r="CM37" s="726"/>
      <c r="CT37" s="670" t="s">
        <v>67</v>
      </c>
      <c r="CU37" s="671"/>
      <c r="CV37" s="671"/>
      <c r="CW37" s="671"/>
      <c r="CX37" s="671"/>
      <c r="CY37" s="671"/>
      <c r="CZ37" s="671"/>
      <c r="DA37" s="671"/>
      <c r="DB37" s="671"/>
      <c r="DC37" s="671"/>
      <c r="DD37" s="672"/>
      <c r="DE37" s="21"/>
      <c r="DF37" s="696" t="s">
        <v>128</v>
      </c>
      <c r="DG37" s="697"/>
      <c r="DH37" s="698"/>
      <c r="DI37" s="715"/>
      <c r="DJ37" s="716"/>
      <c r="DK37" s="717"/>
      <c r="DQ37" s="385" t="s">
        <v>110</v>
      </c>
      <c r="DR37" s="388" t="s">
        <v>89</v>
      </c>
      <c r="DS37" s="250"/>
      <c r="DT37" s="250"/>
      <c r="DU37" s="250"/>
      <c r="DV37" s="250"/>
      <c r="DW37" s="250"/>
      <c r="DX37" s="250"/>
      <c r="DY37" s="380"/>
      <c r="EF37" s="52" t="str">
        <f>IF(CG32&gt;22.8125,"Power factor out of range",IF(CG32&gt;=17.6875,"20L3900.06",IF(CG32&gt;=15.729,"20L3800.06",IF(CG32&gt;=13.76,"20L3500.06",IF(CG32&gt;=11.792,"20L3200.06",IF(11.792&gt;CG32,"Power factor out of range"))))))</f>
        <v>Power factor out of range</v>
      </c>
      <c r="EG37" s="52" t="str">
        <f>IF(CG32&gt;22.8125,"Power factor out of range",IF(CG32&gt;=17.697,"20L3900.06",IF(17.697&gt;CG32,"Power factor out of range")))</f>
        <v>Power factor out of range</v>
      </c>
      <c r="EH37" s="39"/>
      <c r="EI37" s="392" t="s">
        <v>257</v>
      </c>
      <c r="EJ37" s="50">
        <v>379</v>
      </c>
      <c r="EK37" s="43" t="s">
        <v>91</v>
      </c>
      <c r="EL37" s="46">
        <v>4.4000000000000004</v>
      </c>
      <c r="EM37" s="46">
        <v>10.31</v>
      </c>
      <c r="EN37" s="43" t="s">
        <v>92</v>
      </c>
      <c r="EO37" s="46">
        <v>10.32</v>
      </c>
      <c r="EP37" s="46">
        <v>20.21</v>
      </c>
      <c r="EQ37" s="43" t="s">
        <v>93</v>
      </c>
      <c r="ER37" s="46">
        <v>20.22</v>
      </c>
      <c r="ES37" s="46">
        <v>24.75</v>
      </c>
      <c r="FA37" s="37" t="s">
        <v>241</v>
      </c>
    </row>
    <row r="38" spans="1:233" ht="14.25" hidden="1" customHeight="1" x14ac:dyDescent="0.2">
      <c r="B38" s="17" t="str">
        <f>IF(AV20="","",AV20)</f>
        <v/>
      </c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1"/>
      <c r="T38" s="81"/>
      <c r="U38" s="81"/>
      <c r="V38" s="81"/>
      <c r="W38" s="81"/>
      <c r="X38" s="81"/>
      <c r="Y38" s="81"/>
      <c r="Z38" s="86"/>
      <c r="AA38" s="85"/>
      <c r="AB38" s="82"/>
      <c r="AC38" s="82"/>
      <c r="AD38" s="82"/>
      <c r="AE38" s="82"/>
      <c r="AF38" s="82"/>
      <c r="AG38" s="82"/>
      <c r="AH38" s="82"/>
      <c r="AI38" s="83"/>
      <c r="AJ38" s="82"/>
      <c r="AK38" s="82"/>
      <c r="AL38" s="85"/>
      <c r="AM38" s="85"/>
      <c r="AN38" s="85"/>
      <c r="AO38" s="85"/>
      <c r="AP38" s="85"/>
      <c r="AQ38" s="85"/>
      <c r="AR38" s="85"/>
      <c r="AS38" s="85"/>
      <c r="AT38" s="82"/>
      <c r="AU38" s="82"/>
      <c r="AV38" s="82"/>
      <c r="AW38" s="82"/>
      <c r="AX38" s="82"/>
      <c r="AY38" s="83"/>
      <c r="AZ38" s="82"/>
      <c r="BA38" s="82"/>
      <c r="BB38" s="82"/>
      <c r="BC38" s="82"/>
      <c r="BD38" s="85"/>
      <c r="BE38" s="85"/>
      <c r="BF38" s="17"/>
      <c r="BG38" s="35"/>
      <c r="BM38" s="19" t="s">
        <v>829</v>
      </c>
      <c r="BZ38" s="593" t="s">
        <v>78</v>
      </c>
      <c r="CA38" s="593"/>
      <c r="CB38" s="593"/>
      <c r="CC38" s="593"/>
      <c r="CD38" s="593"/>
      <c r="CE38" s="593"/>
      <c r="CF38" s="594"/>
      <c r="CG38" s="622"/>
      <c r="CH38" s="623"/>
      <c r="CI38" s="624"/>
      <c r="CK38" s="727"/>
      <c r="CL38" s="728"/>
      <c r="CM38" s="729"/>
      <c r="CT38" s="670" t="s">
        <v>68</v>
      </c>
      <c r="CU38" s="671"/>
      <c r="CV38" s="671"/>
      <c r="CW38" s="671"/>
      <c r="CX38" s="671"/>
      <c r="CY38" s="671"/>
      <c r="CZ38" s="671"/>
      <c r="DA38" s="671"/>
      <c r="DB38" s="671"/>
      <c r="DC38" s="671"/>
      <c r="DD38" s="672"/>
      <c r="DE38" s="21"/>
      <c r="DF38" s="696" t="s">
        <v>129</v>
      </c>
      <c r="DG38" s="697"/>
      <c r="DH38" s="698"/>
      <c r="DI38" s="715"/>
      <c r="DJ38" s="716"/>
      <c r="DK38" s="717"/>
      <c r="DQ38" s="385" t="s">
        <v>111</v>
      </c>
      <c r="DR38" s="388" t="s">
        <v>90</v>
      </c>
      <c r="DS38" s="250"/>
      <c r="DT38" s="250"/>
      <c r="DU38" s="250"/>
      <c r="DV38" s="250"/>
      <c r="DW38" s="250"/>
      <c r="DX38" s="250"/>
      <c r="DY38" s="380"/>
      <c r="EF38" s="52" t="str">
        <f>IF(OR(11.792&gt;CG32,CG32&gt;24),"",IF(AND(EF37="20L3200.06",CK33&lt;=8.52,CK33&gt;=2.75),"20L2100.N5",IF(AND(EF37="20L3200.06",CK33&lt;=13.47,CK33&gt;=8.53),"20L2300.N5",IF(AND(EF37="20L3200.06",CK33&lt;=25.29,CK33&gt;13.48),"20L2500.N5",IF(AND(EF37="20L3200.06",CK33&lt;=44,CK33&gt;25.3),"20L2700.N5","")))))</f>
        <v/>
      </c>
      <c r="EG38" s="52" t="str">
        <f>IF(OR(11.792&gt;CG32,CG32&gt;24),"",IF(AND(EF37="20L3500.06",CK33&lt;=4.67,CK33&gt;=2.75),"20L2100.N5",IF(AND(EF37="20L3500.06",CK33&lt;=10.17,CK33&gt;=4.68),"20L2300.N5",IF(AND(EF37="20L3500.06",CK33&lt;=18.69,CK33&gt;10.18),"20L2500.N5",IF(AND(EF37="20L3500.06",CK33&lt;=28.32,CK33&gt;18.7),"20L2700.N5",IF(AND(EF37="20L3500.06",CK33&lt;=44,CK33&gt;28.33),"20L2900.N5",""))))))</f>
        <v/>
      </c>
      <c r="EH38" s="52" t="str">
        <f>IF(OR(11.792&gt;CG32,CG32&gt;24),"",IF(AND(EF37="20L3800.06",CK33&lt;=6.87,CK33&gt;=1.75),"20L2300.N5",IF(AND(EF37="20L3800.06",CK33&lt;=13.74,CK33&gt;=6.88),"20L2500.N5",IF(AND(EF37="20L3800.06",CK33&lt;=24.47,CK33&gt;=13.75),"20L2700.N5",IF(AND(EF37="20L3800.06",CK33&lt;=44,CK33&gt;=24.48),"20L2900.N5","")))))</f>
        <v/>
      </c>
      <c r="EI38" s="52" t="str">
        <f>IF(OR(17.697&gt;CG32,CG32&gt;22.8125),"Power factor out of range",IF(AND(EG37="20L3900.06",CK33&lt;10.44,CK33&gt;=2),"20L2500.N5",IF(AND(EG37="20L3900.06",CK33&lt;19.24,CK33&gt;=10.45),"20L2700.N5",IF(AND(EG37="20L3900.06",CK33&lt;=36.3,CK33&gt;=19.25),"20L2900.N5","Power factor out of range"))))</f>
        <v>Power factor out of range</v>
      </c>
      <c r="EJ38" s="50">
        <v>380</v>
      </c>
      <c r="EK38" s="43" t="s">
        <v>91</v>
      </c>
      <c r="EL38" s="46">
        <v>4.4000000000000004</v>
      </c>
      <c r="EM38" s="46">
        <v>10.31</v>
      </c>
      <c r="EN38" s="43" t="s">
        <v>92</v>
      </c>
      <c r="EO38" s="46">
        <v>10.32</v>
      </c>
      <c r="EP38" s="46">
        <v>20.21</v>
      </c>
      <c r="EQ38" s="43" t="s">
        <v>93</v>
      </c>
      <c r="ER38" s="46">
        <v>20.22</v>
      </c>
      <c r="ES38" s="46">
        <v>24.75</v>
      </c>
      <c r="FA38" s="703" t="s">
        <v>242</v>
      </c>
      <c r="FB38" s="703"/>
      <c r="FC38" s="703"/>
      <c r="FD38" s="703" t="s">
        <v>243</v>
      </c>
      <c r="FE38" s="703"/>
      <c r="FF38" s="703"/>
      <c r="FG38" s="703"/>
      <c r="FH38" s="703"/>
      <c r="FI38" s="703"/>
      <c r="FJ38" s="703"/>
      <c r="FK38" s="703"/>
      <c r="FL38" s="703" t="s">
        <v>82</v>
      </c>
      <c r="FM38" s="703"/>
      <c r="FN38" s="703"/>
      <c r="FO38" s="703"/>
      <c r="FP38" s="703"/>
      <c r="FQ38" s="703"/>
      <c r="FR38" s="703"/>
      <c r="FS38" s="703"/>
      <c r="FT38" s="730" t="s">
        <v>244</v>
      </c>
      <c r="FU38" s="730"/>
      <c r="FV38" s="730"/>
      <c r="FW38" s="730"/>
      <c r="FX38" s="730"/>
      <c r="FY38" s="730"/>
      <c r="FZ38" s="730"/>
      <c r="GA38" s="730"/>
      <c r="GB38" s="703" t="s">
        <v>249</v>
      </c>
      <c r="GC38" s="703"/>
      <c r="GD38" s="703"/>
      <c r="GE38" s="703"/>
      <c r="GF38" s="703"/>
      <c r="GG38" s="703"/>
      <c r="GH38" s="703"/>
      <c r="GI38" s="703"/>
    </row>
    <row r="39" spans="1:233" ht="14.25" hidden="1" customHeight="1" x14ac:dyDescent="0.2">
      <c r="B39" s="17" t="str">
        <f>IF(OR(AV21="",AV21="Included"),"",AV21)</f>
        <v/>
      </c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1"/>
      <c r="T39" s="81"/>
      <c r="U39" s="81"/>
      <c r="V39" s="81"/>
      <c r="W39" s="81"/>
      <c r="X39" s="81"/>
      <c r="Y39" s="81"/>
      <c r="Z39" s="87"/>
      <c r="AA39" s="85"/>
      <c r="AB39" s="85"/>
      <c r="AC39" s="85"/>
      <c r="AD39" s="82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17"/>
      <c r="BG39" s="35"/>
      <c r="BM39" s="19" t="s">
        <v>830</v>
      </c>
      <c r="BZ39" s="593" t="s">
        <v>53</v>
      </c>
      <c r="CA39" s="593"/>
      <c r="CB39" s="593"/>
      <c r="CC39" s="593"/>
      <c r="CD39" s="593"/>
      <c r="CE39" s="593"/>
      <c r="CF39" s="594"/>
      <c r="CG39" s="619">
        <f>L24</f>
        <v>0</v>
      </c>
      <c r="CH39" s="620"/>
      <c r="CI39" s="621"/>
      <c r="CK39" s="36"/>
      <c r="CL39" s="36"/>
      <c r="CM39" s="36"/>
      <c r="CT39" s="670" t="s">
        <v>122</v>
      </c>
      <c r="CU39" s="671"/>
      <c r="CV39" s="671"/>
      <c r="CW39" s="671"/>
      <c r="CX39" s="671"/>
      <c r="CY39" s="671"/>
      <c r="CZ39" s="671"/>
      <c r="DA39" s="671"/>
      <c r="DB39" s="671"/>
      <c r="DC39" s="671"/>
      <c r="DD39" s="672"/>
      <c r="DE39" s="21"/>
      <c r="DF39" s="696" t="s">
        <v>130</v>
      </c>
      <c r="DG39" s="697"/>
      <c r="DH39" s="698"/>
      <c r="DI39" s="715"/>
      <c r="DJ39" s="716"/>
      <c r="DK39" s="717"/>
      <c r="DQ39" s="386" t="s">
        <v>112</v>
      </c>
      <c r="DR39" s="388" t="s">
        <v>89</v>
      </c>
      <c r="DS39" s="250"/>
      <c r="DT39" s="250"/>
      <c r="DU39" s="250"/>
      <c r="DV39" s="250"/>
      <c r="DW39" s="250"/>
      <c r="DX39" s="250"/>
      <c r="DY39" s="380"/>
      <c r="EG39" s="299"/>
      <c r="EJ39" s="50">
        <v>381</v>
      </c>
      <c r="EK39" s="43" t="s">
        <v>91</v>
      </c>
      <c r="EL39" s="46">
        <v>4.4000000000000004</v>
      </c>
      <c r="EM39" s="46">
        <v>10.31</v>
      </c>
      <c r="EN39" s="43" t="s">
        <v>92</v>
      </c>
      <c r="EO39" s="46">
        <v>10.32</v>
      </c>
      <c r="EP39" s="46">
        <v>20.21</v>
      </c>
      <c r="EQ39" s="43" t="s">
        <v>93</v>
      </c>
      <c r="ER39" s="46">
        <v>20.22</v>
      </c>
      <c r="ES39" s="46">
        <v>24.75</v>
      </c>
      <c r="FA39" s="631" t="s">
        <v>159</v>
      </c>
      <c r="FB39" s="631"/>
      <c r="FC39" s="631"/>
      <c r="FD39" s="631" t="s">
        <v>245</v>
      </c>
      <c r="FE39" s="631"/>
      <c r="FF39" s="631"/>
      <c r="FG39" s="631"/>
      <c r="FH39" s="631"/>
      <c r="FI39" s="631"/>
      <c r="FJ39" s="631"/>
      <c r="FK39" s="631"/>
      <c r="FL39" s="631" t="s">
        <v>246</v>
      </c>
      <c r="FM39" s="631"/>
      <c r="FN39" s="631"/>
      <c r="FO39" s="631"/>
      <c r="FP39" s="631"/>
      <c r="FQ39" s="631"/>
      <c r="FR39" s="631"/>
      <c r="FS39" s="631"/>
      <c r="FT39" s="631" t="s">
        <v>859</v>
      </c>
      <c r="FU39" s="631"/>
      <c r="FV39" s="631"/>
      <c r="FW39" s="631"/>
      <c r="FX39" s="631"/>
      <c r="FY39" s="631"/>
      <c r="FZ39" s="631"/>
      <c r="GA39" s="631"/>
      <c r="GB39" s="634"/>
      <c r="GC39" s="634"/>
      <c r="GD39" s="634"/>
      <c r="GE39" s="634"/>
      <c r="GF39" s="634"/>
      <c r="GG39" s="634"/>
      <c r="GH39" s="634"/>
      <c r="GI39" s="634"/>
      <c r="GJ39" s="634"/>
      <c r="GK39" s="634"/>
      <c r="GL39" s="634"/>
      <c r="GM39" s="634"/>
      <c r="GN39" s="634"/>
      <c r="GO39" s="634"/>
      <c r="GP39" s="634"/>
      <c r="GQ39" s="634"/>
      <c r="GR39" s="634"/>
      <c r="GS39" s="634"/>
      <c r="GT39" s="634"/>
      <c r="GU39" s="634"/>
      <c r="GV39" s="634"/>
      <c r="GW39" s="634"/>
      <c r="GX39" s="634"/>
      <c r="GY39" s="634"/>
      <c r="GZ39" s="634"/>
      <c r="HA39" s="634"/>
      <c r="HB39" s="634"/>
      <c r="HC39" s="634"/>
      <c r="HD39" s="634"/>
      <c r="HE39" s="634"/>
      <c r="HF39" s="634"/>
      <c r="HG39" s="634"/>
    </row>
    <row r="40" spans="1:233" ht="14.25" hidden="1" customHeight="1" x14ac:dyDescent="0.2">
      <c r="A40" s="17"/>
      <c r="B40" s="17" t="str">
        <f t="shared" ref="B40:B47" si="1">IF(AV22="","",AV22)</f>
        <v/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35"/>
      <c r="BM40" s="19" t="s">
        <v>831</v>
      </c>
      <c r="BZ40" s="737"/>
      <c r="CA40" s="738"/>
      <c r="CB40" s="738"/>
      <c r="CC40" s="738"/>
      <c r="CD40" s="738"/>
      <c r="CE40" s="738"/>
      <c r="CF40" s="738"/>
      <c r="CG40" s="619" t="e">
        <f>CO40+CK44</f>
        <v>#VALUE!</v>
      </c>
      <c r="CH40" s="620"/>
      <c r="CI40" s="621"/>
      <c r="CK40" s="724" t="str">
        <f>IF(L27=0,M17,SUM(M17+2*L27))</f>
        <v/>
      </c>
      <c r="CL40" s="725"/>
      <c r="CM40" s="726"/>
      <c r="CO40" s="724" t="str">
        <f>IF(CK40="","",IF(CK42&gt;=32,CK40+2,IF(CK42&gt;=16,CK40+1,CK40)))</f>
        <v/>
      </c>
      <c r="CP40" s="725"/>
      <c r="CQ40" s="726"/>
      <c r="CT40" s="670" t="s">
        <v>123</v>
      </c>
      <c r="CU40" s="671"/>
      <c r="CV40" s="671"/>
      <c r="CW40" s="671"/>
      <c r="CX40" s="671"/>
      <c r="CY40" s="671"/>
      <c r="CZ40" s="671"/>
      <c r="DA40" s="671"/>
      <c r="DB40" s="671"/>
      <c r="DC40" s="671"/>
      <c r="DD40" s="672"/>
      <c r="DE40" s="21"/>
      <c r="DF40" s="696" t="s">
        <v>134</v>
      </c>
      <c r="DG40" s="697"/>
      <c r="DH40" s="698"/>
      <c r="DI40" s="715"/>
      <c r="DJ40" s="716"/>
      <c r="DK40" s="717"/>
      <c r="DQ40" s="386" t="s">
        <v>113</v>
      </c>
      <c r="DR40" s="391" t="s">
        <v>90</v>
      </c>
      <c r="DS40" s="372"/>
      <c r="DT40" s="372"/>
      <c r="DU40" s="372"/>
      <c r="DV40" s="372"/>
      <c r="DW40" s="372"/>
      <c r="DX40" s="372"/>
      <c r="DY40" s="373"/>
      <c r="EF40" s="54" t="str">
        <f>IF(EF38&lt;&gt;"",EF38,IF(EG38&lt;&gt;"",EG38,IF(EH38&lt;&gt;"",EH38,IF(EI38&lt;&gt;"",EI38,"Power factor out of range"))))</f>
        <v>Power factor out of range</v>
      </c>
      <c r="EJ40" s="50">
        <v>382</v>
      </c>
      <c r="EK40" s="43" t="s">
        <v>91</v>
      </c>
      <c r="EL40" s="46">
        <v>4.4000000000000004</v>
      </c>
      <c r="EM40" s="46">
        <v>10.31</v>
      </c>
      <c r="EN40" s="43" t="s">
        <v>92</v>
      </c>
      <c r="EO40" s="46">
        <v>10.32</v>
      </c>
      <c r="EP40" s="46">
        <v>20.21</v>
      </c>
      <c r="EQ40" s="43" t="s">
        <v>93</v>
      </c>
      <c r="ER40" s="46">
        <v>20.22</v>
      </c>
      <c r="ES40" s="46">
        <v>24.75</v>
      </c>
      <c r="FA40" s="631" t="s">
        <v>162</v>
      </c>
      <c r="FB40" s="631"/>
      <c r="FC40" s="631"/>
      <c r="FD40" s="631" t="s">
        <v>251</v>
      </c>
      <c r="FE40" s="631"/>
      <c r="FF40" s="631"/>
      <c r="FG40" s="631"/>
      <c r="FH40" s="631"/>
      <c r="FI40" s="631"/>
      <c r="FJ40" s="631"/>
      <c r="FK40" s="631"/>
      <c r="FL40" s="631" t="s">
        <v>252</v>
      </c>
      <c r="FM40" s="631"/>
      <c r="FN40" s="631"/>
      <c r="FO40" s="631"/>
      <c r="FP40" s="631"/>
      <c r="FQ40" s="631"/>
      <c r="FR40" s="631"/>
      <c r="FS40" s="631"/>
      <c r="FT40" s="631" t="s">
        <v>859</v>
      </c>
      <c r="FU40" s="631"/>
      <c r="FV40" s="631"/>
      <c r="FW40" s="631"/>
      <c r="FX40" s="631"/>
      <c r="FY40" s="631"/>
      <c r="FZ40" s="631"/>
      <c r="GA40" s="631"/>
      <c r="GB40" s="630" t="s">
        <v>253</v>
      </c>
      <c r="GC40" s="630"/>
      <c r="GD40" s="630"/>
      <c r="GE40" s="630"/>
      <c r="GF40" s="630"/>
      <c r="GG40" s="630"/>
      <c r="GH40" s="630"/>
      <c r="GI40" s="630"/>
      <c r="GJ40" s="630" t="s">
        <v>254</v>
      </c>
      <c r="GK40" s="630"/>
      <c r="GL40" s="630"/>
      <c r="GM40" s="630"/>
      <c r="GN40" s="630"/>
      <c r="GO40" s="630"/>
      <c r="GP40" s="630"/>
      <c r="GQ40" s="630"/>
      <c r="GR40" s="630" t="s">
        <v>255</v>
      </c>
      <c r="GS40" s="630"/>
      <c r="GT40" s="630"/>
      <c r="GU40" s="630"/>
      <c r="GV40" s="630"/>
      <c r="GW40" s="630"/>
      <c r="GX40" s="630"/>
      <c r="GY40" s="630"/>
      <c r="GZ40" s="630" t="s">
        <v>256</v>
      </c>
      <c r="HA40" s="630"/>
      <c r="HB40" s="630"/>
      <c r="HC40" s="630"/>
      <c r="HD40" s="630"/>
      <c r="HE40" s="630"/>
      <c r="HF40" s="630"/>
      <c r="HG40" s="630"/>
      <c r="HH40" s="630" t="s">
        <v>256</v>
      </c>
      <c r="HI40" s="630"/>
      <c r="HJ40" s="630"/>
      <c r="HK40" s="630"/>
      <c r="HL40" s="630"/>
      <c r="HM40" s="630"/>
      <c r="HN40" s="630"/>
      <c r="HO40" s="630"/>
    </row>
    <row r="41" spans="1:233" ht="14.25" hidden="1" customHeight="1" x14ac:dyDescent="0.2">
      <c r="A41" s="17"/>
      <c r="B41" s="17" t="str">
        <f>IF(AV23="","",IF(BC6="HK-XS",'7'!AB12,AV23))</f>
        <v/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35"/>
      <c r="BM41" s="19" t="s">
        <v>830</v>
      </c>
      <c r="BZ41" s="593" t="s">
        <v>117</v>
      </c>
      <c r="CA41" s="593"/>
      <c r="CB41" s="593"/>
      <c r="CC41" s="593"/>
      <c r="CD41" s="593"/>
      <c r="CE41" s="593"/>
      <c r="CF41" s="594"/>
      <c r="CG41" s="619">
        <f>CG39*CK33</f>
        <v>0</v>
      </c>
      <c r="CH41" s="620"/>
      <c r="CI41" s="621"/>
      <c r="CK41" s="727"/>
      <c r="CL41" s="728"/>
      <c r="CM41" s="729"/>
      <c r="CO41" s="727"/>
      <c r="CP41" s="728"/>
      <c r="CQ41" s="729"/>
      <c r="CT41" s="823" t="s">
        <v>54</v>
      </c>
      <c r="CU41" s="824"/>
      <c r="CV41" s="824"/>
      <c r="CW41" s="824"/>
      <c r="CX41" s="824"/>
      <c r="CY41" s="824"/>
      <c r="CZ41" s="824"/>
      <c r="DA41" s="824"/>
      <c r="DB41" s="824"/>
      <c r="DC41" s="824"/>
      <c r="DD41" s="825"/>
      <c r="DE41" s="21"/>
      <c r="DF41" s="696" t="s">
        <v>35</v>
      </c>
      <c r="DG41" s="697"/>
      <c r="DH41" s="698"/>
      <c r="DI41" s="715">
        <v>2.54</v>
      </c>
      <c r="DJ41" s="716"/>
      <c r="DK41" s="717"/>
      <c r="EF41" s="37" t="str">
        <f>IF(EF38="",EF38,"n")</f>
        <v/>
      </c>
      <c r="EJ41" s="50">
        <v>383</v>
      </c>
      <c r="EK41" s="43" t="s">
        <v>91</v>
      </c>
      <c r="EL41" s="46">
        <v>4.4000000000000004</v>
      </c>
      <c r="EM41" s="46">
        <v>10.31</v>
      </c>
      <c r="EN41" s="43" t="s">
        <v>92</v>
      </c>
      <c r="EO41" s="46">
        <v>10.32</v>
      </c>
      <c r="EP41" s="46">
        <v>20.21</v>
      </c>
      <c r="EQ41" s="43" t="s">
        <v>93</v>
      </c>
      <c r="ER41" s="46">
        <v>20.22</v>
      </c>
      <c r="ES41" s="46">
        <v>24.75</v>
      </c>
      <c r="FA41" s="631" t="s">
        <v>116</v>
      </c>
      <c r="FB41" s="631"/>
      <c r="FC41" s="631"/>
      <c r="FD41" s="631" t="s">
        <v>245</v>
      </c>
      <c r="FE41" s="631"/>
      <c r="FF41" s="631"/>
      <c r="FG41" s="631"/>
      <c r="FH41" s="631"/>
      <c r="FI41" s="631"/>
      <c r="FJ41" s="631"/>
      <c r="FK41" s="631"/>
      <c r="FL41" s="631" t="s">
        <v>250</v>
      </c>
      <c r="FM41" s="631"/>
      <c r="FN41" s="631"/>
      <c r="FO41" s="631"/>
      <c r="FP41" s="631"/>
      <c r="FQ41" s="631"/>
      <c r="FR41" s="631"/>
      <c r="FS41" s="631"/>
      <c r="FT41" s="707" t="s">
        <v>859</v>
      </c>
      <c r="FU41" s="707"/>
      <c r="FV41" s="707"/>
      <c r="FW41" s="707"/>
      <c r="FX41" s="707"/>
      <c r="FY41" s="707"/>
      <c r="FZ41" s="707"/>
      <c r="GA41" s="707"/>
      <c r="GB41" s="631" t="s">
        <v>405</v>
      </c>
      <c r="GC41" s="631"/>
      <c r="GD41" s="631"/>
      <c r="GE41" s="631"/>
      <c r="GF41" s="631"/>
      <c r="GG41" s="631"/>
      <c r="GH41" s="631"/>
      <c r="GI41" s="631"/>
      <c r="GJ41" s="631" t="s">
        <v>406</v>
      </c>
      <c r="GK41" s="631"/>
      <c r="GL41" s="631"/>
      <c r="GM41" s="631"/>
      <c r="GN41" s="631"/>
      <c r="GO41" s="631"/>
      <c r="GP41" s="631"/>
      <c r="GQ41" s="631"/>
      <c r="GR41" s="631" t="s">
        <v>407</v>
      </c>
      <c r="GS41" s="631"/>
      <c r="GT41" s="631"/>
      <c r="GU41" s="631"/>
      <c r="GV41" s="631"/>
      <c r="GW41" s="631"/>
      <c r="GX41" s="631"/>
      <c r="GY41" s="631"/>
      <c r="GZ41" s="631" t="s">
        <v>408</v>
      </c>
      <c r="HA41" s="631"/>
      <c r="HB41" s="631"/>
      <c r="HC41" s="631"/>
      <c r="HD41" s="631"/>
      <c r="HE41" s="631"/>
      <c r="HF41" s="631"/>
      <c r="HG41" s="631"/>
      <c r="HH41" s="633" t="str">
        <f>IF(OR(CJ48="",BC6=""),"",IF(FA6&gt;=412,"21L3900.01",IF(FA6&gt;=361.95,"21L3800.01",IF(FA6&gt;=312.74,"21L3500.01",IF(FA6&gt;=261.94,"21L3200.01",CJ48)))))</f>
        <v/>
      </c>
      <c r="HI41" s="633"/>
      <c r="HJ41" s="633"/>
      <c r="HK41" s="633"/>
      <c r="HL41" s="633"/>
      <c r="HM41" s="633"/>
      <c r="HN41" s="633"/>
      <c r="HO41" s="633"/>
    </row>
    <row r="42" spans="1:233" ht="14.25" hidden="1" customHeight="1" x14ac:dyDescent="0.2">
      <c r="A42" s="17"/>
      <c r="B42" s="17" t="str">
        <f>IF(BC6="HK-XS",'7'!AB13,IF(AV24="","",AV24))</f>
        <v/>
      </c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35"/>
      <c r="BM42" s="19" t="s">
        <v>830</v>
      </c>
      <c r="CK42" s="724" t="str">
        <f>IF(S27=0,R17,SUM(R17+2*S27))</f>
        <v/>
      </c>
      <c r="CL42" s="725"/>
      <c r="CM42" s="726"/>
      <c r="CO42" s="724" t="str">
        <f>IF(CK42="","",IF(CK42&gt;=32,CK42+2,IF(CK42&gt;=16,CK42+1,CK42)))</f>
        <v/>
      </c>
      <c r="CP42" s="725"/>
      <c r="CQ42" s="726"/>
      <c r="CT42" s="670" t="s">
        <v>55</v>
      </c>
      <c r="CU42" s="671"/>
      <c r="CV42" s="671"/>
      <c r="CW42" s="671"/>
      <c r="CX42" s="671"/>
      <c r="CY42" s="671"/>
      <c r="CZ42" s="671"/>
      <c r="DA42" s="671"/>
      <c r="DB42" s="671"/>
      <c r="DC42" s="671"/>
      <c r="DD42" s="672"/>
      <c r="DE42" s="21"/>
      <c r="DF42" s="696" t="s">
        <v>36</v>
      </c>
      <c r="DG42" s="697"/>
      <c r="DH42" s="698"/>
      <c r="DI42" s="715">
        <v>2.29</v>
      </c>
      <c r="DJ42" s="716">
        <v>2.455714285714286</v>
      </c>
      <c r="DK42" s="717">
        <v>2.455714285714286</v>
      </c>
      <c r="EJ42" s="50">
        <v>384</v>
      </c>
      <c r="EK42" s="43" t="s">
        <v>91</v>
      </c>
      <c r="EL42" s="46">
        <v>4.4000000000000004</v>
      </c>
      <c r="EM42" s="46">
        <v>10.31</v>
      </c>
      <c r="EN42" s="43" t="s">
        <v>92</v>
      </c>
      <c r="EO42" s="46">
        <v>10.32</v>
      </c>
      <c r="EP42" s="46">
        <v>20.21</v>
      </c>
      <c r="EQ42" s="43" t="s">
        <v>93</v>
      </c>
      <c r="ER42" s="46">
        <v>20.22</v>
      </c>
      <c r="ES42" s="46">
        <v>24.75</v>
      </c>
      <c r="FA42" s="631" t="s">
        <v>119</v>
      </c>
      <c r="FB42" s="631"/>
      <c r="FC42" s="631"/>
      <c r="FD42" s="631" t="s">
        <v>245</v>
      </c>
      <c r="FE42" s="631"/>
      <c r="FF42" s="631"/>
      <c r="FG42" s="631"/>
      <c r="FH42" s="631"/>
      <c r="FI42" s="631"/>
      <c r="FJ42" s="631"/>
      <c r="FK42" s="631"/>
      <c r="FL42" s="631" t="s">
        <v>248</v>
      </c>
      <c r="FM42" s="631"/>
      <c r="FN42" s="631"/>
      <c r="FO42" s="631"/>
      <c r="FP42" s="631"/>
      <c r="FQ42" s="631"/>
      <c r="FR42" s="631"/>
      <c r="FS42" s="631"/>
      <c r="FT42" s="631" t="s">
        <v>859</v>
      </c>
      <c r="FU42" s="631"/>
      <c r="FV42" s="631"/>
      <c r="FW42" s="631"/>
      <c r="FX42" s="631"/>
      <c r="FY42" s="631"/>
      <c r="FZ42" s="631"/>
      <c r="GA42" s="631"/>
      <c r="GB42" s="631" t="s">
        <v>399</v>
      </c>
      <c r="GC42" s="631"/>
      <c r="GD42" s="631"/>
      <c r="GE42" s="631"/>
      <c r="GF42" s="631"/>
      <c r="GG42" s="631"/>
      <c r="GH42" s="631"/>
      <c r="GI42" s="631"/>
      <c r="GJ42" s="238"/>
      <c r="GK42" s="238"/>
      <c r="GL42" s="238"/>
      <c r="GM42" s="238"/>
      <c r="GN42" s="238"/>
      <c r="GO42" s="238"/>
      <c r="GP42" s="238"/>
      <c r="GQ42" s="238"/>
      <c r="GR42" s="238"/>
      <c r="GS42" s="238"/>
      <c r="GT42" s="238"/>
      <c r="GU42" s="238"/>
      <c r="GV42" s="238"/>
      <c r="GW42" s="238"/>
      <c r="GX42" s="238"/>
      <c r="GY42" s="238"/>
      <c r="GZ42" s="238"/>
      <c r="HA42" s="239"/>
      <c r="HB42" s="239"/>
      <c r="HC42" s="239"/>
      <c r="HD42" s="239"/>
      <c r="HE42" s="239"/>
      <c r="HF42" s="239"/>
      <c r="HG42" s="239"/>
    </row>
    <row r="43" spans="1:233" ht="14.25" hidden="1" customHeight="1" x14ac:dyDescent="0.2">
      <c r="A43" s="17"/>
      <c r="B43" s="17" t="str">
        <f>IF(AV25="","",AV25)</f>
        <v/>
      </c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35"/>
      <c r="BM43" s="19" t="s">
        <v>832</v>
      </c>
      <c r="CK43" s="727"/>
      <c r="CL43" s="728"/>
      <c r="CM43" s="729"/>
      <c r="CO43" s="727"/>
      <c r="CP43" s="728"/>
      <c r="CQ43" s="729"/>
      <c r="CT43" s="670" t="s">
        <v>56</v>
      </c>
      <c r="CU43" s="671"/>
      <c r="CV43" s="671"/>
      <c r="CW43" s="671"/>
      <c r="CX43" s="671"/>
      <c r="CY43" s="671"/>
      <c r="CZ43" s="671"/>
      <c r="DA43" s="671"/>
      <c r="DB43" s="671"/>
      <c r="DC43" s="671"/>
      <c r="DD43" s="672"/>
      <c r="DE43" s="21"/>
      <c r="DF43" s="696" t="s">
        <v>37</v>
      </c>
      <c r="DG43" s="697"/>
      <c r="DH43" s="698"/>
      <c r="DI43" s="715">
        <v>2.79</v>
      </c>
      <c r="DJ43" s="716">
        <v>2.6423076923076931</v>
      </c>
      <c r="DK43" s="717">
        <v>2.6423076923076931</v>
      </c>
      <c r="EF43" s="792" t="s">
        <v>118</v>
      </c>
      <c r="EG43" s="792"/>
      <c r="EH43" s="792"/>
      <c r="EI43" s="792"/>
      <c r="EJ43" s="50">
        <v>385</v>
      </c>
      <c r="EK43" s="43" t="s">
        <v>91</v>
      </c>
      <c r="EL43" s="46">
        <v>4.4000000000000004</v>
      </c>
      <c r="EM43" s="46">
        <v>10.31</v>
      </c>
      <c r="EN43" s="43" t="s">
        <v>92</v>
      </c>
      <c r="EO43" s="46">
        <v>10.32</v>
      </c>
      <c r="EP43" s="46">
        <v>20.21</v>
      </c>
      <c r="EQ43" s="43" t="s">
        <v>93</v>
      </c>
      <c r="ER43" s="46">
        <v>20.22</v>
      </c>
      <c r="ES43" s="46">
        <v>25.3</v>
      </c>
      <c r="FA43" s="235"/>
      <c r="FB43" s="235"/>
      <c r="FC43" s="235"/>
      <c r="FD43" s="237"/>
      <c r="FE43" s="237"/>
      <c r="FF43" s="237"/>
      <c r="FG43" s="237"/>
      <c r="FH43" s="237"/>
      <c r="FI43" s="237"/>
      <c r="FJ43" s="237"/>
      <c r="FK43" s="237"/>
      <c r="FL43" s="237"/>
      <c r="FM43" s="237"/>
      <c r="FN43" s="237"/>
      <c r="FO43" s="237"/>
      <c r="FP43" s="237"/>
      <c r="FQ43" s="237"/>
      <c r="FR43" s="237"/>
      <c r="FS43" s="237"/>
      <c r="FT43" s="237"/>
      <c r="FU43" s="237"/>
      <c r="FV43" s="237"/>
      <c r="FW43" s="237"/>
      <c r="FX43" s="237"/>
      <c r="FY43" s="237"/>
      <c r="FZ43" s="237"/>
      <c r="GA43" s="237"/>
      <c r="GB43" s="238"/>
      <c r="GC43" s="238"/>
      <c r="GD43" s="238"/>
      <c r="GE43" s="238"/>
      <c r="GF43" s="238"/>
      <c r="GG43" s="238"/>
      <c r="GH43" s="238"/>
      <c r="GI43" s="238"/>
      <c r="GJ43" s="238"/>
      <c r="GK43" s="238"/>
      <c r="GL43" s="238"/>
      <c r="GM43" s="238"/>
      <c r="GN43" s="238"/>
      <c r="GO43" s="238"/>
      <c r="GP43" s="238"/>
      <c r="GQ43" s="238"/>
      <c r="GR43" s="238"/>
      <c r="GS43" s="238"/>
      <c r="GT43" s="238"/>
      <c r="GU43" s="238"/>
      <c r="GV43" s="238"/>
      <c r="GW43" s="238"/>
      <c r="GX43" s="238"/>
      <c r="GY43" s="238"/>
      <c r="GZ43" s="238"/>
      <c r="HA43" s="234"/>
      <c r="HB43" s="234"/>
      <c r="HC43" s="234"/>
      <c r="HD43" s="234"/>
      <c r="HE43" s="234"/>
      <c r="HF43" s="234"/>
      <c r="HG43" s="234"/>
    </row>
    <row r="44" spans="1:233" ht="14.25" hidden="1" customHeight="1" x14ac:dyDescent="0.2">
      <c r="A44" s="17"/>
      <c r="B44" s="17" t="str">
        <f t="shared" si="1"/>
        <v/>
      </c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35"/>
      <c r="BM44" s="19" t="s">
        <v>833</v>
      </c>
      <c r="CK44" s="838" t="e">
        <f>ROUND(CO44,0)/10</f>
        <v>#VALUE!</v>
      </c>
      <c r="CL44" s="838"/>
      <c r="CM44" s="838"/>
      <c r="CO44" s="770" t="e">
        <f>CO42/16*10</f>
        <v>#VALUE!</v>
      </c>
      <c r="CP44" s="770"/>
      <c r="CQ44" s="770"/>
      <c r="CT44" s="670" t="s">
        <v>57</v>
      </c>
      <c r="CU44" s="671"/>
      <c r="CV44" s="671"/>
      <c r="CW44" s="671"/>
      <c r="CX44" s="671"/>
      <c r="CY44" s="671"/>
      <c r="CZ44" s="671"/>
      <c r="DA44" s="671"/>
      <c r="DB44" s="671"/>
      <c r="DC44" s="671"/>
      <c r="DD44" s="672"/>
      <c r="DE44" s="21"/>
      <c r="DF44" s="696" t="s">
        <v>38</v>
      </c>
      <c r="DG44" s="697"/>
      <c r="DH44" s="698"/>
      <c r="DI44" s="715">
        <v>2.79</v>
      </c>
      <c r="DJ44" s="716">
        <v>2.8440000000000003</v>
      </c>
      <c r="DK44" s="717">
        <v>2.8440000000000003</v>
      </c>
      <c r="EE44" s="454" t="s">
        <v>520</v>
      </c>
      <c r="EF44" s="840" t="str">
        <f>IF(AND(CG4="FF",(OR(CG39&lt;11.8125,CG39&gt;24.02))),"Power factor out of range",IF(AND(CG4="P",(OR(CG39&lt;9.5,CG39&gt;24.02))),"Power factor out of range",IF(CG41&gt;792,"Power factor out of range",IF(CG41&gt;349,"20K2900.N5",IF(CG41&gt;174,"20K2700.N5",IF(CG41&gt;99.498,"20K2500.N5",IF(CG41&gt;=42,"20K2300.N5",IF(CG41&gt;-1,"Power factor out of range"))))))))</f>
        <v>Power factor out of range</v>
      </c>
      <c r="EG44" s="840"/>
      <c r="EH44" s="840" t="str">
        <f>IF(OR(7.375&gt;CG39,CG39&gt;24.02),"Power factor out of range",IF(CG41&gt;177,"Power factor out of range",IF(CG41&gt;85,"20K2E00.N1",IF(CG41&gt;39,"20K2C00.N1",IF(CG41&gt;18,"20K2B00.N1",IF(CG41&gt;-1,"Power factor out of range"))))))</f>
        <v>Power factor out of range</v>
      </c>
      <c r="EI44" s="840"/>
      <c r="EJ44" s="50">
        <v>386</v>
      </c>
      <c r="EK44" s="43" t="s">
        <v>91</v>
      </c>
      <c r="EL44" s="46">
        <v>4.4000000000000004</v>
      </c>
      <c r="EM44" s="46">
        <v>10.31</v>
      </c>
      <c r="EN44" s="43" t="s">
        <v>92</v>
      </c>
      <c r="EO44" s="46">
        <v>10.32</v>
      </c>
      <c r="EP44" s="46">
        <v>20.21</v>
      </c>
      <c r="EQ44" s="43" t="s">
        <v>93</v>
      </c>
      <c r="ER44" s="46">
        <v>20.22</v>
      </c>
      <c r="ES44" s="46">
        <v>25.3</v>
      </c>
      <c r="FA44" s="236"/>
      <c r="FB44" s="236"/>
      <c r="FC44" s="236"/>
      <c r="FD44" s="236"/>
      <c r="FE44" s="236"/>
      <c r="FF44" s="236"/>
      <c r="FG44" s="236"/>
      <c r="FH44" s="236"/>
      <c r="FI44" s="236"/>
      <c r="FJ44" s="236"/>
      <c r="FK44" s="236"/>
      <c r="FL44" s="236"/>
      <c r="FM44" s="236"/>
      <c r="FN44" s="236"/>
      <c r="FO44" s="236"/>
      <c r="FP44" s="236"/>
      <c r="FQ44" s="236"/>
      <c r="FR44" s="236"/>
      <c r="FS44" s="236"/>
      <c r="FT44" s="236"/>
      <c r="FU44" s="236"/>
      <c r="FV44" s="236"/>
      <c r="FW44" s="236"/>
      <c r="FX44" s="236"/>
      <c r="FY44" s="236"/>
      <c r="FZ44" s="236"/>
      <c r="GA44" s="236"/>
      <c r="GB44" s="236"/>
      <c r="GC44" s="236"/>
      <c r="GD44" s="236"/>
      <c r="GE44" s="236"/>
      <c r="GF44" s="236"/>
      <c r="GG44" s="236"/>
      <c r="GH44" s="236"/>
      <c r="GI44" s="236"/>
      <c r="GJ44" s="236"/>
      <c r="GK44" s="236"/>
      <c r="GL44" s="236"/>
      <c r="GM44" s="236"/>
      <c r="GN44" s="236"/>
      <c r="GO44" s="236"/>
      <c r="GP44" s="236"/>
      <c r="GQ44" s="236"/>
      <c r="GR44" s="236"/>
      <c r="GS44" s="236"/>
      <c r="GT44" s="236"/>
      <c r="GU44" s="236"/>
      <c r="GV44" s="236"/>
      <c r="GW44" s="236"/>
      <c r="GX44" s="236"/>
      <c r="GY44" s="236"/>
      <c r="GZ44" s="236"/>
      <c r="HA44" s="236"/>
      <c r="HB44" s="236"/>
      <c r="HC44" s="236"/>
      <c r="HD44" s="236"/>
      <c r="HE44" s="236"/>
      <c r="HF44" s="236"/>
      <c r="HG44" s="236"/>
    </row>
    <row r="45" spans="1:233" ht="14.25" hidden="1" customHeight="1" x14ac:dyDescent="0.2">
      <c r="A45" s="17"/>
      <c r="B45" s="17" t="str">
        <f t="shared" si="1"/>
        <v/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35"/>
      <c r="BM45" s="19" t="s">
        <v>834</v>
      </c>
      <c r="CT45" s="670" t="s">
        <v>58</v>
      </c>
      <c r="CU45" s="671"/>
      <c r="CV45" s="671"/>
      <c r="CW45" s="671"/>
      <c r="CX45" s="671"/>
      <c r="CY45" s="671"/>
      <c r="CZ45" s="671"/>
      <c r="DA45" s="671"/>
      <c r="DB45" s="671"/>
      <c r="DC45" s="671"/>
      <c r="DD45" s="672"/>
      <c r="DE45" s="21"/>
      <c r="DF45" s="696" t="s">
        <v>39</v>
      </c>
      <c r="DG45" s="697"/>
      <c r="DH45" s="698"/>
      <c r="DI45" s="715">
        <v>1.97</v>
      </c>
      <c r="DJ45" s="716">
        <v>2.0619999999999998</v>
      </c>
      <c r="DK45" s="717">
        <v>2.0619999999999998</v>
      </c>
      <c r="EF45" s="837" t="s">
        <v>162</v>
      </c>
      <c r="EG45" s="837"/>
      <c r="EH45" s="837" t="s">
        <v>512</v>
      </c>
      <c r="EI45" s="837"/>
      <c r="EJ45" s="50">
        <v>387</v>
      </c>
      <c r="EK45" s="43" t="s">
        <v>91</v>
      </c>
      <c r="EL45" s="46">
        <v>4.4000000000000004</v>
      </c>
      <c r="EM45" s="46">
        <v>10.31</v>
      </c>
      <c r="EN45" s="43" t="s">
        <v>92</v>
      </c>
      <c r="EO45" s="46">
        <v>10.32</v>
      </c>
      <c r="EP45" s="46">
        <v>20.21</v>
      </c>
      <c r="EQ45" s="43" t="s">
        <v>93</v>
      </c>
      <c r="ER45" s="46">
        <v>20.22</v>
      </c>
      <c r="ES45" s="46">
        <v>25.3</v>
      </c>
      <c r="FA45" s="236"/>
      <c r="FB45" s="236"/>
      <c r="FC45" s="236"/>
      <c r="FD45" s="236"/>
      <c r="FE45" s="236"/>
      <c r="FF45" s="236"/>
      <c r="FG45" s="236"/>
      <c r="FH45" s="236"/>
      <c r="FI45" s="236"/>
      <c r="FJ45" s="236"/>
      <c r="FK45" s="236"/>
      <c r="FL45" s="236"/>
      <c r="FM45" s="236"/>
      <c r="FN45" s="236"/>
      <c r="FO45" s="236"/>
      <c r="FP45" s="236"/>
      <c r="FQ45" s="236"/>
      <c r="FR45" s="236"/>
      <c r="FS45" s="236"/>
      <c r="FT45" s="236"/>
      <c r="FU45" s="236"/>
      <c r="FV45" s="236"/>
      <c r="FW45" s="236"/>
      <c r="FX45" s="236"/>
      <c r="FY45" s="236"/>
      <c r="FZ45" s="236"/>
      <c r="GA45" s="236"/>
      <c r="GB45" s="236"/>
      <c r="GC45" s="236"/>
      <c r="GD45" s="236"/>
      <c r="GE45" s="236"/>
      <c r="GF45" s="236"/>
      <c r="GG45" s="236"/>
      <c r="GH45" s="236"/>
      <c r="GI45" s="236"/>
      <c r="GJ45" s="236"/>
      <c r="GK45" s="236"/>
      <c r="GL45" s="236"/>
      <c r="GM45" s="236"/>
      <c r="GN45" s="236"/>
      <c r="GO45" s="236"/>
      <c r="GP45" s="236"/>
      <c r="GQ45" s="236"/>
      <c r="GR45" s="236"/>
      <c r="GS45" s="236"/>
      <c r="GT45" s="236"/>
      <c r="GU45" s="236"/>
      <c r="GV45" s="236"/>
      <c r="GW45" s="236"/>
      <c r="GX45" s="236"/>
      <c r="GY45" s="236"/>
      <c r="GZ45" s="236"/>
      <c r="HA45" s="236"/>
      <c r="HB45" s="236"/>
      <c r="HC45" s="236"/>
      <c r="HD45" s="236"/>
      <c r="HE45" s="236"/>
      <c r="HF45" s="236"/>
      <c r="HG45" s="236"/>
    </row>
    <row r="46" spans="1:233" ht="14.25" hidden="1" customHeight="1" x14ac:dyDescent="0.2">
      <c r="A46" s="17"/>
      <c r="B46" s="17" t="str">
        <f t="shared" si="1"/>
        <v/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35"/>
      <c r="BM46" s="19" t="s">
        <v>835</v>
      </c>
      <c r="BZ46" s="766" t="s">
        <v>120</v>
      </c>
      <c r="CA46" s="767"/>
      <c r="CB46" s="767"/>
      <c r="CC46" s="767"/>
      <c r="CD46" s="767"/>
      <c r="CE46" s="767"/>
      <c r="CF46" s="767"/>
      <c r="CG46" s="767"/>
      <c r="CH46" s="767"/>
      <c r="CI46" s="768"/>
      <c r="CT46" s="670" t="s">
        <v>59</v>
      </c>
      <c r="CU46" s="671"/>
      <c r="CV46" s="671"/>
      <c r="CW46" s="671"/>
      <c r="CX46" s="671"/>
      <c r="CY46" s="671"/>
      <c r="CZ46" s="671"/>
      <c r="DA46" s="671"/>
      <c r="DB46" s="671"/>
      <c r="DC46" s="671"/>
      <c r="DD46" s="672"/>
      <c r="DE46" s="21"/>
      <c r="DF46" s="696" t="s">
        <v>40</v>
      </c>
      <c r="DG46" s="697"/>
      <c r="DH46" s="698"/>
      <c r="DI46" s="715">
        <v>3.24</v>
      </c>
      <c r="DJ46" s="716">
        <v>3.1324999999999998</v>
      </c>
      <c r="DK46" s="717">
        <v>3.1324999999999998</v>
      </c>
      <c r="EE46" s="454" t="s">
        <v>521</v>
      </c>
      <c r="EF46" s="840" t="str">
        <f>IF(AND(AL27="TIP-ON mechanism",BC6="HK",(AND(CG41&lt;99,CG41&gt;42))),"20K2300TNA",IF(AND(AL27="TIP-ON mechanism",BC6="HK",(AND(CG41&lt;174,CG41&gt;100))),"20K2500TNA",IF(AND(AL27="TIP-ON mechanism",BC6="HK",(AND(CG41&lt;349,CG41&gt;175))),"20K2700TNA",IF(AND(AL27="TIP-ON mechanism",BC6="HK",(AND(CG41&lt;792,CG41&gt;350))),"20K2900TNA",""))))</f>
        <v/>
      </c>
      <c r="EG46" s="840"/>
      <c r="EH46" s="840" t="str">
        <f>IF(AND(AL27="TIP-ON mechanism",BC6="HK-S",(AND(CG41&lt;39,CG41&gt;19))),"20K2E00BNA",IF(AND(AL27="TIP-ON mechanism",BC6="HK-S",(AND(CG41&lt;85,CG41&gt;40))),"20K2C00TNA",IF(AND(AL27="TIP-ON mechanism",BC6="HK-S",(AND(CG41&lt;177,CG41&gt;86))),"20K2E00TNA",IF(CG41&gt;177,"Power factor out of range",""))))</f>
        <v/>
      </c>
      <c r="EI46" s="840"/>
      <c r="EJ46" s="50">
        <v>388</v>
      </c>
      <c r="EK46" s="43" t="s">
        <v>91</v>
      </c>
      <c r="EL46" s="46">
        <v>4.4000000000000004</v>
      </c>
      <c r="EM46" s="46">
        <v>10.31</v>
      </c>
      <c r="EN46" s="43" t="s">
        <v>92</v>
      </c>
      <c r="EO46" s="46">
        <v>10.32</v>
      </c>
      <c r="EP46" s="46">
        <v>20.21</v>
      </c>
      <c r="EQ46" s="43" t="s">
        <v>93</v>
      </c>
      <c r="ER46" s="46">
        <v>20.22</v>
      </c>
      <c r="ES46" s="46">
        <v>25.3</v>
      </c>
      <c r="FA46" s="236"/>
      <c r="FB46" s="236"/>
      <c r="FC46" s="236"/>
      <c r="FD46" s="236"/>
      <c r="FE46" s="236"/>
      <c r="FF46" s="236"/>
      <c r="FG46" s="236"/>
      <c r="FH46" s="236"/>
      <c r="FI46" s="236"/>
      <c r="FJ46" s="236"/>
      <c r="FK46" s="236"/>
      <c r="FL46" s="236"/>
      <c r="FM46" s="236"/>
      <c r="FN46" s="236"/>
      <c r="FO46" s="236"/>
      <c r="FP46" s="236"/>
      <c r="FQ46" s="236"/>
      <c r="FR46" s="236"/>
      <c r="FS46" s="236"/>
      <c r="FT46" s="236"/>
      <c r="FU46" s="236"/>
      <c r="FV46" s="236"/>
      <c r="FW46" s="236"/>
      <c r="FX46" s="236"/>
      <c r="FY46" s="236"/>
      <c r="FZ46" s="236"/>
      <c r="GA46" s="236"/>
      <c r="GB46" s="236"/>
      <c r="GC46" s="236"/>
      <c r="GD46" s="236"/>
      <c r="GE46" s="236"/>
      <c r="GF46" s="236"/>
      <c r="GG46" s="236"/>
      <c r="GH46" s="236"/>
      <c r="GI46" s="236"/>
      <c r="GJ46" s="236"/>
      <c r="GK46" s="236"/>
      <c r="GL46" s="236"/>
      <c r="GM46" s="236"/>
      <c r="GN46" s="236"/>
      <c r="GO46" s="236"/>
      <c r="GP46" s="236"/>
      <c r="GQ46" s="236"/>
      <c r="GR46" s="236"/>
      <c r="GS46" s="236"/>
      <c r="GT46" s="236"/>
      <c r="GU46" s="236"/>
      <c r="GV46" s="236"/>
      <c r="GW46" s="236"/>
      <c r="GX46" s="236"/>
      <c r="GY46" s="236"/>
      <c r="GZ46" s="236"/>
      <c r="HA46" s="236"/>
      <c r="HB46" s="236"/>
      <c r="HC46" s="236"/>
      <c r="HD46" s="236"/>
      <c r="HE46" s="236"/>
      <c r="HF46" s="236"/>
      <c r="HG46" s="236"/>
    </row>
    <row r="47" spans="1:233" ht="14.25" hidden="1" customHeight="1" x14ac:dyDescent="0.2">
      <c r="A47" s="17"/>
      <c r="B47" s="17" t="str">
        <f t="shared" si="1"/>
        <v/>
      </c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35"/>
      <c r="BM47" s="19" t="s">
        <v>836</v>
      </c>
      <c r="BZ47" s="56" t="s">
        <v>119</v>
      </c>
      <c r="CA47" s="57"/>
      <c r="CB47" s="278" t="s">
        <v>396</v>
      </c>
      <c r="CC47" s="57"/>
      <c r="CD47" s="57"/>
      <c r="CE47" s="57"/>
      <c r="CF47" s="57"/>
      <c r="CG47" s="57"/>
      <c r="CH47" s="57"/>
      <c r="CI47" s="58"/>
      <c r="CJ47" s="766" t="s">
        <v>120</v>
      </c>
      <c r="CK47" s="767"/>
      <c r="CL47" s="767"/>
      <c r="CM47" s="767"/>
      <c r="CN47" s="767"/>
      <c r="CO47" s="767"/>
      <c r="CP47" s="767"/>
      <c r="CQ47" s="767"/>
      <c r="CR47" s="767"/>
      <c r="CS47" s="768"/>
      <c r="CT47" s="670" t="s">
        <v>60</v>
      </c>
      <c r="CU47" s="671"/>
      <c r="CV47" s="671"/>
      <c r="CW47" s="671"/>
      <c r="CX47" s="671"/>
      <c r="CY47" s="671"/>
      <c r="CZ47" s="671"/>
      <c r="DA47" s="671"/>
      <c r="DB47" s="671"/>
      <c r="DC47" s="671"/>
      <c r="DD47" s="672"/>
      <c r="DE47" s="21"/>
      <c r="DF47" s="696" t="s">
        <v>41</v>
      </c>
      <c r="DG47" s="697"/>
      <c r="DH47" s="698"/>
      <c r="DI47" s="715">
        <v>1.97</v>
      </c>
      <c r="DJ47" s="716">
        <v>2.2200000000000002</v>
      </c>
      <c r="DK47" s="717">
        <v>2.2200000000000002</v>
      </c>
      <c r="EJ47" s="50">
        <v>389</v>
      </c>
      <c r="EK47" s="43" t="s">
        <v>91</v>
      </c>
      <c r="EL47" s="46">
        <v>4.4000000000000004</v>
      </c>
      <c r="EM47" s="46">
        <v>10.31</v>
      </c>
      <c r="EN47" s="43" t="s">
        <v>92</v>
      </c>
      <c r="EO47" s="46">
        <v>10.32</v>
      </c>
      <c r="EP47" s="46">
        <v>20.21</v>
      </c>
      <c r="EQ47" s="43" t="s">
        <v>93</v>
      </c>
      <c r="ER47" s="46">
        <v>20.22</v>
      </c>
      <c r="ES47" s="46">
        <v>25.3</v>
      </c>
      <c r="FA47" s="479" t="s">
        <v>571</v>
      </c>
      <c r="FB47" s="236"/>
      <c r="FC47" s="236"/>
      <c r="FD47" s="236"/>
      <c r="FE47" s="236"/>
      <c r="FF47" s="236"/>
      <c r="FG47" s="236"/>
      <c r="FH47" s="236"/>
      <c r="FI47" s="236"/>
      <c r="FJ47" s="236"/>
      <c r="FK47" s="236"/>
      <c r="FL47" s="236"/>
      <c r="FM47" s="236"/>
      <c r="FN47" s="236"/>
      <c r="FO47" s="236"/>
      <c r="FP47" s="236"/>
      <c r="FQ47" s="236"/>
      <c r="FR47" s="236"/>
      <c r="FS47" s="236"/>
      <c r="FT47" s="236"/>
      <c r="FU47" s="236"/>
      <c r="FV47" s="236"/>
      <c r="FW47" s="236"/>
      <c r="FX47" s="236"/>
      <c r="FY47" s="236"/>
      <c r="FZ47" s="236"/>
      <c r="GA47" s="236"/>
      <c r="GB47" s="236"/>
      <c r="GC47" s="236"/>
      <c r="GD47" s="236"/>
      <c r="GE47" s="236"/>
      <c r="GF47" s="236"/>
      <c r="GG47" s="236"/>
      <c r="GH47" s="236"/>
      <c r="GI47" s="236"/>
      <c r="GJ47" s="236"/>
      <c r="GK47" s="236"/>
      <c r="GL47" s="236"/>
      <c r="GM47" s="236"/>
      <c r="GN47" s="236"/>
      <c r="GO47" s="236"/>
      <c r="GP47" s="236"/>
      <c r="GQ47" s="236"/>
      <c r="GR47" s="236"/>
      <c r="GS47" s="236"/>
      <c r="GT47" s="236"/>
      <c r="GU47" s="236"/>
      <c r="GV47" s="236"/>
      <c r="GW47" s="236"/>
      <c r="GX47" s="236"/>
      <c r="GY47" s="236"/>
      <c r="GZ47" s="236"/>
      <c r="HA47" s="236"/>
      <c r="HB47" s="236"/>
      <c r="HC47" s="236"/>
      <c r="HD47" s="236"/>
      <c r="HE47" s="236"/>
      <c r="HF47" s="236"/>
      <c r="HG47" s="236"/>
    </row>
    <row r="48" spans="1:233" ht="14.25" hidden="1" customHeight="1" x14ac:dyDescent="0.2">
      <c r="A48" s="17"/>
      <c r="B48" s="17" t="str">
        <f>IF(OR(BF20=" x2",BF20=" x3"),AV20,"")</f>
        <v/>
      </c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35"/>
      <c r="BM48" s="19" t="s">
        <v>837</v>
      </c>
      <c r="BZ48" s="59" t="s">
        <v>116</v>
      </c>
      <c r="CA48" s="60"/>
      <c r="CB48" s="279" t="b">
        <f>IF(CJ48="",IF(AL27="SERVO-DRIVE set",IF(FA6&gt;=412,"21L3900.01",IF(FA6&gt;=361.95,"21L3800.01",IF(FA6&gt;=312.74,"21L3500.01",IF(FA6&gt;=261.94,"21L3200.01")))),IF(FA6&gt;=412,"20L3900.06",IF(FA6&gt;=361.95,"20L3800.06",IF(FA6&gt;=312.74,"20L3500.06",IF(FA6&gt;=261.94,"20L3200.06"))))),CJ48)</f>
        <v>0</v>
      </c>
      <c r="CC48" s="60"/>
      <c r="CD48" s="60"/>
      <c r="CE48" s="60"/>
      <c r="CF48" s="60"/>
      <c r="CG48" s="60"/>
      <c r="CH48" s="60"/>
      <c r="CI48" s="61"/>
      <c r="CJ48" s="280"/>
      <c r="CK48" s="247"/>
      <c r="CL48" s="247"/>
      <c r="CM48" s="247"/>
      <c r="CN48" s="247"/>
      <c r="CO48" s="247"/>
      <c r="CP48" s="371">
        <v>3800</v>
      </c>
      <c r="CQ48" s="247"/>
      <c r="CR48" s="247"/>
      <c r="CS48" s="248"/>
      <c r="CT48" s="769" t="s">
        <v>61</v>
      </c>
      <c r="CU48" s="671"/>
      <c r="CV48" s="671"/>
      <c r="CW48" s="671"/>
      <c r="CX48" s="671"/>
      <c r="CY48" s="671"/>
      <c r="CZ48" s="671"/>
      <c r="DA48" s="671"/>
      <c r="DB48" s="671"/>
      <c r="DC48" s="671"/>
      <c r="DD48" s="672"/>
      <c r="DE48" s="21"/>
      <c r="DF48" s="696" t="s">
        <v>42</v>
      </c>
      <c r="DG48" s="697"/>
      <c r="DH48" s="698"/>
      <c r="DI48" s="715">
        <v>2.54</v>
      </c>
      <c r="DJ48" s="716"/>
      <c r="DK48" s="717"/>
      <c r="EF48" s="840" t="str">
        <f>IF(AL27="TIP-ON mechanism",EF46,EF44)</f>
        <v>Power factor out of range</v>
      </c>
      <c r="EG48" s="840"/>
      <c r="EH48" s="840" t="str">
        <f>IF(AL27="TIP-ON mechanism",EH46,EH44)</f>
        <v>Power factor out of range</v>
      </c>
      <c r="EI48" s="840"/>
      <c r="EJ48" s="50">
        <v>390</v>
      </c>
      <c r="EK48" s="43" t="s">
        <v>91</v>
      </c>
      <c r="EL48" s="46">
        <v>4.4000000000000004</v>
      </c>
      <c r="EM48" s="46">
        <v>10.31</v>
      </c>
      <c r="EN48" s="43" t="s">
        <v>92</v>
      </c>
      <c r="EO48" s="46">
        <v>10.32</v>
      </c>
      <c r="EP48" s="46">
        <v>19.66</v>
      </c>
      <c r="EQ48" s="43" t="s">
        <v>93</v>
      </c>
      <c r="ER48" s="46">
        <v>19.670000000000002</v>
      </c>
      <c r="ES48" s="46">
        <v>25.3</v>
      </c>
      <c r="FA48" s="849"/>
      <c r="FB48" s="849"/>
      <c r="FC48" s="849"/>
      <c r="FD48" s="849"/>
      <c r="FE48" s="849"/>
      <c r="FF48" s="849"/>
      <c r="FG48" s="849"/>
      <c r="FH48" s="849"/>
    </row>
    <row r="49" spans="1:235" ht="14.25" hidden="1" customHeight="1" x14ac:dyDescent="0.2">
      <c r="A49" s="17"/>
      <c r="B49" s="17" t="str">
        <f t="shared" ref="B49:B55" si="2">IF(OR(BF21=" x2",BF21=" x3"),AV21,"")</f>
        <v/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35"/>
      <c r="BM49" s="19" t="s">
        <v>838</v>
      </c>
      <c r="BZ49" s="766" t="s">
        <v>121</v>
      </c>
      <c r="CA49" s="767"/>
      <c r="CB49" s="767"/>
      <c r="CC49" s="767"/>
      <c r="CD49" s="767"/>
      <c r="CE49" s="767"/>
      <c r="CF49" s="767"/>
      <c r="CG49" s="767"/>
      <c r="CH49" s="767"/>
      <c r="CI49" s="768"/>
      <c r="CT49" s="670" t="s">
        <v>62</v>
      </c>
      <c r="CU49" s="671"/>
      <c r="CV49" s="671"/>
      <c r="CW49" s="671"/>
      <c r="CX49" s="671"/>
      <c r="CY49" s="671"/>
      <c r="CZ49" s="671"/>
      <c r="DA49" s="671"/>
      <c r="DB49" s="671"/>
      <c r="DC49" s="671"/>
      <c r="DD49" s="672"/>
      <c r="DE49" s="21"/>
      <c r="DF49" s="696" t="s">
        <v>43</v>
      </c>
      <c r="DG49" s="697"/>
      <c r="DH49" s="698"/>
      <c r="DI49" s="715">
        <v>2.2200000000000002</v>
      </c>
      <c r="DJ49" s="716">
        <v>2.6274999999999999</v>
      </c>
      <c r="DK49" s="717">
        <v>2.6274999999999999</v>
      </c>
      <c r="EJ49" s="50">
        <v>391</v>
      </c>
      <c r="EK49" s="43" t="s">
        <v>91</v>
      </c>
      <c r="EL49" s="46">
        <v>4.4000000000000004</v>
      </c>
      <c r="EM49" s="46">
        <v>10.31</v>
      </c>
      <c r="EN49" s="43" t="s">
        <v>92</v>
      </c>
      <c r="EO49" s="46">
        <v>10.32</v>
      </c>
      <c r="EP49" s="46">
        <v>19.66</v>
      </c>
      <c r="EQ49" s="43" t="s">
        <v>93</v>
      </c>
      <c r="ER49" s="46">
        <v>19.670000000000002</v>
      </c>
      <c r="ES49" s="46">
        <v>25.3</v>
      </c>
    </row>
    <row r="50" spans="1:235" ht="14.25" hidden="1" customHeight="1" x14ac:dyDescent="0.2">
      <c r="A50" s="17"/>
      <c r="B50" s="17" t="str">
        <f t="shared" si="2"/>
        <v/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35"/>
      <c r="BM50" s="19" t="s">
        <v>839</v>
      </c>
      <c r="BZ50" s="839" t="str">
        <f>IF(AL23="Stabilizer rod",IF(BC6="HL","20Q1061UA",IF(BC6="HS","20Q1061UN")),"")</f>
        <v/>
      </c>
      <c r="CA50" s="839"/>
      <c r="CB50" s="839"/>
      <c r="CC50" s="839"/>
      <c r="CD50" s="839"/>
      <c r="CE50" s="839"/>
      <c r="CF50" s="839"/>
      <c r="CG50" s="839"/>
      <c r="CH50" s="839"/>
      <c r="CI50" s="839"/>
      <c r="CK50" s="837" t="e">
        <f>S26+S27</f>
        <v>#VALUE!</v>
      </c>
      <c r="CL50" s="837"/>
      <c r="CT50" s="670" t="s">
        <v>63</v>
      </c>
      <c r="CU50" s="671"/>
      <c r="CV50" s="671"/>
      <c r="CW50" s="671"/>
      <c r="CX50" s="671"/>
      <c r="CY50" s="671"/>
      <c r="CZ50" s="671"/>
      <c r="DA50" s="671"/>
      <c r="DB50" s="671"/>
      <c r="DC50" s="671"/>
      <c r="DD50" s="672"/>
      <c r="DE50" s="21"/>
      <c r="DF50" s="696" t="s">
        <v>44</v>
      </c>
      <c r="DG50" s="697"/>
      <c r="DH50" s="698"/>
      <c r="DI50" s="715">
        <v>2.6</v>
      </c>
      <c r="DJ50" s="716">
        <v>2.6314285714285717</v>
      </c>
      <c r="DK50" s="717">
        <v>2.6314285714285717</v>
      </c>
      <c r="EF50" s="486" t="s">
        <v>618</v>
      </c>
      <c r="EG50" s="766" t="s">
        <v>619</v>
      </c>
      <c r="EH50" s="826"/>
      <c r="EI50" s="827"/>
      <c r="EJ50" s="50">
        <v>392</v>
      </c>
      <c r="EK50" s="43" t="s">
        <v>91</v>
      </c>
      <c r="EL50" s="46">
        <v>4.4000000000000004</v>
      </c>
      <c r="EM50" s="46">
        <v>10.31</v>
      </c>
      <c r="EN50" s="43" t="s">
        <v>92</v>
      </c>
      <c r="EO50" s="46">
        <v>10.32</v>
      </c>
      <c r="EP50" s="46">
        <v>19.66</v>
      </c>
      <c r="EQ50" s="43" t="s">
        <v>93</v>
      </c>
      <c r="ER50" s="46">
        <v>19.670000000000002</v>
      </c>
      <c r="ES50" s="46">
        <v>25.3</v>
      </c>
    </row>
    <row r="51" spans="1:235" s="17" customFormat="1" ht="14.25" hidden="1" customHeight="1" x14ac:dyDescent="0.2">
      <c r="B51" s="17" t="str">
        <f>IF(OR(BF23=" x2",BF23=" x3",BF23=" x4"),IF(BC6="HK-XS",'7'!AB12,AV23),"")</f>
        <v/>
      </c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BG51" s="35"/>
      <c r="BH51" s="35"/>
      <c r="BI51" s="35"/>
      <c r="BJ51" s="35"/>
      <c r="BK51" s="35"/>
      <c r="BL51" s="35"/>
      <c r="BM51" s="35" t="s">
        <v>840</v>
      </c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841" t="b">
        <f>IF(AL23="Telescopic arm set",IF(L24&gt;=36,"20F3900.01",IF(L24&gt;=27,"20F3800.01",IF(L24&gt;=22,"20F3500.01",IF(L24&gt;=19,"20F3200.01","")))))</f>
        <v>0</v>
      </c>
      <c r="CA51" s="841"/>
      <c r="CB51" s="841"/>
      <c r="CC51" s="841"/>
      <c r="CD51" s="841"/>
      <c r="CE51" s="841"/>
      <c r="CF51" s="841"/>
      <c r="CG51" s="841"/>
      <c r="CH51" s="841"/>
      <c r="CI51" s="841"/>
      <c r="CJ51" s="35"/>
      <c r="CK51" s="837" t="e">
        <f>IF(CK50&gt;=16,CK50-16,CK50)</f>
        <v>#VALUE!</v>
      </c>
      <c r="CL51" s="837"/>
      <c r="CM51" s="35"/>
      <c r="CN51" s="35"/>
      <c r="CO51" s="35"/>
      <c r="CP51" s="35"/>
      <c r="CQ51" s="35"/>
      <c r="CR51" s="35"/>
      <c r="CS51" s="35"/>
      <c r="CT51" s="670" t="s">
        <v>64</v>
      </c>
      <c r="CU51" s="671"/>
      <c r="CV51" s="671"/>
      <c r="CW51" s="671"/>
      <c r="CX51" s="671"/>
      <c r="CY51" s="671"/>
      <c r="CZ51" s="671"/>
      <c r="DA51" s="671"/>
      <c r="DB51" s="671"/>
      <c r="DC51" s="671"/>
      <c r="DD51" s="672"/>
      <c r="DE51" s="21"/>
      <c r="DF51" s="696" t="s">
        <v>45</v>
      </c>
      <c r="DG51" s="697"/>
      <c r="DH51" s="698"/>
      <c r="DI51" s="715">
        <v>2.2200000000000002</v>
      </c>
      <c r="DJ51" s="716">
        <v>2.4620000000000002</v>
      </c>
      <c r="DK51" s="717">
        <v>2.4620000000000002</v>
      </c>
      <c r="DL51" s="35"/>
      <c r="DM51" s="35"/>
      <c r="DN51" s="35"/>
      <c r="DO51" s="35"/>
      <c r="DP51" s="35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454" t="s">
        <v>520</v>
      </c>
      <c r="EF51" s="487" t="str">
        <f>IF(AL27="TIP-ON mechanism","",IF(AND(CG41&gt;=17,CG41&lt;=60),"20K1101",IF(AND(CG41&gt;=61,CG41&lt;=112),"20K1301",IF(AND(CG41&gt;=113,CG41&lt;=156),"20K1501",""))))</f>
        <v/>
      </c>
      <c r="EG51" s="614" t="str">
        <f>IF(AL27="TIP-ON mechanism","",IF(AND(CG41&gt;=121,CG41&lt;=224),"20K1301",IF(AND(CG41&gt;=225,CG41&lt;=312),"20K1501","")))</f>
        <v/>
      </c>
      <c r="EH51" s="615"/>
      <c r="EI51" s="616"/>
      <c r="EJ51" s="50">
        <v>393</v>
      </c>
      <c r="EK51" s="43" t="s">
        <v>91</v>
      </c>
      <c r="EL51" s="46">
        <v>4.4000000000000004</v>
      </c>
      <c r="EM51" s="46">
        <v>10.31</v>
      </c>
      <c r="EN51" s="43" t="s">
        <v>92</v>
      </c>
      <c r="EO51" s="46">
        <v>10.32</v>
      </c>
      <c r="EP51" s="46">
        <v>19.66</v>
      </c>
      <c r="EQ51" s="43" t="s">
        <v>93</v>
      </c>
      <c r="ER51" s="46">
        <v>19.670000000000002</v>
      </c>
      <c r="ES51" s="46">
        <v>25.3</v>
      </c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5"/>
      <c r="FE51" s="35"/>
      <c r="FF51" s="35"/>
      <c r="FG51" s="35"/>
      <c r="FH51" s="35"/>
      <c r="FI51" s="35"/>
      <c r="FJ51" s="35"/>
      <c r="HD51" s="618" t="s">
        <v>472</v>
      </c>
      <c r="HE51" s="593"/>
      <c r="HF51" s="593"/>
      <c r="HG51" s="593"/>
      <c r="HH51" s="593"/>
      <c r="HI51" s="593"/>
      <c r="HJ51" s="594"/>
      <c r="HK51" s="604" t="str">
        <f>IF(AND(GG32="HF",HU31&gt;""),CONCATENATE(EQ32, "&amp;", " ",HU46),"")</f>
        <v/>
      </c>
      <c r="HL51" s="605"/>
      <c r="HM51" s="606"/>
      <c r="HN51" s="19"/>
      <c r="HO51" s="19"/>
      <c r="HP51" s="19"/>
      <c r="HQ51" s="19"/>
      <c r="HR51" s="19"/>
      <c r="HS51" s="19"/>
      <c r="HT51" s="19"/>
      <c r="HU51" s="19"/>
    </row>
    <row r="52" spans="1:235" s="17" customFormat="1" hidden="1" x14ac:dyDescent="0.2">
      <c r="B52" s="17" t="str">
        <f>IF(AND(BC6="HK-XS",(OR('7'!AQ13=" x2",'7'!AQ13=" x3",'7'!AQ13=" x4"))),'7'!AB13,"")</f>
        <v/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BG52" s="35"/>
      <c r="BH52" s="35"/>
      <c r="BI52" s="35"/>
      <c r="BJ52" s="35"/>
      <c r="BK52" s="35"/>
      <c r="BL52" s="35"/>
      <c r="BM52" s="35" t="s">
        <v>841</v>
      </c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837" t="e">
        <f>IF(CK51&lt;16,CK51,IF(CK51&gt;=16,CK51-16))</f>
        <v>#VALUE!</v>
      </c>
      <c r="CL52" s="837"/>
      <c r="CM52" s="35"/>
      <c r="CN52" s="35"/>
      <c r="CO52" s="35"/>
      <c r="CP52" s="35"/>
      <c r="CQ52" s="35"/>
      <c r="CR52" s="35"/>
      <c r="CS52" s="35"/>
      <c r="CT52" s="670" t="s">
        <v>65</v>
      </c>
      <c r="CU52" s="671"/>
      <c r="CV52" s="671"/>
      <c r="CW52" s="671"/>
      <c r="CX52" s="671"/>
      <c r="CY52" s="671"/>
      <c r="CZ52" s="671"/>
      <c r="DA52" s="671"/>
      <c r="DB52" s="671"/>
      <c r="DC52" s="671"/>
      <c r="DD52" s="672"/>
      <c r="DE52" s="21"/>
      <c r="DF52" s="696" t="s">
        <v>46</v>
      </c>
      <c r="DG52" s="697"/>
      <c r="DH52" s="698"/>
      <c r="DI52" s="715">
        <v>2.54</v>
      </c>
      <c r="DJ52" s="716"/>
      <c r="DK52" s="717"/>
      <c r="DL52" s="35"/>
      <c r="DM52" s="35"/>
      <c r="DN52" s="35"/>
      <c r="DO52" s="35"/>
      <c r="DP52" s="35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454" t="s">
        <v>521</v>
      </c>
      <c r="EF52" s="487" t="str">
        <f>IF(AL27="TIP-ON mechanism",IF(AND(CG41&gt;=17,CG41&lt;=60),"20K1101T",IF(AND(CG41&gt;=61,CG41&lt;=112),"20K1301T",IF(AND(CG41&gt;=113,CG41&lt;=156),"20K1501T",""))),"")</f>
        <v/>
      </c>
      <c r="EG52" s="614" t="str">
        <f>IF(AL27="TIP-ON mechanism",IF(AND(CG41&gt;=121,CG41&lt;=224),"20K1301T",IF(AND(CG41&gt;=225,CG41&lt;=312),"20K1501T","")),"")</f>
        <v/>
      </c>
      <c r="EH52" s="615"/>
      <c r="EI52" s="616"/>
      <c r="EJ52" s="50">
        <v>394</v>
      </c>
      <c r="EK52" s="43" t="s">
        <v>91</v>
      </c>
      <c r="EL52" s="46">
        <v>4.4000000000000004</v>
      </c>
      <c r="EM52" s="46">
        <v>10.31</v>
      </c>
      <c r="EN52" s="43" t="s">
        <v>92</v>
      </c>
      <c r="EO52" s="46">
        <v>10.32</v>
      </c>
      <c r="EP52" s="46">
        <v>19.66</v>
      </c>
      <c r="EQ52" s="43" t="s">
        <v>93</v>
      </c>
      <c r="ER52" s="46">
        <v>19.670000000000002</v>
      </c>
      <c r="ES52" s="46">
        <v>25.3</v>
      </c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5"/>
      <c r="FE52" s="35"/>
      <c r="FF52" s="35"/>
      <c r="FG52" s="35"/>
      <c r="FH52" s="35"/>
      <c r="FI52" s="35"/>
      <c r="FJ52" s="35"/>
      <c r="HD52" s="618" t="s">
        <v>473</v>
      </c>
      <c r="HE52" s="593"/>
      <c r="HF52" s="593"/>
      <c r="HG52" s="593"/>
      <c r="HH52" s="593"/>
      <c r="HI52" s="593"/>
      <c r="HJ52" s="594"/>
      <c r="HK52" s="604" t="str">
        <f>IF(AND(GG32="HF",HU32&gt;""),CONCATENATE(FI32, "&amp;", " ",HU47),"")</f>
        <v/>
      </c>
      <c r="HL52" s="605"/>
      <c r="HM52" s="606"/>
      <c r="HN52" s="19"/>
      <c r="HO52" s="19"/>
      <c r="HP52" s="19"/>
      <c r="HQ52" s="19"/>
      <c r="HR52" s="19"/>
      <c r="HS52" s="19"/>
      <c r="HT52" s="19"/>
      <c r="HU52" s="19"/>
    </row>
    <row r="53" spans="1:235" s="17" customFormat="1" hidden="1" x14ac:dyDescent="0.2">
      <c r="B53" s="17" t="str">
        <f>IF(OR(BF25=" x2",BF25=" x3"),AV25,"")</f>
        <v/>
      </c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BG53" s="35"/>
      <c r="BH53" s="35"/>
      <c r="BI53" s="35"/>
      <c r="BJ53" s="35"/>
      <c r="BK53" s="35"/>
      <c r="BL53" s="35"/>
      <c r="BM53" s="35" t="s">
        <v>842</v>
      </c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766" t="s">
        <v>120</v>
      </c>
      <c r="CA53" s="767"/>
      <c r="CB53" s="767"/>
      <c r="CC53" s="767"/>
      <c r="CD53" s="767"/>
      <c r="CE53" s="767"/>
      <c r="CF53" s="767"/>
      <c r="CG53" s="767"/>
      <c r="CH53" s="767"/>
      <c r="CI53" s="768"/>
      <c r="CJ53" s="35"/>
      <c r="CK53" s="837" t="e">
        <f>CK52/16*10</f>
        <v>#VALUE!</v>
      </c>
      <c r="CL53" s="837"/>
      <c r="CM53" s="35"/>
      <c r="CN53" s="35"/>
      <c r="CO53" s="35"/>
      <c r="CP53" s="35"/>
      <c r="CQ53" s="35"/>
      <c r="CR53" s="35"/>
      <c r="CS53" s="35"/>
      <c r="CT53" s="670" t="s">
        <v>66</v>
      </c>
      <c r="CU53" s="671"/>
      <c r="CV53" s="671"/>
      <c r="CW53" s="671"/>
      <c r="CX53" s="671"/>
      <c r="CY53" s="671"/>
      <c r="CZ53" s="671"/>
      <c r="DA53" s="671"/>
      <c r="DB53" s="671"/>
      <c r="DC53" s="671"/>
      <c r="DD53" s="672"/>
      <c r="DE53" s="21"/>
      <c r="DF53" s="696" t="s">
        <v>47</v>
      </c>
      <c r="DG53" s="697"/>
      <c r="DH53" s="698"/>
      <c r="DI53" s="715">
        <v>2.54</v>
      </c>
      <c r="DJ53" s="716"/>
      <c r="DK53" s="717"/>
      <c r="DL53" s="35"/>
      <c r="DM53" s="35"/>
      <c r="DN53" s="35"/>
      <c r="DO53" s="35"/>
      <c r="DP53" s="35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488" t="s">
        <v>576</v>
      </c>
      <c r="EF53" s="487" t="str">
        <f>IF(BC6="HK-XS",IF(L20="Face frame","20K5501",IF(L20="Panel","20K51E1")),"")</f>
        <v/>
      </c>
      <c r="EG53" s="614"/>
      <c r="EH53" s="615"/>
      <c r="EI53" s="616"/>
      <c r="EJ53" s="50">
        <v>395</v>
      </c>
      <c r="EK53" s="43" t="s">
        <v>91</v>
      </c>
      <c r="EL53" s="46">
        <v>4.4000000000000004</v>
      </c>
      <c r="EM53" s="46">
        <v>10.31</v>
      </c>
      <c r="EN53" s="43" t="s">
        <v>92</v>
      </c>
      <c r="EO53" s="46">
        <v>10.32</v>
      </c>
      <c r="EP53" s="46">
        <v>19.66</v>
      </c>
      <c r="EQ53" s="43" t="s">
        <v>93</v>
      </c>
      <c r="ER53" s="46">
        <v>19.670000000000002</v>
      </c>
      <c r="ES53" s="46">
        <v>25.85</v>
      </c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5"/>
      <c r="FE53" s="35"/>
      <c r="FF53" s="35"/>
      <c r="FG53" s="35"/>
      <c r="FH53" s="35"/>
      <c r="FI53" s="35"/>
      <c r="FJ53" s="35"/>
      <c r="HD53" s="618" t="s">
        <v>474</v>
      </c>
      <c r="HE53" s="593"/>
      <c r="HF53" s="593"/>
      <c r="HG53" s="593"/>
      <c r="HH53" s="593"/>
      <c r="HI53" s="593"/>
      <c r="HJ53" s="594"/>
      <c r="HK53" s="604"/>
      <c r="HL53" s="605"/>
      <c r="HM53" s="606"/>
      <c r="HN53" s="19"/>
      <c r="HO53" s="19"/>
      <c r="HP53" s="19"/>
      <c r="HQ53" s="19"/>
      <c r="HR53" s="19"/>
      <c r="HS53" s="19"/>
      <c r="HT53" s="19"/>
      <c r="HU53" s="19"/>
    </row>
    <row r="54" spans="1:235" s="17" customFormat="1" hidden="1" x14ac:dyDescent="0.2">
      <c r="B54" s="17" t="str">
        <f t="shared" si="2"/>
        <v/>
      </c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BG54" s="35"/>
      <c r="BH54" s="35"/>
      <c r="BI54" s="35"/>
      <c r="BJ54" s="35"/>
      <c r="BK54" s="35"/>
      <c r="BL54" s="35"/>
      <c r="BM54" s="35" t="s">
        <v>843</v>
      </c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280" t="str">
        <f>IF(OR(BC6="",BC6="HF",BC6="HK",BC6="HK-S",BC6="HK-XS"),"",IF(BC6="HS",CB47,IF(BC6="HL",CB48)))</f>
        <v/>
      </c>
      <c r="CA54" s="245"/>
      <c r="CB54" s="245"/>
      <c r="CC54" s="245"/>
      <c r="CD54" s="245"/>
      <c r="CE54" s="245"/>
      <c r="CF54" s="245"/>
      <c r="CG54" s="245"/>
      <c r="CH54" s="245"/>
      <c r="CI54" s="246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670" t="s">
        <v>19</v>
      </c>
      <c r="CU54" s="671"/>
      <c r="CV54" s="671"/>
      <c r="CW54" s="671"/>
      <c r="CX54" s="671"/>
      <c r="CY54" s="671"/>
      <c r="CZ54" s="671"/>
      <c r="DA54" s="671"/>
      <c r="DB54" s="671"/>
      <c r="DC54" s="671"/>
      <c r="DD54" s="672"/>
      <c r="DE54" s="21"/>
      <c r="DF54" s="696" t="s">
        <v>48</v>
      </c>
      <c r="DG54" s="697"/>
      <c r="DH54" s="698"/>
      <c r="DI54" s="715">
        <v>2.89</v>
      </c>
      <c r="DJ54" s="716">
        <v>2.9125000000000001</v>
      </c>
      <c r="DK54" s="717">
        <v>2.9125000000000001</v>
      </c>
      <c r="DL54" s="35"/>
      <c r="DM54" s="35"/>
      <c r="DN54" s="35"/>
      <c r="DO54" s="35"/>
      <c r="DP54" s="35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488" t="s">
        <v>575</v>
      </c>
      <c r="EF54" s="487" t="str">
        <f>IF(BC6="HK-XS",IF(L20="Face frame","20K4501",IF(L20="Panel","20K41E1")),"")</f>
        <v/>
      </c>
      <c r="EG54" s="614"/>
      <c r="EH54" s="615"/>
      <c r="EI54" s="616"/>
      <c r="EJ54" s="50">
        <v>396</v>
      </c>
      <c r="EK54" s="43" t="s">
        <v>91</v>
      </c>
      <c r="EL54" s="46">
        <v>4.4000000000000004</v>
      </c>
      <c r="EM54" s="46">
        <v>10.31</v>
      </c>
      <c r="EN54" s="43" t="s">
        <v>92</v>
      </c>
      <c r="EO54" s="46">
        <v>10.32</v>
      </c>
      <c r="EP54" s="46">
        <v>19.66</v>
      </c>
      <c r="EQ54" s="43" t="s">
        <v>93</v>
      </c>
      <c r="ER54" s="46">
        <v>19.670000000000002</v>
      </c>
      <c r="ES54" s="46">
        <v>25.85</v>
      </c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5"/>
      <c r="FE54" s="35"/>
      <c r="FF54" s="35"/>
      <c r="FG54" s="35"/>
      <c r="FH54" s="35"/>
      <c r="FI54" s="35"/>
      <c r="FJ54" s="35"/>
      <c r="HD54" s="27"/>
      <c r="HE54" s="27"/>
      <c r="HF54" s="27"/>
      <c r="HG54" s="27"/>
      <c r="HH54" s="27"/>
      <c r="HI54" s="27"/>
      <c r="HJ54" s="27"/>
      <c r="HK54" s="27"/>
      <c r="HL54" s="27"/>
      <c r="HM54" s="18"/>
      <c r="HN54" s="19"/>
      <c r="HO54" s="19"/>
      <c r="HP54" s="19"/>
      <c r="HQ54" s="19"/>
      <c r="HR54" s="19"/>
      <c r="HS54" s="19"/>
      <c r="HT54" s="19"/>
      <c r="HU54" s="19"/>
    </row>
    <row r="55" spans="1:235" s="17" customFormat="1" hidden="1" x14ac:dyDescent="0.2">
      <c r="B55" s="17" t="str">
        <f t="shared" si="2"/>
        <v/>
      </c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BG55" s="35"/>
      <c r="BH55" s="35"/>
      <c r="BI55" s="35"/>
      <c r="BJ55" s="35"/>
      <c r="BK55" s="35"/>
      <c r="BL55" s="35"/>
      <c r="BM55" s="35" t="s">
        <v>844</v>
      </c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834" t="s">
        <v>67</v>
      </c>
      <c r="CU55" s="835"/>
      <c r="CV55" s="835"/>
      <c r="CW55" s="835"/>
      <c r="CX55" s="835"/>
      <c r="CY55" s="835"/>
      <c r="CZ55" s="835"/>
      <c r="DA55" s="835"/>
      <c r="DB55" s="835"/>
      <c r="DC55" s="835"/>
      <c r="DD55" s="836"/>
      <c r="DE55" s="21"/>
      <c r="DF55" s="696" t="s">
        <v>49</v>
      </c>
      <c r="DG55" s="697"/>
      <c r="DH55" s="698"/>
      <c r="DI55" s="715">
        <v>2.98</v>
      </c>
      <c r="DJ55" s="716">
        <v>2.875</v>
      </c>
      <c r="DK55" s="717">
        <v>2.875</v>
      </c>
      <c r="DL55" s="35"/>
      <c r="DM55" s="35"/>
      <c r="DN55" s="35"/>
      <c r="DO55" s="35"/>
      <c r="DP55" s="35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495"/>
      <c r="EF55" s="496"/>
      <c r="EG55" s="39"/>
      <c r="EH55" s="39"/>
      <c r="EI55" s="39"/>
      <c r="EJ55" s="50">
        <v>397</v>
      </c>
      <c r="EK55" s="43" t="s">
        <v>91</v>
      </c>
      <c r="EL55" s="46">
        <v>4.4000000000000004</v>
      </c>
      <c r="EM55" s="46">
        <v>10.31</v>
      </c>
      <c r="EN55" s="43" t="s">
        <v>92</v>
      </c>
      <c r="EO55" s="46">
        <v>10.32</v>
      </c>
      <c r="EP55" s="46">
        <v>19.66</v>
      </c>
      <c r="EQ55" s="43" t="s">
        <v>93</v>
      </c>
      <c r="ER55" s="46">
        <v>19.670000000000002</v>
      </c>
      <c r="ES55" s="46">
        <v>25.85</v>
      </c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5"/>
      <c r="FE55" s="35"/>
      <c r="FF55" s="35"/>
      <c r="FG55" s="35"/>
      <c r="FH55" s="35"/>
      <c r="FI55" s="35"/>
      <c r="FJ55" s="35"/>
      <c r="HD55" s="27"/>
      <c r="HE55" s="27"/>
      <c r="HF55" s="27"/>
      <c r="HG55" s="27"/>
      <c r="HH55" s="27"/>
      <c r="HI55" s="27"/>
      <c r="HJ55" s="27"/>
      <c r="HK55" s="414"/>
      <c r="HL55" s="414"/>
      <c r="HM55" s="415"/>
      <c r="HN55" s="19"/>
      <c r="HO55" s="19"/>
      <c r="HP55" s="19"/>
      <c r="HQ55" s="19"/>
      <c r="HR55" s="19"/>
      <c r="HS55" s="19"/>
      <c r="HT55" s="19"/>
      <c r="HU55" s="19"/>
    </row>
    <row r="56" spans="1:235" s="17" customFormat="1" ht="15" hidden="1" customHeight="1" x14ac:dyDescent="0.2">
      <c r="B56" s="17" t="str">
        <f>IF(OR(BF23=" x3",BF23=" x4"),IF(BC6="HK-XS",'7'!AB12,AV23),"")</f>
        <v/>
      </c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BG56" s="35"/>
      <c r="BH56" s="35"/>
      <c r="BI56" s="35"/>
      <c r="BJ56" s="35"/>
      <c r="BK56" s="35"/>
      <c r="BL56" s="35"/>
      <c r="BM56" s="35" t="s">
        <v>845</v>
      </c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670" t="s">
        <v>68</v>
      </c>
      <c r="CU56" s="671"/>
      <c r="CV56" s="671"/>
      <c r="CW56" s="671"/>
      <c r="CX56" s="671"/>
      <c r="CY56" s="671"/>
      <c r="CZ56" s="671"/>
      <c r="DA56" s="671"/>
      <c r="DB56" s="671"/>
      <c r="DC56" s="671"/>
      <c r="DD56" s="672"/>
      <c r="DE56" s="21"/>
      <c r="DF56" s="696" t="s">
        <v>131</v>
      </c>
      <c r="DG56" s="697"/>
      <c r="DH56" s="698"/>
      <c r="DI56" s="715"/>
      <c r="DJ56" s="716"/>
      <c r="DK56" s="717"/>
      <c r="DL56" s="35"/>
      <c r="DM56" s="35"/>
      <c r="DN56" s="35"/>
      <c r="DO56" s="35"/>
      <c r="DP56" s="35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8"/>
      <c r="EF56" s="497" t="str">
        <f>IF(AND(AL27="",EF51=""),EG51,EF51)</f>
        <v/>
      </c>
      <c r="EG56" s="39" t="str">
        <f>IF(AND(AL27="",EF51="")," x2","")</f>
        <v xml:space="preserve"> x2</v>
      </c>
      <c r="EH56" s="39"/>
      <c r="EI56" s="39"/>
      <c r="EJ56" s="50">
        <v>398</v>
      </c>
      <c r="EK56" s="43" t="s">
        <v>91</v>
      </c>
      <c r="EL56" s="46">
        <v>4.4000000000000004</v>
      </c>
      <c r="EM56" s="46">
        <v>10.31</v>
      </c>
      <c r="EN56" s="43" t="s">
        <v>92</v>
      </c>
      <c r="EO56" s="46">
        <v>10.32</v>
      </c>
      <c r="EP56" s="46">
        <v>19.66</v>
      </c>
      <c r="EQ56" s="43" t="s">
        <v>93</v>
      </c>
      <c r="ER56" s="46">
        <v>19.670000000000002</v>
      </c>
      <c r="ES56" s="46">
        <v>25.85</v>
      </c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5"/>
      <c r="FE56" s="35"/>
      <c r="FF56" s="35"/>
      <c r="FG56" s="35"/>
      <c r="FH56" s="35"/>
      <c r="FI56" s="35"/>
      <c r="FJ56" s="35"/>
      <c r="HD56" s="593" t="s">
        <v>475</v>
      </c>
      <c r="HE56" s="593"/>
      <c r="HF56" s="593"/>
      <c r="HG56" s="593"/>
      <c r="HH56" s="593"/>
      <c r="HI56" s="593"/>
      <c r="HJ56" s="594"/>
      <c r="HK56" s="595">
        <f>CG30</f>
        <v>1</v>
      </c>
      <c r="HL56" s="596"/>
      <c r="HM56" s="597"/>
      <c r="HN56" s="19"/>
      <c r="HO56" s="607" t="str">
        <f>CONCATENATE(HK56,HK57)</f>
        <v>1</v>
      </c>
      <c r="HP56" s="608"/>
      <c r="HQ56" s="609"/>
      <c r="HR56" s="19"/>
      <c r="HS56" s="19"/>
      <c r="HT56" s="19"/>
      <c r="HU56" s="19"/>
    </row>
    <row r="57" spans="1:235" s="17" customFormat="1" ht="15" hidden="1" customHeight="1" x14ac:dyDescent="0.2">
      <c r="B57" s="17" t="str">
        <f>IF(OR('7'!AQ13=" x3",'7'!AQ13=" x4"),'7'!AB13,"")</f>
        <v/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BG57" s="35"/>
      <c r="BH57" s="35"/>
      <c r="BI57" s="35"/>
      <c r="BJ57" s="35"/>
      <c r="BK57" s="35"/>
      <c r="BL57" s="35"/>
      <c r="BM57" s="35" t="s">
        <v>846</v>
      </c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834" t="s">
        <v>122</v>
      </c>
      <c r="CU57" s="835"/>
      <c r="CV57" s="835"/>
      <c r="CW57" s="835"/>
      <c r="CX57" s="835"/>
      <c r="CY57" s="835"/>
      <c r="CZ57" s="835"/>
      <c r="DA57" s="835"/>
      <c r="DB57" s="835"/>
      <c r="DC57" s="835"/>
      <c r="DD57" s="836"/>
      <c r="DE57" s="21"/>
      <c r="DF57" s="828" t="s">
        <v>132</v>
      </c>
      <c r="DG57" s="829"/>
      <c r="DH57" s="830"/>
      <c r="DI57" s="831">
        <v>2.7</v>
      </c>
      <c r="DJ57" s="832"/>
      <c r="DK57" s="833"/>
      <c r="DL57" s="35"/>
      <c r="DM57" s="35"/>
      <c r="DN57" s="35"/>
      <c r="DO57" s="35"/>
      <c r="DP57" s="35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487" t="str">
        <f>IF(AND(AL27="TIP-ON mechanism",EF52=""),EG52,EF52)</f>
        <v/>
      </c>
      <c r="EG57" s="39" t="str">
        <f>IF(AND(AL27="TIP-ON mechanism",EF52="")," x2","")</f>
        <v/>
      </c>
      <c r="EH57" s="39"/>
      <c r="EI57" s="39"/>
      <c r="EJ57" s="50">
        <v>399</v>
      </c>
      <c r="EK57" s="43" t="s">
        <v>91</v>
      </c>
      <c r="EL57" s="46">
        <v>4.4000000000000004</v>
      </c>
      <c r="EM57" s="46">
        <v>10.31</v>
      </c>
      <c r="EN57" s="43" t="s">
        <v>92</v>
      </c>
      <c r="EO57" s="46">
        <v>10.32</v>
      </c>
      <c r="EP57" s="46">
        <v>19.66</v>
      </c>
      <c r="EQ57" s="43" t="s">
        <v>93</v>
      </c>
      <c r="ER57" s="46">
        <v>19.670000000000002</v>
      </c>
      <c r="ES57" s="46">
        <v>25.85</v>
      </c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5"/>
      <c r="FE57" s="35"/>
      <c r="FF57" s="35"/>
      <c r="FG57" s="35"/>
      <c r="FH57" s="35"/>
      <c r="FI57" s="35"/>
      <c r="FJ57" s="35"/>
      <c r="HD57" s="593" t="s">
        <v>472</v>
      </c>
      <c r="HE57" s="593"/>
      <c r="HF57" s="593"/>
      <c r="HG57" s="593"/>
      <c r="HH57" s="593"/>
      <c r="HI57" s="593"/>
      <c r="HJ57" s="594"/>
      <c r="HK57" s="625"/>
      <c r="HL57" s="626"/>
      <c r="HM57" s="627"/>
      <c r="HN57" s="19"/>
      <c r="HO57" s="610"/>
      <c r="HP57" s="611"/>
      <c r="HQ57" s="612"/>
      <c r="HR57" s="19"/>
      <c r="HS57" s="19"/>
      <c r="HT57" s="19"/>
      <c r="HU57" s="19"/>
    </row>
    <row r="58" spans="1:235" s="17" customFormat="1" ht="15" hidden="1" customHeight="1" thickBot="1" x14ac:dyDescent="0.25">
      <c r="B58" t="str">
        <f>IF(BF23=" x4",IF(BC6="HK-XS",'7'!AB12,AV23),"")</f>
        <v/>
      </c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BG58" s="35"/>
      <c r="BH58" s="35"/>
      <c r="BI58" s="35"/>
      <c r="BJ58" s="35"/>
      <c r="BK58" s="35"/>
      <c r="BL58" s="35"/>
      <c r="BM58" s="35" t="s">
        <v>847</v>
      </c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817" t="s">
        <v>123</v>
      </c>
      <c r="CU58" s="818"/>
      <c r="CV58" s="818"/>
      <c r="CW58" s="818"/>
      <c r="CX58" s="818"/>
      <c r="CY58" s="818"/>
      <c r="CZ58" s="818"/>
      <c r="DA58" s="818"/>
      <c r="DB58" s="818"/>
      <c r="DC58" s="818"/>
      <c r="DD58" s="819"/>
      <c r="DE58" s="62"/>
      <c r="DF58" s="820" t="s">
        <v>435</v>
      </c>
      <c r="DG58" s="821"/>
      <c r="DH58" s="822"/>
      <c r="DI58" s="810">
        <v>2</v>
      </c>
      <c r="DJ58" s="811"/>
      <c r="DK58" s="812"/>
      <c r="DL58" s="35"/>
      <c r="DM58" s="35"/>
      <c r="DN58" s="35"/>
      <c r="DO58" s="35"/>
      <c r="DP58" s="35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50">
        <v>400</v>
      </c>
      <c r="EK58" s="43" t="s">
        <v>91</v>
      </c>
      <c r="EL58" s="46">
        <v>4.95</v>
      </c>
      <c r="EM58" s="46">
        <v>9.76</v>
      </c>
      <c r="EN58" s="43" t="s">
        <v>92</v>
      </c>
      <c r="EO58" s="46">
        <v>9.77</v>
      </c>
      <c r="EP58" s="46">
        <v>19.66</v>
      </c>
      <c r="EQ58" s="43" t="s">
        <v>93</v>
      </c>
      <c r="ER58" s="46">
        <v>19.670000000000002</v>
      </c>
      <c r="ES58" s="46">
        <v>26.4</v>
      </c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5"/>
      <c r="FE58" s="35"/>
      <c r="FF58" s="35"/>
      <c r="FG58" s="35"/>
      <c r="FH58" s="35"/>
      <c r="FI58" s="35"/>
      <c r="FJ58" s="35"/>
      <c r="HD58" s="593" t="s">
        <v>476</v>
      </c>
      <c r="HE58" s="593"/>
      <c r="HF58" s="593"/>
      <c r="HG58" s="593"/>
      <c r="HH58" s="593"/>
      <c r="HI58" s="593"/>
      <c r="HJ58" s="594"/>
      <c r="HK58" s="613">
        <f>HM5</f>
        <v>0</v>
      </c>
      <c r="HL58" s="605"/>
      <c r="HM58" s="606"/>
      <c r="HN58" s="19"/>
      <c r="HO58" s="36"/>
      <c r="HP58" s="36"/>
      <c r="HQ58" s="36"/>
      <c r="HR58" s="19"/>
      <c r="HS58" s="19"/>
      <c r="HT58" s="19"/>
      <c r="HU58" s="19"/>
    </row>
    <row r="59" spans="1:235" s="17" customFormat="1" ht="15" hidden="1" customHeight="1" x14ac:dyDescent="0.2">
      <c r="B59" t="str">
        <f>IF('7'!AQ13=" x4",'7'!AB13,"")</f>
        <v/>
      </c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BG59" s="35"/>
      <c r="BH59" s="35"/>
      <c r="BI59" s="35"/>
      <c r="BJ59" s="35"/>
      <c r="BK59" s="35"/>
      <c r="BL59" s="35"/>
      <c r="BM59" s="35" t="s">
        <v>848</v>
      </c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487" t="str">
        <f>IF(AND(BC6="HK-XS",EF56="",EF57=""),"Power factor out of range",IF(EF57="",EF56,EF57))</f>
        <v/>
      </c>
      <c r="EG59" s="39" t="str">
        <f>IF(EG57=" x2"," x2",IF(EG56=" x2"," x2",""))</f>
        <v xml:space="preserve"> x2</v>
      </c>
      <c r="EH59" s="39"/>
      <c r="EI59" s="39"/>
      <c r="EJ59" s="50">
        <v>401</v>
      </c>
      <c r="EK59" s="43" t="s">
        <v>91</v>
      </c>
      <c r="EL59" s="46">
        <v>4.95</v>
      </c>
      <c r="EM59" s="46">
        <v>9.76</v>
      </c>
      <c r="EN59" s="43" t="s">
        <v>92</v>
      </c>
      <c r="EO59" s="46">
        <v>9.77</v>
      </c>
      <c r="EP59" s="46">
        <v>19.66</v>
      </c>
      <c r="EQ59" s="43" t="s">
        <v>93</v>
      </c>
      <c r="ER59" s="46">
        <v>19.670000000000002</v>
      </c>
      <c r="ES59" s="46">
        <v>26.4</v>
      </c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5"/>
      <c r="FE59" s="35"/>
      <c r="FF59" s="35"/>
      <c r="FG59" s="35"/>
      <c r="FH59" s="35"/>
      <c r="FI59" s="35"/>
      <c r="FJ59" s="35"/>
      <c r="HD59" s="593" t="s">
        <v>480</v>
      </c>
      <c r="HE59" s="593"/>
      <c r="HF59" s="593"/>
      <c r="HG59" s="593"/>
      <c r="HH59" s="593"/>
      <c r="HI59" s="593"/>
      <c r="HJ59" s="594"/>
      <c r="HK59" s="613" t="str">
        <f>IF(HK29="","",HK29)</f>
        <v/>
      </c>
      <c r="HL59" s="628"/>
      <c r="HM59" s="629"/>
      <c r="HN59" s="19"/>
      <c r="HO59" s="617">
        <f>ROUND(SUM(HK59:HM60),1)</f>
        <v>0</v>
      </c>
      <c r="HP59" s="608"/>
      <c r="HQ59" s="609"/>
      <c r="HR59" s="19"/>
      <c r="HS59" s="598">
        <f>HK58*HO59</f>
        <v>0</v>
      </c>
      <c r="HT59" s="599"/>
      <c r="HU59" s="600"/>
    </row>
    <row r="60" spans="1:235" s="17" customFormat="1" ht="15" hidden="1" customHeight="1" x14ac:dyDescent="0.2">
      <c r="B60" t="str">
        <f>IF(AV19="","",AV19)</f>
        <v/>
      </c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BG60" s="35"/>
      <c r="BH60" s="35"/>
      <c r="BI60" s="35"/>
      <c r="BJ60" s="35"/>
      <c r="BK60" s="35"/>
      <c r="BL60" s="35"/>
      <c r="BM60" s="35" t="s">
        <v>849</v>
      </c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50">
        <v>402</v>
      </c>
      <c r="EK60" s="43" t="s">
        <v>91</v>
      </c>
      <c r="EL60" s="46">
        <v>4.95</v>
      </c>
      <c r="EM60" s="46">
        <v>9.76</v>
      </c>
      <c r="EN60" s="43" t="s">
        <v>92</v>
      </c>
      <c r="EO60" s="46">
        <v>9.77</v>
      </c>
      <c r="EP60" s="46">
        <v>19.66</v>
      </c>
      <c r="EQ60" s="43" t="s">
        <v>93</v>
      </c>
      <c r="ER60" s="46">
        <v>19.670000000000002</v>
      </c>
      <c r="ES60" s="46">
        <v>26.4</v>
      </c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5"/>
      <c r="FE60" s="35"/>
      <c r="FF60" s="35"/>
      <c r="FG60" s="35"/>
      <c r="FH60" s="35"/>
      <c r="FI60" s="35"/>
      <c r="FJ60" s="35"/>
      <c r="HD60" s="593" t="s">
        <v>481</v>
      </c>
      <c r="HE60" s="593"/>
      <c r="HF60" s="593"/>
      <c r="HG60" s="593"/>
      <c r="HH60" s="593"/>
      <c r="HI60" s="593"/>
      <c r="HJ60" s="594"/>
      <c r="HK60" s="604" t="str">
        <f>IF(OR(HM8="",HT8=""),"",SUM(HM8+(HT8/16)))</f>
        <v/>
      </c>
      <c r="HL60" s="605"/>
      <c r="HM60" s="606"/>
      <c r="HN60" s="19"/>
      <c r="HO60" s="610"/>
      <c r="HP60" s="611"/>
      <c r="HQ60" s="612"/>
      <c r="HR60" s="19"/>
      <c r="HS60" s="601"/>
      <c r="HT60" s="602"/>
      <c r="HU60" s="603"/>
    </row>
    <row r="61" spans="1:235" s="17" customFormat="1" ht="15" hidden="1" customHeight="1" x14ac:dyDescent="0.2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 s="35"/>
      <c r="BH61" s="35"/>
      <c r="BI61" s="35"/>
      <c r="BJ61" s="35"/>
      <c r="BK61" s="35"/>
      <c r="BL61" s="35"/>
      <c r="BM61" s="35" t="s">
        <v>850</v>
      </c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50">
        <v>403</v>
      </c>
      <c r="EK61" s="43" t="s">
        <v>91</v>
      </c>
      <c r="EL61" s="46">
        <v>4.95</v>
      </c>
      <c r="EM61" s="46">
        <v>9.76</v>
      </c>
      <c r="EN61" s="43" t="s">
        <v>92</v>
      </c>
      <c r="EO61" s="46">
        <v>9.77</v>
      </c>
      <c r="EP61" s="46">
        <v>19.66</v>
      </c>
      <c r="EQ61" s="43" t="s">
        <v>93</v>
      </c>
      <c r="ER61" s="46">
        <v>19.670000000000002</v>
      </c>
      <c r="ES61" s="46">
        <v>26.4</v>
      </c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5"/>
      <c r="FE61" s="35"/>
      <c r="FF61" s="35"/>
      <c r="FG61" s="35"/>
      <c r="FH61" s="35"/>
      <c r="FI61" s="35"/>
      <c r="FJ61" s="35"/>
    </row>
    <row r="62" spans="1:235" s="17" customFormat="1" ht="15" hidden="1" customHeight="1" x14ac:dyDescent="0.2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 s="35"/>
      <c r="BH62" s="35"/>
      <c r="BI62" s="35"/>
      <c r="BJ62" s="35"/>
      <c r="BK62" s="35"/>
      <c r="BL62" s="35"/>
      <c r="BM62" s="35" t="s">
        <v>851</v>
      </c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50">
        <v>404</v>
      </c>
      <c r="EK62" s="43" t="s">
        <v>91</v>
      </c>
      <c r="EL62" s="46">
        <v>4.95</v>
      </c>
      <c r="EM62" s="46">
        <v>9.76</v>
      </c>
      <c r="EN62" s="43" t="s">
        <v>92</v>
      </c>
      <c r="EO62" s="46">
        <v>9.77</v>
      </c>
      <c r="EP62" s="46">
        <v>19.66</v>
      </c>
      <c r="EQ62" s="43" t="s">
        <v>93</v>
      </c>
      <c r="ER62" s="46">
        <v>19.670000000000002</v>
      </c>
      <c r="ES62" s="46">
        <v>26.4</v>
      </c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5"/>
      <c r="FE62" s="35"/>
      <c r="FF62" s="35"/>
      <c r="FG62" s="35"/>
      <c r="FH62" s="35"/>
      <c r="FI62" s="35"/>
      <c r="FJ62" s="35"/>
      <c r="HD62" s="618" t="s">
        <v>489</v>
      </c>
      <c r="HE62" s="593"/>
      <c r="HF62" s="593"/>
      <c r="HG62" s="593"/>
      <c r="HH62" s="593"/>
      <c r="HI62" s="593"/>
      <c r="HJ62" s="594"/>
      <c r="HK62" s="604" t="str">
        <f>IF(AND(GG43="HF",HU42&gt;""),CONCATENATE(EQ43, "&amp;", " ",HU57),"")</f>
        <v/>
      </c>
      <c r="HL62" s="605"/>
      <c r="HM62" s="606"/>
      <c r="HN62" s="19"/>
      <c r="HO62" s="19"/>
      <c r="HP62" s="19"/>
      <c r="HQ62" s="19"/>
      <c r="HR62" s="19"/>
      <c r="HS62" s="19"/>
      <c r="HT62" s="19"/>
      <c r="HU62" s="19"/>
    </row>
    <row r="63" spans="1:235" s="17" customFormat="1" ht="15" hidden="1" customHeight="1" x14ac:dyDescent="0.2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 s="35"/>
      <c r="BH63" s="35"/>
      <c r="BI63" s="35"/>
      <c r="BJ63" s="35"/>
      <c r="BK63" s="35"/>
      <c r="BL63" s="35"/>
      <c r="BM63" s="35" t="s">
        <v>852</v>
      </c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50">
        <v>405</v>
      </c>
      <c r="EK63" s="43" t="s">
        <v>91</v>
      </c>
      <c r="EL63" s="46">
        <v>4.95</v>
      </c>
      <c r="EM63" s="46">
        <v>9.76</v>
      </c>
      <c r="EN63" s="43" t="s">
        <v>92</v>
      </c>
      <c r="EO63" s="46">
        <v>9.77</v>
      </c>
      <c r="EP63" s="46">
        <v>19.66</v>
      </c>
      <c r="EQ63" s="43" t="s">
        <v>93</v>
      </c>
      <c r="ER63" s="46">
        <v>19.670000000000002</v>
      </c>
      <c r="ES63" s="46">
        <v>26.4</v>
      </c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5"/>
      <c r="FE63" s="35"/>
      <c r="FF63" s="35"/>
      <c r="FG63" s="35"/>
      <c r="FH63" s="35"/>
      <c r="FI63" s="35"/>
      <c r="FJ63" s="35"/>
      <c r="HD63" s="618" t="s">
        <v>490</v>
      </c>
      <c r="HE63" s="593"/>
      <c r="HF63" s="593"/>
      <c r="HG63" s="593"/>
      <c r="HH63" s="593"/>
      <c r="HI63" s="593"/>
      <c r="HJ63" s="594"/>
      <c r="HK63" s="604" t="str">
        <f>IF(AND(GG43="HF",HU43&gt;""),CONCATENATE(FI43, "&amp;", " ",HU58),"")</f>
        <v/>
      </c>
      <c r="HL63" s="605"/>
      <c r="HM63" s="606"/>
      <c r="HN63" s="19"/>
      <c r="HO63" s="19"/>
      <c r="HP63" s="19"/>
      <c r="HQ63" s="19"/>
      <c r="HR63" s="19"/>
      <c r="HS63" s="19"/>
      <c r="HT63" s="19"/>
      <c r="HU63" s="19"/>
      <c r="HY63" s="419"/>
      <c r="HZ63" s="419"/>
      <c r="IA63" s="419"/>
    </row>
    <row r="64" spans="1:235" s="17" customFormat="1" hidden="1" x14ac:dyDescent="0.2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 s="35"/>
      <c r="BH64" s="35"/>
      <c r="BI64" s="35"/>
      <c r="BJ64" s="35"/>
      <c r="BK64" s="35"/>
      <c r="BL64" s="35"/>
      <c r="BM64" s="35" t="s">
        <v>853</v>
      </c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50">
        <v>406</v>
      </c>
      <c r="EK64" s="43" t="s">
        <v>91</v>
      </c>
      <c r="EL64" s="46">
        <v>4.95</v>
      </c>
      <c r="EM64" s="46">
        <v>9.76</v>
      </c>
      <c r="EN64" s="43" t="s">
        <v>92</v>
      </c>
      <c r="EO64" s="46">
        <v>9.77</v>
      </c>
      <c r="EP64" s="46">
        <v>19.66</v>
      </c>
      <c r="EQ64" s="43" t="s">
        <v>93</v>
      </c>
      <c r="ER64" s="46">
        <v>19.670000000000002</v>
      </c>
      <c r="ES64" s="46">
        <v>26.4</v>
      </c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5"/>
      <c r="FE64" s="35"/>
      <c r="FF64" s="35"/>
      <c r="FG64" s="35"/>
      <c r="FH64" s="35"/>
      <c r="FI64" s="35"/>
      <c r="FJ64" s="35"/>
      <c r="HD64" s="618" t="s">
        <v>491</v>
      </c>
      <c r="HE64" s="593"/>
      <c r="HF64" s="593"/>
      <c r="HG64" s="593"/>
      <c r="HH64" s="593"/>
      <c r="HI64" s="593"/>
      <c r="HJ64" s="594"/>
      <c r="HK64" s="619"/>
      <c r="HL64" s="620"/>
      <c r="HM64" s="621"/>
      <c r="HN64" s="19"/>
      <c r="HO64" s="19"/>
      <c r="HP64" s="19"/>
      <c r="HQ64" s="19"/>
      <c r="HR64" s="19"/>
      <c r="HS64" s="19"/>
      <c r="HT64" s="19"/>
      <c r="HU64" s="19"/>
      <c r="HY64" s="419"/>
      <c r="HZ64" s="419"/>
      <c r="IA64" s="419"/>
    </row>
    <row r="65" spans="1:229" s="17" customFormat="1" hidden="1" x14ac:dyDescent="0.2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 s="35"/>
      <c r="BH65" s="35"/>
      <c r="BI65" s="35"/>
      <c r="BJ65" s="35"/>
      <c r="BK65" s="35"/>
      <c r="BL65" s="35"/>
      <c r="BM65" s="35" t="s">
        <v>854</v>
      </c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50">
        <v>407</v>
      </c>
      <c r="EK65" s="43" t="s">
        <v>91</v>
      </c>
      <c r="EL65" s="46">
        <v>4.95</v>
      </c>
      <c r="EM65" s="46">
        <v>9.76</v>
      </c>
      <c r="EN65" s="43" t="s">
        <v>92</v>
      </c>
      <c r="EO65" s="46">
        <v>9.77</v>
      </c>
      <c r="EP65" s="46">
        <v>19.66</v>
      </c>
      <c r="EQ65" s="43" t="s">
        <v>93</v>
      </c>
      <c r="ER65" s="46">
        <v>19.670000000000002</v>
      </c>
      <c r="ES65" s="46">
        <v>26.4</v>
      </c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5"/>
      <c r="FE65" s="35"/>
      <c r="FF65" s="35"/>
      <c r="FG65" s="35"/>
      <c r="FH65" s="35"/>
      <c r="FI65" s="35"/>
      <c r="FJ65" s="35"/>
      <c r="HD65" s="27"/>
      <c r="HE65" s="27"/>
      <c r="HF65" s="27"/>
      <c r="HG65" s="27"/>
      <c r="HH65" s="27"/>
      <c r="HI65" s="27"/>
      <c r="HJ65" s="27"/>
      <c r="HK65" s="27"/>
      <c r="HL65" s="27"/>
      <c r="HM65" s="18"/>
      <c r="HN65" s="19"/>
      <c r="HO65" s="19"/>
      <c r="HP65" s="19"/>
      <c r="HQ65" s="19"/>
      <c r="HR65" s="19"/>
      <c r="HS65" s="19"/>
      <c r="HT65" s="19"/>
      <c r="HU65" s="19"/>
    </row>
    <row r="66" spans="1:229" s="17" customFormat="1" hidden="1" x14ac:dyDescent="0.2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 s="35"/>
      <c r="BH66" s="35"/>
      <c r="BI66" s="35"/>
      <c r="BJ66" s="35"/>
      <c r="BK66" s="35"/>
      <c r="BL66" s="35"/>
      <c r="BM66" s="35" t="s">
        <v>855</v>
      </c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50">
        <v>408</v>
      </c>
      <c r="EK66" s="43" t="s">
        <v>91</v>
      </c>
      <c r="EL66" s="46">
        <v>4.95</v>
      </c>
      <c r="EM66" s="46">
        <v>9.76</v>
      </c>
      <c r="EN66" s="43" t="s">
        <v>92</v>
      </c>
      <c r="EO66" s="46">
        <v>9.77</v>
      </c>
      <c r="EP66" s="46">
        <v>19.66</v>
      </c>
      <c r="EQ66" s="43" t="s">
        <v>93</v>
      </c>
      <c r="ER66" s="46">
        <v>19.670000000000002</v>
      </c>
      <c r="ES66" s="46">
        <v>26.4</v>
      </c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5"/>
      <c r="FE66" s="35"/>
      <c r="FF66" s="35"/>
      <c r="FG66" s="35"/>
      <c r="FH66" s="35"/>
      <c r="FI66" s="35"/>
      <c r="FJ66" s="35"/>
      <c r="HD66" s="27"/>
      <c r="HE66" s="27"/>
      <c r="HF66" s="27"/>
      <c r="HG66" s="27"/>
      <c r="HH66" s="27"/>
      <c r="HI66" s="27"/>
      <c r="HJ66" s="27"/>
      <c r="HK66" s="27"/>
      <c r="HL66" s="27"/>
      <c r="HM66" s="18"/>
      <c r="HN66" s="19"/>
      <c r="HO66" s="19"/>
      <c r="HP66" s="19"/>
      <c r="HQ66" s="19"/>
      <c r="HR66" s="19"/>
      <c r="HS66" s="19"/>
      <c r="HT66" s="19"/>
      <c r="HU66" s="19"/>
    </row>
    <row r="67" spans="1:229" s="17" customFormat="1" hidden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 s="19"/>
      <c r="BH67" s="35"/>
      <c r="BI67" s="35"/>
      <c r="BJ67" s="35"/>
      <c r="BK67" s="35"/>
      <c r="BL67" s="35"/>
      <c r="BM67" s="35" t="s">
        <v>856</v>
      </c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50">
        <v>409</v>
      </c>
      <c r="EK67" s="43" t="s">
        <v>91</v>
      </c>
      <c r="EL67" s="46">
        <v>4.95</v>
      </c>
      <c r="EM67" s="46">
        <v>9.76</v>
      </c>
      <c r="EN67" s="43" t="s">
        <v>92</v>
      </c>
      <c r="EO67" s="46">
        <v>9.77</v>
      </c>
      <c r="EP67" s="46">
        <v>19.66</v>
      </c>
      <c r="EQ67" s="43" t="s">
        <v>93</v>
      </c>
      <c r="ER67" s="46">
        <v>19.670000000000002</v>
      </c>
      <c r="ES67" s="46">
        <v>26.4</v>
      </c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5"/>
      <c r="FE67" s="35"/>
      <c r="FF67" s="35"/>
      <c r="FG67" s="35"/>
      <c r="FH67" s="35"/>
      <c r="FI67" s="35"/>
      <c r="FJ67" s="35"/>
      <c r="HD67" s="593" t="s">
        <v>492</v>
      </c>
      <c r="HE67" s="593"/>
      <c r="HF67" s="593"/>
      <c r="HG67" s="593"/>
      <c r="HH67" s="593"/>
      <c r="HI67" s="593"/>
      <c r="HJ67" s="594"/>
      <c r="HK67" s="595">
        <f>CG30</f>
        <v>1</v>
      </c>
      <c r="HL67" s="596"/>
      <c r="HM67" s="597"/>
      <c r="HN67" s="19"/>
      <c r="HO67" s="607" t="str">
        <f>CONCATENATE(HK67,HK68)</f>
        <v>1</v>
      </c>
      <c r="HP67" s="608"/>
      <c r="HQ67" s="609"/>
      <c r="HR67" s="19"/>
      <c r="HS67" s="19"/>
      <c r="HT67" s="19"/>
      <c r="HU67" s="19"/>
    </row>
    <row r="68" spans="1:229" s="17" customFormat="1" hidden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 s="19"/>
      <c r="BH68" s="35"/>
      <c r="BI68" s="35"/>
      <c r="BJ68" s="35"/>
      <c r="BK68" s="35"/>
      <c r="BL68" s="35"/>
      <c r="BM68" s="35" t="s">
        <v>857</v>
      </c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50">
        <v>410</v>
      </c>
      <c r="EK68" s="43" t="s">
        <v>91</v>
      </c>
      <c r="EL68" s="46">
        <v>4.95</v>
      </c>
      <c r="EM68" s="46">
        <v>9.76</v>
      </c>
      <c r="EN68" s="43" t="s">
        <v>92</v>
      </c>
      <c r="EO68" s="46">
        <v>9.77</v>
      </c>
      <c r="EP68" s="46">
        <v>19.66</v>
      </c>
      <c r="EQ68" s="43" t="s">
        <v>93</v>
      </c>
      <c r="ER68" s="46">
        <v>19.670000000000002</v>
      </c>
      <c r="ES68" s="46">
        <v>26.95</v>
      </c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5"/>
      <c r="FE68" s="35"/>
      <c r="FF68" s="35"/>
      <c r="FG68" s="35"/>
      <c r="FH68" s="35"/>
      <c r="FI68" s="35"/>
      <c r="FJ68" s="35"/>
      <c r="HD68" s="593" t="s">
        <v>489</v>
      </c>
      <c r="HE68" s="593"/>
      <c r="HF68" s="593"/>
      <c r="HG68" s="593"/>
      <c r="HH68" s="593"/>
      <c r="HI68" s="593"/>
      <c r="HJ68" s="594"/>
      <c r="HK68" s="622"/>
      <c r="HL68" s="623"/>
      <c r="HM68" s="624"/>
      <c r="HN68" s="19"/>
      <c r="HO68" s="610"/>
      <c r="HP68" s="611"/>
      <c r="HQ68" s="612"/>
      <c r="HR68" s="19"/>
      <c r="HS68" s="19"/>
      <c r="HT68" s="19"/>
      <c r="HU68" s="19"/>
    </row>
    <row r="69" spans="1:229" s="17" customFormat="1" hidden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 s="19"/>
      <c r="BH69" s="35"/>
      <c r="BI69" s="35"/>
      <c r="BJ69" s="35"/>
      <c r="BK69" s="35"/>
      <c r="BL69" s="35"/>
      <c r="BM69" s="35" t="s">
        <v>858</v>
      </c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50">
        <v>411</v>
      </c>
      <c r="EK69" s="43" t="s">
        <v>91</v>
      </c>
      <c r="EL69" s="46">
        <v>4.95</v>
      </c>
      <c r="EM69" s="46">
        <v>9.76</v>
      </c>
      <c r="EN69" s="43" t="s">
        <v>92</v>
      </c>
      <c r="EO69" s="46">
        <v>9.77</v>
      </c>
      <c r="EP69" s="46">
        <v>19.66</v>
      </c>
      <c r="EQ69" s="43" t="s">
        <v>93</v>
      </c>
      <c r="ER69" s="46">
        <v>19.670000000000002</v>
      </c>
      <c r="ES69" s="46">
        <v>26.95</v>
      </c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5"/>
      <c r="FE69" s="35"/>
      <c r="FF69" s="35"/>
      <c r="FG69" s="35"/>
      <c r="FH69" s="35"/>
      <c r="FI69" s="35"/>
      <c r="FJ69" s="35"/>
      <c r="HD69" s="593" t="s">
        <v>493</v>
      </c>
      <c r="HE69" s="593"/>
      <c r="HF69" s="593"/>
      <c r="HG69" s="593"/>
      <c r="HH69" s="593"/>
      <c r="HI69" s="593"/>
      <c r="HJ69" s="594"/>
      <c r="HK69" s="613">
        <f>HM5</f>
        <v>0</v>
      </c>
      <c r="HL69" s="605"/>
      <c r="HM69" s="606"/>
      <c r="HN69" s="19"/>
      <c r="HO69" s="36"/>
      <c r="HP69" s="36"/>
      <c r="HQ69" s="36"/>
      <c r="HR69" s="19"/>
      <c r="HS69" s="19"/>
      <c r="HT69" s="19"/>
      <c r="HU69" s="19"/>
    </row>
    <row r="70" spans="1:229" s="17" customFormat="1" hidden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 s="19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50">
        <v>412</v>
      </c>
      <c r="EK70" s="43" t="s">
        <v>91</v>
      </c>
      <c r="EL70" s="46">
        <v>4.95</v>
      </c>
      <c r="EM70" s="46">
        <v>9.76</v>
      </c>
      <c r="EN70" s="43" t="s">
        <v>92</v>
      </c>
      <c r="EO70" s="46">
        <v>9.77</v>
      </c>
      <c r="EP70" s="46">
        <v>19.66</v>
      </c>
      <c r="EQ70" s="43" t="s">
        <v>93</v>
      </c>
      <c r="ER70" s="46">
        <v>19.670000000000002</v>
      </c>
      <c r="ES70" s="46">
        <v>26.95</v>
      </c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5"/>
      <c r="FE70" s="35"/>
      <c r="FF70" s="35"/>
      <c r="FG70" s="35"/>
      <c r="FH70" s="35"/>
      <c r="FI70" s="35"/>
      <c r="FJ70" s="35"/>
      <c r="HD70" s="593" t="s">
        <v>494</v>
      </c>
      <c r="HE70" s="593"/>
      <c r="HF70" s="593"/>
      <c r="HG70" s="593"/>
      <c r="HH70" s="593"/>
      <c r="HI70" s="593"/>
      <c r="HJ70" s="594"/>
      <c r="HK70" s="604" t="str">
        <f>IF(HW29="","",HW29)</f>
        <v/>
      </c>
      <c r="HL70" s="605"/>
      <c r="HM70" s="606"/>
      <c r="HN70" s="19"/>
      <c r="HO70" s="607">
        <f>ROUND(SUM(HK70:HM71),1)</f>
        <v>0</v>
      </c>
      <c r="HP70" s="608"/>
      <c r="HQ70" s="609"/>
      <c r="HR70" s="19"/>
      <c r="HS70" s="598">
        <f>HK69*HO70</f>
        <v>0</v>
      </c>
      <c r="HT70" s="599"/>
      <c r="HU70" s="600"/>
    </row>
    <row r="71" spans="1:229" s="17" customFormat="1" hidden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 s="19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50">
        <v>413</v>
      </c>
      <c r="EK71" s="43" t="s">
        <v>91</v>
      </c>
      <c r="EL71" s="46">
        <v>4.95</v>
      </c>
      <c r="EM71" s="46">
        <v>9.76</v>
      </c>
      <c r="EN71" s="43" t="s">
        <v>92</v>
      </c>
      <c r="EO71" s="46">
        <v>9.77</v>
      </c>
      <c r="EP71" s="46">
        <v>19.66</v>
      </c>
      <c r="EQ71" s="43" t="s">
        <v>93</v>
      </c>
      <c r="ER71" s="46">
        <v>19.670000000000002</v>
      </c>
      <c r="ES71" s="46">
        <v>26.95</v>
      </c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5"/>
      <c r="FE71" s="35"/>
      <c r="FF71" s="35"/>
      <c r="FG71" s="35"/>
      <c r="FH71" s="35"/>
      <c r="FI71" s="35"/>
      <c r="FJ71" s="35"/>
      <c r="HD71" s="593" t="s">
        <v>495</v>
      </c>
      <c r="HE71" s="593"/>
      <c r="HF71" s="593"/>
      <c r="HG71" s="593"/>
      <c r="HH71" s="593"/>
      <c r="HI71" s="593"/>
      <c r="HJ71" s="594"/>
      <c r="HK71" s="604">
        <v>0</v>
      </c>
      <c r="HL71" s="605"/>
      <c r="HM71" s="606"/>
      <c r="HN71" s="19"/>
      <c r="HO71" s="610"/>
      <c r="HP71" s="611"/>
      <c r="HQ71" s="612"/>
      <c r="HR71" s="19"/>
      <c r="HS71" s="601"/>
      <c r="HT71" s="602"/>
      <c r="HU71" s="603"/>
    </row>
    <row r="72" spans="1:229" s="17" customFormat="1" hidden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 s="19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50">
        <v>414</v>
      </c>
      <c r="EK72" s="43" t="s">
        <v>91</v>
      </c>
      <c r="EL72" s="46">
        <v>4.95</v>
      </c>
      <c r="EM72" s="46">
        <v>9.76</v>
      </c>
      <c r="EN72" s="43" t="s">
        <v>92</v>
      </c>
      <c r="EO72" s="46">
        <v>9.77</v>
      </c>
      <c r="EP72" s="46">
        <v>19.66</v>
      </c>
      <c r="EQ72" s="43" t="s">
        <v>93</v>
      </c>
      <c r="ER72" s="46">
        <v>19.670000000000002</v>
      </c>
      <c r="ES72" s="46">
        <v>26.95</v>
      </c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5"/>
      <c r="FE72" s="35"/>
      <c r="FF72" s="35"/>
      <c r="FG72" s="35"/>
      <c r="FH72" s="35"/>
      <c r="FI72" s="35"/>
      <c r="FJ72" s="35"/>
    </row>
    <row r="73" spans="1:229" s="17" customFormat="1" hidden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 s="19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50">
        <v>415</v>
      </c>
      <c r="EK73" s="43" t="s">
        <v>91</v>
      </c>
      <c r="EL73" s="46">
        <v>4.95</v>
      </c>
      <c r="EM73" s="46">
        <v>9.76</v>
      </c>
      <c r="EN73" s="43" t="s">
        <v>92</v>
      </c>
      <c r="EO73" s="46">
        <v>9.77</v>
      </c>
      <c r="EP73" s="46">
        <v>19.11</v>
      </c>
      <c r="EQ73" s="43" t="s">
        <v>93</v>
      </c>
      <c r="ER73" s="46">
        <v>19.12</v>
      </c>
      <c r="ES73" s="46">
        <v>27.5</v>
      </c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5"/>
      <c r="FE73" s="35"/>
      <c r="FF73" s="35"/>
      <c r="FG73" s="35"/>
      <c r="FH73" s="35"/>
      <c r="FI73" s="35"/>
      <c r="FJ73" s="35"/>
      <c r="HD73" s="593" t="s">
        <v>76</v>
      </c>
      <c r="HE73" s="593"/>
      <c r="HF73" s="593"/>
      <c r="HG73" s="593"/>
      <c r="HH73" s="593"/>
      <c r="HI73" s="593"/>
      <c r="HJ73" s="594"/>
      <c r="HK73" s="595">
        <f>HK67</f>
        <v>1</v>
      </c>
      <c r="HL73" s="596"/>
      <c r="HM73" s="597"/>
      <c r="HN73" s="19"/>
      <c r="HO73" s="607" t="str">
        <f>CONCATENATE(HK73,HK74)</f>
        <v>10</v>
      </c>
      <c r="HP73" s="608"/>
      <c r="HQ73" s="609"/>
      <c r="HR73" s="19"/>
      <c r="HS73" s="19"/>
      <c r="HT73" s="19"/>
      <c r="HU73" s="19"/>
    </row>
    <row r="74" spans="1:229" s="17" customFormat="1" hidden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 s="19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50">
        <v>416</v>
      </c>
      <c r="EK74" s="43" t="s">
        <v>91</v>
      </c>
      <c r="EL74" s="46">
        <v>4.95</v>
      </c>
      <c r="EM74" s="46">
        <v>9.76</v>
      </c>
      <c r="EN74" s="43" t="s">
        <v>92</v>
      </c>
      <c r="EO74" s="46">
        <v>9.77</v>
      </c>
      <c r="EP74" s="46">
        <v>19.11</v>
      </c>
      <c r="EQ74" s="43" t="s">
        <v>93</v>
      </c>
      <c r="ER74" s="46">
        <v>19.12</v>
      </c>
      <c r="ES74" s="46">
        <v>27.5</v>
      </c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5"/>
      <c r="FE74" s="35"/>
      <c r="FF74" s="35"/>
      <c r="FG74" s="35"/>
      <c r="FH74" s="35"/>
      <c r="FI74" s="35"/>
      <c r="FJ74" s="35"/>
      <c r="HD74" s="593" t="s">
        <v>78</v>
      </c>
      <c r="HE74" s="593"/>
      <c r="HF74" s="593"/>
      <c r="HG74" s="593"/>
      <c r="HH74" s="593"/>
      <c r="HI74" s="593"/>
      <c r="HJ74" s="594"/>
      <c r="HK74" s="595">
        <f>HK68</f>
        <v>0</v>
      </c>
      <c r="HL74" s="596"/>
      <c r="HM74" s="597"/>
      <c r="HN74" s="19"/>
      <c r="HO74" s="610"/>
      <c r="HP74" s="611"/>
      <c r="HQ74" s="612"/>
      <c r="HR74" s="19"/>
      <c r="HS74" s="19"/>
      <c r="HT74" s="19"/>
      <c r="HU74" s="19"/>
    </row>
    <row r="75" spans="1:229" s="17" customFormat="1" hidden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 s="19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50">
        <v>417</v>
      </c>
      <c r="EK75" s="43" t="s">
        <v>91</v>
      </c>
      <c r="EL75" s="46">
        <v>4.95</v>
      </c>
      <c r="EM75" s="46">
        <v>9.76</v>
      </c>
      <c r="EN75" s="43" t="s">
        <v>92</v>
      </c>
      <c r="EO75" s="46">
        <v>9.77</v>
      </c>
      <c r="EP75" s="46">
        <v>19.11</v>
      </c>
      <c r="EQ75" s="43" t="s">
        <v>93</v>
      </c>
      <c r="ER75" s="46">
        <v>19.12</v>
      </c>
      <c r="ES75" s="46">
        <v>27.5</v>
      </c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5"/>
      <c r="FE75" s="35"/>
      <c r="FF75" s="35"/>
      <c r="FG75" s="35"/>
      <c r="FH75" s="35"/>
      <c r="FI75" s="35"/>
      <c r="FJ75" s="35"/>
      <c r="HD75" s="593" t="s">
        <v>53</v>
      </c>
      <c r="HE75" s="593"/>
      <c r="HF75" s="593"/>
      <c r="HG75" s="593"/>
      <c r="HH75" s="593"/>
      <c r="HI75" s="593"/>
      <c r="HJ75" s="594"/>
      <c r="HK75" s="613">
        <f>HM5</f>
        <v>0</v>
      </c>
      <c r="HL75" s="605"/>
      <c r="HM75" s="606"/>
      <c r="HN75" s="19"/>
      <c r="HO75" s="36"/>
      <c r="HP75" s="36"/>
      <c r="HQ75" s="36"/>
      <c r="HR75" s="19"/>
      <c r="HS75" s="19"/>
      <c r="HT75" s="19"/>
      <c r="HU75" s="19"/>
    </row>
    <row r="76" spans="1:229" s="17" customFormat="1" hidden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 s="19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50">
        <v>418</v>
      </c>
      <c r="EK76" s="43" t="s">
        <v>91</v>
      </c>
      <c r="EL76" s="46">
        <v>4.95</v>
      </c>
      <c r="EM76" s="46">
        <v>9.76</v>
      </c>
      <c r="EN76" s="43" t="s">
        <v>92</v>
      </c>
      <c r="EO76" s="46">
        <v>9.77</v>
      </c>
      <c r="EP76" s="46">
        <v>19.11</v>
      </c>
      <c r="EQ76" s="43" t="s">
        <v>93</v>
      </c>
      <c r="ER76" s="46">
        <v>19.12</v>
      </c>
      <c r="ES76" s="46">
        <v>27.5</v>
      </c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5"/>
      <c r="FE76" s="35"/>
      <c r="FF76" s="35"/>
      <c r="FG76" s="35"/>
      <c r="FH76" s="35"/>
      <c r="FI76" s="35"/>
      <c r="FJ76" s="35"/>
      <c r="HD76" s="593" t="s">
        <v>7</v>
      </c>
      <c r="HE76" s="593"/>
      <c r="HF76" s="593"/>
      <c r="HG76" s="593"/>
      <c r="HH76" s="593"/>
      <c r="HI76" s="593"/>
      <c r="HJ76" s="594"/>
      <c r="HK76" s="613">
        <f>SUM(HK59,HK70)</f>
        <v>0</v>
      </c>
      <c r="HL76" s="605"/>
      <c r="HM76" s="606"/>
      <c r="HN76" s="19"/>
      <c r="HO76" s="617">
        <f>ROUND(SUM(HK76:HM77),1)</f>
        <v>0</v>
      </c>
      <c r="HP76" s="608"/>
      <c r="HQ76" s="609"/>
      <c r="HR76" s="19"/>
      <c r="HS76" s="598">
        <f>HK75*HO76</f>
        <v>0</v>
      </c>
      <c r="HT76" s="599"/>
      <c r="HU76" s="600"/>
    </row>
    <row r="77" spans="1:229" hidden="1" x14ac:dyDescent="0.2"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EJ77" s="50">
        <v>419</v>
      </c>
      <c r="EK77" s="43" t="s">
        <v>91</v>
      </c>
      <c r="EL77" s="46">
        <v>4.95</v>
      </c>
      <c r="EM77" s="46">
        <v>9.76</v>
      </c>
      <c r="EN77" s="43" t="s">
        <v>92</v>
      </c>
      <c r="EO77" s="46">
        <v>9.77</v>
      </c>
      <c r="EP77" s="46">
        <v>19.11</v>
      </c>
      <c r="EQ77" s="43" t="s">
        <v>93</v>
      </c>
      <c r="ER77" s="46">
        <v>19.12</v>
      </c>
      <c r="ES77" s="46">
        <v>27.5</v>
      </c>
      <c r="HD77" s="593" t="s">
        <v>77</v>
      </c>
      <c r="HE77" s="593"/>
      <c r="HF77" s="593"/>
      <c r="HG77" s="593"/>
      <c r="HH77" s="593"/>
      <c r="HI77" s="593"/>
      <c r="HJ77" s="594"/>
      <c r="HK77" s="604" t="str">
        <f>HK60</f>
        <v/>
      </c>
      <c r="HL77" s="605"/>
      <c r="HM77" s="606"/>
      <c r="HN77" s="19"/>
      <c r="HO77" s="610"/>
      <c r="HP77" s="611"/>
      <c r="HQ77" s="612"/>
      <c r="HR77" s="19"/>
      <c r="HS77" s="601"/>
      <c r="HT77" s="602"/>
      <c r="HU77" s="603"/>
    </row>
    <row r="78" spans="1:229" hidden="1" x14ac:dyDescent="0.2"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EJ78" s="50">
        <v>420</v>
      </c>
      <c r="EK78" s="43" t="s">
        <v>91</v>
      </c>
      <c r="EL78" s="46">
        <v>4.95</v>
      </c>
      <c r="EM78" s="46">
        <v>9.76</v>
      </c>
      <c r="EN78" s="43" t="s">
        <v>92</v>
      </c>
      <c r="EO78" s="46">
        <v>9.77</v>
      </c>
      <c r="EP78" s="46">
        <v>19.11</v>
      </c>
      <c r="EQ78" s="43" t="s">
        <v>93</v>
      </c>
      <c r="ER78" s="46">
        <v>19.12</v>
      </c>
      <c r="ES78" s="46">
        <v>27.5</v>
      </c>
    </row>
    <row r="79" spans="1:229" hidden="1" x14ac:dyDescent="0.2"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EJ79" s="50">
        <v>421</v>
      </c>
      <c r="EK79" s="43" t="s">
        <v>91</v>
      </c>
      <c r="EL79" s="46">
        <v>4.95</v>
      </c>
      <c r="EM79" s="46">
        <v>9.76</v>
      </c>
      <c r="EN79" s="43" t="s">
        <v>92</v>
      </c>
      <c r="EO79" s="46">
        <v>9.77</v>
      </c>
      <c r="EP79" s="46">
        <v>19.11</v>
      </c>
      <c r="EQ79" s="43" t="s">
        <v>93</v>
      </c>
      <c r="ER79" s="46">
        <v>19.12</v>
      </c>
      <c r="ES79" s="46">
        <v>27.5</v>
      </c>
    </row>
    <row r="80" spans="1:229" hidden="1" x14ac:dyDescent="0.2"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EJ80" s="50">
        <v>422</v>
      </c>
      <c r="EK80" s="43" t="s">
        <v>91</v>
      </c>
      <c r="EL80" s="46">
        <v>4.95</v>
      </c>
      <c r="EM80" s="46">
        <v>9.76</v>
      </c>
      <c r="EN80" s="43" t="s">
        <v>92</v>
      </c>
      <c r="EO80" s="46">
        <v>9.77</v>
      </c>
      <c r="EP80" s="46">
        <v>19.11</v>
      </c>
      <c r="EQ80" s="43" t="s">
        <v>93</v>
      </c>
      <c r="ER80" s="46">
        <v>19.12</v>
      </c>
      <c r="ES80" s="46">
        <v>27.5</v>
      </c>
    </row>
    <row r="81" spans="98:149" hidden="1" x14ac:dyDescent="0.2"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EJ81" s="50">
        <v>423</v>
      </c>
      <c r="EK81" s="43" t="s">
        <v>91</v>
      </c>
      <c r="EL81" s="46">
        <v>4.95</v>
      </c>
      <c r="EM81" s="46">
        <v>9.76</v>
      </c>
      <c r="EN81" s="43" t="s">
        <v>92</v>
      </c>
      <c r="EO81" s="46">
        <v>9.77</v>
      </c>
      <c r="EP81" s="46">
        <v>19.11</v>
      </c>
      <c r="EQ81" s="43" t="s">
        <v>93</v>
      </c>
      <c r="ER81" s="46">
        <v>19.12</v>
      </c>
      <c r="ES81" s="46">
        <v>27.5</v>
      </c>
    </row>
    <row r="82" spans="98:149" hidden="1" x14ac:dyDescent="0.2"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EJ82" s="50">
        <v>424</v>
      </c>
      <c r="EK82" s="43" t="s">
        <v>91</v>
      </c>
      <c r="EL82" s="46">
        <v>4.95</v>
      </c>
      <c r="EM82" s="46">
        <v>9.76</v>
      </c>
      <c r="EN82" s="43" t="s">
        <v>92</v>
      </c>
      <c r="EO82" s="46">
        <v>9.77</v>
      </c>
      <c r="EP82" s="46">
        <v>19.11</v>
      </c>
      <c r="EQ82" s="43" t="s">
        <v>93</v>
      </c>
      <c r="ER82" s="46">
        <v>19.12</v>
      </c>
      <c r="ES82" s="46">
        <v>27.5</v>
      </c>
    </row>
    <row r="83" spans="98:149" hidden="1" x14ac:dyDescent="0.2">
      <c r="EJ83" s="50">
        <v>425</v>
      </c>
      <c r="EK83" s="43" t="s">
        <v>91</v>
      </c>
      <c r="EL83" s="46">
        <v>4.95</v>
      </c>
      <c r="EM83" s="46">
        <v>9.76</v>
      </c>
      <c r="EN83" s="43" t="s">
        <v>92</v>
      </c>
      <c r="EO83" s="46">
        <v>9.77</v>
      </c>
      <c r="EP83" s="46">
        <v>19.11</v>
      </c>
      <c r="EQ83" s="43" t="s">
        <v>93</v>
      </c>
      <c r="ER83" s="46">
        <v>19.12</v>
      </c>
      <c r="ES83" s="46">
        <v>28.05</v>
      </c>
    </row>
    <row r="84" spans="98:149" hidden="1" x14ac:dyDescent="0.2">
      <c r="EJ84" s="50">
        <v>426</v>
      </c>
      <c r="EK84" s="43" t="s">
        <v>91</v>
      </c>
      <c r="EL84" s="46">
        <v>4.95</v>
      </c>
      <c r="EM84" s="46">
        <v>9.76</v>
      </c>
      <c r="EN84" s="43" t="s">
        <v>92</v>
      </c>
      <c r="EO84" s="46">
        <v>9.77</v>
      </c>
      <c r="EP84" s="46">
        <v>19.11</v>
      </c>
      <c r="EQ84" s="43" t="s">
        <v>93</v>
      </c>
      <c r="ER84" s="46">
        <v>19.12</v>
      </c>
      <c r="ES84" s="46">
        <v>28.05</v>
      </c>
    </row>
    <row r="85" spans="98:149" hidden="1" x14ac:dyDescent="0.2">
      <c r="EJ85" s="50">
        <v>427</v>
      </c>
      <c r="EK85" s="43" t="s">
        <v>91</v>
      </c>
      <c r="EL85" s="46">
        <v>4.95</v>
      </c>
      <c r="EM85" s="46">
        <v>9.76</v>
      </c>
      <c r="EN85" s="43" t="s">
        <v>92</v>
      </c>
      <c r="EO85" s="46">
        <v>9.77</v>
      </c>
      <c r="EP85" s="46">
        <v>19.11</v>
      </c>
      <c r="EQ85" s="43" t="s">
        <v>93</v>
      </c>
      <c r="ER85" s="46">
        <v>19.12</v>
      </c>
      <c r="ES85" s="46">
        <v>28.05</v>
      </c>
    </row>
    <row r="86" spans="98:149" hidden="1" x14ac:dyDescent="0.2">
      <c r="EJ86" s="50">
        <v>428</v>
      </c>
      <c r="EK86" s="43" t="s">
        <v>91</v>
      </c>
      <c r="EL86" s="46">
        <v>4.95</v>
      </c>
      <c r="EM86" s="46">
        <v>9.76</v>
      </c>
      <c r="EN86" s="43" t="s">
        <v>92</v>
      </c>
      <c r="EO86" s="46">
        <v>9.77</v>
      </c>
      <c r="EP86" s="46">
        <v>19.11</v>
      </c>
      <c r="EQ86" s="43" t="s">
        <v>93</v>
      </c>
      <c r="ER86" s="46">
        <v>19.12</v>
      </c>
      <c r="ES86" s="46">
        <v>28.05</v>
      </c>
    </row>
    <row r="87" spans="98:149" hidden="1" x14ac:dyDescent="0.2">
      <c r="EJ87" s="50">
        <v>429</v>
      </c>
      <c r="EK87" s="43" t="s">
        <v>91</v>
      </c>
      <c r="EL87" s="46">
        <v>4.95</v>
      </c>
      <c r="EM87" s="46">
        <v>9.76</v>
      </c>
      <c r="EN87" s="43" t="s">
        <v>92</v>
      </c>
      <c r="EO87" s="46">
        <v>9.77</v>
      </c>
      <c r="EP87" s="46">
        <v>19.11</v>
      </c>
      <c r="EQ87" s="43" t="s">
        <v>93</v>
      </c>
      <c r="ER87" s="46">
        <v>19.12</v>
      </c>
      <c r="ES87" s="46">
        <v>28.05</v>
      </c>
    </row>
    <row r="88" spans="98:149" hidden="1" x14ac:dyDescent="0.2">
      <c r="EJ88" s="50">
        <v>430</v>
      </c>
      <c r="EK88" s="43" t="s">
        <v>91</v>
      </c>
      <c r="EL88" s="46">
        <v>4.95</v>
      </c>
      <c r="EM88" s="46">
        <v>9.76</v>
      </c>
      <c r="EN88" s="43" t="s">
        <v>92</v>
      </c>
      <c r="EO88" s="46">
        <v>9.77</v>
      </c>
      <c r="EP88" s="46">
        <v>19.11</v>
      </c>
      <c r="EQ88" s="43" t="s">
        <v>93</v>
      </c>
      <c r="ER88" s="46">
        <v>19.12</v>
      </c>
      <c r="ES88" s="46">
        <v>28.05</v>
      </c>
    </row>
    <row r="89" spans="98:149" hidden="1" x14ac:dyDescent="0.2">
      <c r="EJ89" s="50">
        <v>431</v>
      </c>
      <c r="EK89" s="43" t="s">
        <v>91</v>
      </c>
      <c r="EL89" s="46">
        <v>4.95</v>
      </c>
      <c r="EM89" s="46">
        <v>9.76</v>
      </c>
      <c r="EN89" s="43" t="s">
        <v>92</v>
      </c>
      <c r="EO89" s="46">
        <v>9.77</v>
      </c>
      <c r="EP89" s="46">
        <v>19.11</v>
      </c>
      <c r="EQ89" s="43" t="s">
        <v>93</v>
      </c>
      <c r="ER89" s="46">
        <v>19.12</v>
      </c>
      <c r="ES89" s="46">
        <v>28.05</v>
      </c>
    </row>
    <row r="90" spans="98:149" hidden="1" x14ac:dyDescent="0.2">
      <c r="EJ90" s="50">
        <v>432</v>
      </c>
      <c r="EK90" s="43" t="s">
        <v>91</v>
      </c>
      <c r="EL90" s="46">
        <v>4.95</v>
      </c>
      <c r="EM90" s="46">
        <v>9.76</v>
      </c>
      <c r="EN90" s="43" t="s">
        <v>92</v>
      </c>
      <c r="EO90" s="46">
        <v>9.77</v>
      </c>
      <c r="EP90" s="46">
        <v>19.11</v>
      </c>
      <c r="EQ90" s="43" t="s">
        <v>93</v>
      </c>
      <c r="ER90" s="46">
        <v>19.12</v>
      </c>
      <c r="ES90" s="46">
        <v>28.05</v>
      </c>
    </row>
    <row r="91" spans="98:149" hidden="1" x14ac:dyDescent="0.2">
      <c r="EJ91" s="50">
        <v>433</v>
      </c>
      <c r="EK91" s="43" t="s">
        <v>91</v>
      </c>
      <c r="EL91" s="46">
        <v>4.95</v>
      </c>
      <c r="EM91" s="46">
        <v>9.76</v>
      </c>
      <c r="EN91" s="43" t="s">
        <v>92</v>
      </c>
      <c r="EO91" s="46">
        <v>9.77</v>
      </c>
      <c r="EP91" s="46">
        <v>19.11</v>
      </c>
      <c r="EQ91" s="43" t="s">
        <v>93</v>
      </c>
      <c r="ER91" s="46">
        <v>19.12</v>
      </c>
      <c r="ES91" s="46">
        <v>28.05</v>
      </c>
    </row>
    <row r="92" spans="98:149" hidden="1" x14ac:dyDescent="0.2">
      <c r="EJ92" s="50">
        <v>434</v>
      </c>
      <c r="EK92" s="43" t="s">
        <v>91</v>
      </c>
      <c r="EL92" s="46">
        <v>4.95</v>
      </c>
      <c r="EM92" s="46">
        <v>9.76</v>
      </c>
      <c r="EN92" s="43" t="s">
        <v>92</v>
      </c>
      <c r="EO92" s="46">
        <v>9.77</v>
      </c>
      <c r="EP92" s="46">
        <v>19.11</v>
      </c>
      <c r="EQ92" s="43" t="s">
        <v>93</v>
      </c>
      <c r="ER92" s="46">
        <v>19.12</v>
      </c>
      <c r="ES92" s="46">
        <v>28.05</v>
      </c>
    </row>
    <row r="93" spans="98:149" hidden="1" x14ac:dyDescent="0.2">
      <c r="EJ93" s="50">
        <v>435</v>
      </c>
      <c r="EK93" s="43" t="s">
        <v>91</v>
      </c>
      <c r="EL93" s="46">
        <v>4.95</v>
      </c>
      <c r="EM93" s="46">
        <v>9.76</v>
      </c>
      <c r="EN93" s="43" t="s">
        <v>92</v>
      </c>
      <c r="EO93" s="46">
        <v>9.77</v>
      </c>
      <c r="EP93" s="46">
        <v>19.11</v>
      </c>
      <c r="EQ93" s="43" t="s">
        <v>93</v>
      </c>
      <c r="ER93" s="46">
        <v>19.12</v>
      </c>
      <c r="ES93" s="46">
        <v>28.6</v>
      </c>
    </row>
    <row r="94" spans="98:149" hidden="1" x14ac:dyDescent="0.2">
      <c r="EJ94" s="50">
        <v>436</v>
      </c>
      <c r="EK94" s="43" t="s">
        <v>91</v>
      </c>
      <c r="EL94" s="46">
        <v>4.95</v>
      </c>
      <c r="EM94" s="46">
        <v>9.76</v>
      </c>
      <c r="EN94" s="43" t="s">
        <v>92</v>
      </c>
      <c r="EO94" s="46">
        <v>9.77</v>
      </c>
      <c r="EP94" s="46">
        <v>19.11</v>
      </c>
      <c r="EQ94" s="43" t="s">
        <v>93</v>
      </c>
      <c r="ER94" s="46">
        <v>19.12</v>
      </c>
      <c r="ES94" s="46">
        <v>28.6</v>
      </c>
    </row>
    <row r="95" spans="98:149" hidden="1" x14ac:dyDescent="0.2">
      <c r="EJ95" s="50">
        <v>437</v>
      </c>
      <c r="EK95" s="43" t="s">
        <v>91</v>
      </c>
      <c r="EL95" s="46">
        <v>4.95</v>
      </c>
      <c r="EM95" s="46">
        <v>9.76</v>
      </c>
      <c r="EN95" s="43" t="s">
        <v>92</v>
      </c>
      <c r="EO95" s="46">
        <v>9.77</v>
      </c>
      <c r="EP95" s="46">
        <v>19.11</v>
      </c>
      <c r="EQ95" s="43" t="s">
        <v>93</v>
      </c>
      <c r="ER95" s="46">
        <v>19.12</v>
      </c>
      <c r="ES95" s="46">
        <v>28.6</v>
      </c>
    </row>
    <row r="96" spans="98:149" hidden="1" x14ac:dyDescent="0.2">
      <c r="EJ96" s="50">
        <v>438</v>
      </c>
      <c r="EK96" s="43" t="s">
        <v>91</v>
      </c>
      <c r="EL96" s="46">
        <v>4.95</v>
      </c>
      <c r="EM96" s="46">
        <v>9.76</v>
      </c>
      <c r="EN96" s="43" t="s">
        <v>92</v>
      </c>
      <c r="EO96" s="46">
        <v>9.77</v>
      </c>
      <c r="EP96" s="46">
        <v>19.11</v>
      </c>
      <c r="EQ96" s="43" t="s">
        <v>93</v>
      </c>
      <c r="ER96" s="46">
        <v>19.12</v>
      </c>
      <c r="ES96" s="46">
        <v>28.6</v>
      </c>
    </row>
    <row r="97" spans="140:149" hidden="1" x14ac:dyDescent="0.2">
      <c r="EJ97" s="50">
        <v>439</v>
      </c>
      <c r="EK97" s="43" t="s">
        <v>91</v>
      </c>
      <c r="EL97" s="46">
        <v>4.95</v>
      </c>
      <c r="EM97" s="46">
        <v>9.76</v>
      </c>
      <c r="EN97" s="43" t="s">
        <v>92</v>
      </c>
      <c r="EO97" s="46">
        <v>9.77</v>
      </c>
      <c r="EP97" s="46">
        <v>19.11</v>
      </c>
      <c r="EQ97" s="43" t="s">
        <v>93</v>
      </c>
      <c r="ER97" s="46">
        <v>19.12</v>
      </c>
      <c r="ES97" s="46">
        <v>28.6</v>
      </c>
    </row>
    <row r="98" spans="140:149" hidden="1" x14ac:dyDescent="0.2">
      <c r="EJ98" s="50">
        <v>440</v>
      </c>
      <c r="EK98" s="43" t="s">
        <v>91</v>
      </c>
      <c r="EL98" s="46">
        <v>4.95</v>
      </c>
      <c r="EM98" s="46">
        <v>9.76</v>
      </c>
      <c r="EN98" s="43" t="s">
        <v>92</v>
      </c>
      <c r="EO98" s="46">
        <v>9.77</v>
      </c>
      <c r="EP98" s="46">
        <v>18.559999999999999</v>
      </c>
      <c r="EQ98" s="43" t="s">
        <v>93</v>
      </c>
      <c r="ER98" s="46">
        <v>18.57</v>
      </c>
      <c r="ES98" s="46">
        <v>28.6</v>
      </c>
    </row>
    <row r="99" spans="140:149" hidden="1" x14ac:dyDescent="0.2">
      <c r="EJ99" s="50">
        <v>441</v>
      </c>
      <c r="EK99" s="43" t="s">
        <v>91</v>
      </c>
      <c r="EL99" s="46">
        <v>4.95</v>
      </c>
      <c r="EM99" s="46">
        <v>9.76</v>
      </c>
      <c r="EN99" s="43" t="s">
        <v>92</v>
      </c>
      <c r="EO99" s="46">
        <v>9.77</v>
      </c>
      <c r="EP99" s="46">
        <v>18.559999999999999</v>
      </c>
      <c r="EQ99" s="43" t="s">
        <v>93</v>
      </c>
      <c r="ER99" s="46">
        <v>18.57</v>
      </c>
      <c r="ES99" s="46">
        <v>28.6</v>
      </c>
    </row>
    <row r="100" spans="140:149" hidden="1" x14ac:dyDescent="0.2">
      <c r="EJ100" s="50">
        <v>442</v>
      </c>
      <c r="EK100" s="43" t="s">
        <v>91</v>
      </c>
      <c r="EL100" s="46">
        <v>4.95</v>
      </c>
      <c r="EM100" s="46">
        <v>9.76</v>
      </c>
      <c r="EN100" s="43" t="s">
        <v>92</v>
      </c>
      <c r="EO100" s="46">
        <v>9.77</v>
      </c>
      <c r="EP100" s="46">
        <v>18.559999999999999</v>
      </c>
      <c r="EQ100" s="43" t="s">
        <v>93</v>
      </c>
      <c r="ER100" s="46">
        <v>18.57</v>
      </c>
      <c r="ES100" s="46">
        <v>28.6</v>
      </c>
    </row>
    <row r="101" spans="140:149" hidden="1" x14ac:dyDescent="0.2">
      <c r="EJ101" s="50">
        <v>443</v>
      </c>
      <c r="EK101" s="43" t="s">
        <v>91</v>
      </c>
      <c r="EL101" s="46">
        <v>4.95</v>
      </c>
      <c r="EM101" s="46">
        <v>9.76</v>
      </c>
      <c r="EN101" s="43" t="s">
        <v>92</v>
      </c>
      <c r="EO101" s="46">
        <v>9.77</v>
      </c>
      <c r="EP101" s="46">
        <v>18.559999999999999</v>
      </c>
      <c r="EQ101" s="43" t="s">
        <v>93</v>
      </c>
      <c r="ER101" s="46">
        <v>18.57</v>
      </c>
      <c r="ES101" s="46">
        <v>28.6</v>
      </c>
    </row>
    <row r="102" spans="140:149" hidden="1" x14ac:dyDescent="0.2">
      <c r="EJ102" s="50">
        <v>444</v>
      </c>
      <c r="EK102" s="43" t="s">
        <v>91</v>
      </c>
      <c r="EL102" s="46">
        <v>4.95</v>
      </c>
      <c r="EM102" s="46">
        <v>9.76</v>
      </c>
      <c r="EN102" s="43" t="s">
        <v>92</v>
      </c>
      <c r="EO102" s="46">
        <v>9.77</v>
      </c>
      <c r="EP102" s="46">
        <v>18.559999999999999</v>
      </c>
      <c r="EQ102" s="43" t="s">
        <v>93</v>
      </c>
      <c r="ER102" s="46">
        <v>18.57</v>
      </c>
      <c r="ES102" s="46">
        <v>28.6</v>
      </c>
    </row>
    <row r="103" spans="140:149" hidden="1" x14ac:dyDescent="0.2">
      <c r="EJ103" s="50">
        <v>445</v>
      </c>
      <c r="EK103" s="43" t="s">
        <v>91</v>
      </c>
      <c r="EL103" s="46">
        <v>4.95</v>
      </c>
      <c r="EM103" s="46">
        <v>9.76</v>
      </c>
      <c r="EN103" s="43" t="s">
        <v>92</v>
      </c>
      <c r="EO103" s="46">
        <v>9.77</v>
      </c>
      <c r="EP103" s="46">
        <v>18.559999999999999</v>
      </c>
      <c r="EQ103" s="43" t="s">
        <v>93</v>
      </c>
      <c r="ER103" s="46">
        <v>18.57</v>
      </c>
      <c r="ES103" s="46">
        <v>29.15</v>
      </c>
    </row>
    <row r="104" spans="140:149" hidden="1" x14ac:dyDescent="0.2">
      <c r="EJ104" s="50">
        <v>446</v>
      </c>
      <c r="EK104" s="43" t="s">
        <v>91</v>
      </c>
      <c r="EL104" s="46">
        <v>4.95</v>
      </c>
      <c r="EM104" s="46">
        <v>9.76</v>
      </c>
      <c r="EN104" s="43" t="s">
        <v>92</v>
      </c>
      <c r="EO104" s="46">
        <v>9.77</v>
      </c>
      <c r="EP104" s="46">
        <v>18.559999999999999</v>
      </c>
      <c r="EQ104" s="43" t="s">
        <v>93</v>
      </c>
      <c r="ER104" s="46">
        <v>18.57</v>
      </c>
      <c r="ES104" s="46">
        <v>29.15</v>
      </c>
    </row>
    <row r="105" spans="140:149" hidden="1" x14ac:dyDescent="0.2">
      <c r="EJ105" s="50">
        <v>447</v>
      </c>
      <c r="EK105" s="43" t="s">
        <v>91</v>
      </c>
      <c r="EL105" s="46">
        <v>4.95</v>
      </c>
      <c r="EM105" s="46">
        <v>9.76</v>
      </c>
      <c r="EN105" s="43" t="s">
        <v>92</v>
      </c>
      <c r="EO105" s="46">
        <v>9.77</v>
      </c>
      <c r="EP105" s="46">
        <v>18.559999999999999</v>
      </c>
      <c r="EQ105" s="43" t="s">
        <v>93</v>
      </c>
      <c r="ER105" s="46">
        <v>18.57</v>
      </c>
      <c r="ES105" s="46">
        <v>29.15</v>
      </c>
    </row>
    <row r="106" spans="140:149" hidden="1" x14ac:dyDescent="0.2">
      <c r="EJ106" s="50">
        <v>448</v>
      </c>
      <c r="EK106" s="43" t="s">
        <v>91</v>
      </c>
      <c r="EL106" s="46">
        <v>4.95</v>
      </c>
      <c r="EM106" s="46">
        <v>9.76</v>
      </c>
      <c r="EN106" s="43" t="s">
        <v>92</v>
      </c>
      <c r="EO106" s="46">
        <v>9.77</v>
      </c>
      <c r="EP106" s="46">
        <v>18.559999999999999</v>
      </c>
      <c r="EQ106" s="43" t="s">
        <v>93</v>
      </c>
      <c r="ER106" s="46">
        <v>18.57</v>
      </c>
      <c r="ES106" s="46">
        <v>29.15</v>
      </c>
    </row>
    <row r="107" spans="140:149" hidden="1" x14ac:dyDescent="0.2">
      <c r="EJ107" s="50">
        <v>449</v>
      </c>
      <c r="EK107" s="43" t="s">
        <v>91</v>
      </c>
      <c r="EL107" s="46">
        <v>4.95</v>
      </c>
      <c r="EM107" s="46">
        <v>9.76</v>
      </c>
      <c r="EN107" s="43" t="s">
        <v>92</v>
      </c>
      <c r="EO107" s="46">
        <v>9.77</v>
      </c>
      <c r="EP107" s="46">
        <v>18.559999999999999</v>
      </c>
      <c r="EQ107" s="43" t="s">
        <v>93</v>
      </c>
      <c r="ER107" s="46">
        <v>18.57</v>
      </c>
      <c r="ES107" s="46">
        <v>29.15</v>
      </c>
    </row>
    <row r="108" spans="140:149" hidden="1" x14ac:dyDescent="0.2">
      <c r="EJ108" s="50">
        <v>450</v>
      </c>
      <c r="EK108" s="43" t="s">
        <v>91</v>
      </c>
      <c r="EL108" s="46">
        <v>4.95</v>
      </c>
      <c r="EM108" s="46">
        <v>9.2100000000000009</v>
      </c>
      <c r="EN108" s="43" t="s">
        <v>92</v>
      </c>
      <c r="EO108" s="46">
        <v>9.2200000000000006</v>
      </c>
      <c r="EP108" s="46">
        <v>18.559999999999999</v>
      </c>
      <c r="EQ108" s="43" t="s">
        <v>93</v>
      </c>
      <c r="ER108" s="46">
        <v>18.57</v>
      </c>
      <c r="ES108" s="46">
        <v>29.7</v>
      </c>
    </row>
    <row r="109" spans="140:149" hidden="1" x14ac:dyDescent="0.2">
      <c r="EJ109" s="50">
        <v>451</v>
      </c>
      <c r="EK109" s="43" t="s">
        <v>91</v>
      </c>
      <c r="EL109" s="46">
        <v>4.95</v>
      </c>
      <c r="EM109" s="46">
        <v>9.2100000000000009</v>
      </c>
      <c r="EN109" s="43" t="s">
        <v>92</v>
      </c>
      <c r="EO109" s="46">
        <v>9.2200000000000006</v>
      </c>
      <c r="EP109" s="46">
        <v>18.559999999999999</v>
      </c>
      <c r="EQ109" s="43" t="s">
        <v>93</v>
      </c>
      <c r="ER109" s="46">
        <v>18.57</v>
      </c>
      <c r="ES109" s="46">
        <v>29.7</v>
      </c>
    </row>
    <row r="110" spans="140:149" hidden="1" x14ac:dyDescent="0.2">
      <c r="EJ110" s="50">
        <v>452</v>
      </c>
      <c r="EK110" s="43" t="s">
        <v>91</v>
      </c>
      <c r="EL110" s="46">
        <v>4.95</v>
      </c>
      <c r="EM110" s="46">
        <v>9.2100000000000009</v>
      </c>
      <c r="EN110" s="43" t="s">
        <v>92</v>
      </c>
      <c r="EO110" s="46">
        <v>9.2200000000000006</v>
      </c>
      <c r="EP110" s="46">
        <v>18.559999999999999</v>
      </c>
      <c r="EQ110" s="43" t="s">
        <v>93</v>
      </c>
      <c r="ER110" s="46">
        <v>18.57</v>
      </c>
      <c r="ES110" s="46">
        <v>29.7</v>
      </c>
    </row>
    <row r="111" spans="140:149" hidden="1" x14ac:dyDescent="0.2">
      <c r="EJ111" s="50">
        <v>453</v>
      </c>
      <c r="EK111" s="43" t="s">
        <v>91</v>
      </c>
      <c r="EL111" s="46">
        <v>4.95</v>
      </c>
      <c r="EM111" s="46">
        <v>9.2100000000000009</v>
      </c>
      <c r="EN111" s="43" t="s">
        <v>92</v>
      </c>
      <c r="EO111" s="46">
        <v>9.2200000000000006</v>
      </c>
      <c r="EP111" s="46">
        <v>18.559999999999999</v>
      </c>
      <c r="EQ111" s="43" t="s">
        <v>93</v>
      </c>
      <c r="ER111" s="46">
        <v>18.57</v>
      </c>
      <c r="ES111" s="46">
        <v>29.7</v>
      </c>
    </row>
    <row r="112" spans="140:149" hidden="1" x14ac:dyDescent="0.2">
      <c r="EJ112" s="50">
        <v>454</v>
      </c>
      <c r="EK112" s="43" t="s">
        <v>91</v>
      </c>
      <c r="EL112" s="46">
        <v>4.95</v>
      </c>
      <c r="EM112" s="46">
        <v>9.2100000000000009</v>
      </c>
      <c r="EN112" s="43" t="s">
        <v>92</v>
      </c>
      <c r="EO112" s="46">
        <v>9.2200000000000006</v>
      </c>
      <c r="EP112" s="46">
        <v>18.559999999999999</v>
      </c>
      <c r="EQ112" s="43" t="s">
        <v>93</v>
      </c>
      <c r="ER112" s="46">
        <v>18.57</v>
      </c>
      <c r="ES112" s="46">
        <v>29.7</v>
      </c>
    </row>
    <row r="113" spans="140:149" hidden="1" x14ac:dyDescent="0.2">
      <c r="EJ113" s="50">
        <v>455</v>
      </c>
      <c r="EK113" s="43" t="s">
        <v>91</v>
      </c>
      <c r="EL113" s="46">
        <v>4.95</v>
      </c>
      <c r="EM113" s="46">
        <v>9.2100000000000009</v>
      </c>
      <c r="EN113" s="43" t="s">
        <v>92</v>
      </c>
      <c r="EO113" s="46">
        <v>9.2200000000000006</v>
      </c>
      <c r="EP113" s="46">
        <v>18.559999999999999</v>
      </c>
      <c r="EQ113" s="43" t="s">
        <v>93</v>
      </c>
      <c r="ER113" s="46">
        <v>18.57</v>
      </c>
      <c r="ES113" s="46">
        <v>29.7</v>
      </c>
    </row>
    <row r="114" spans="140:149" hidden="1" x14ac:dyDescent="0.2">
      <c r="EJ114" s="50">
        <v>456</v>
      </c>
      <c r="EK114" s="43" t="s">
        <v>91</v>
      </c>
      <c r="EL114" s="46">
        <v>4.95</v>
      </c>
      <c r="EM114" s="46">
        <v>9.2100000000000009</v>
      </c>
      <c r="EN114" s="43" t="s">
        <v>92</v>
      </c>
      <c r="EO114" s="46">
        <v>9.2200000000000006</v>
      </c>
      <c r="EP114" s="46">
        <v>18.559999999999999</v>
      </c>
      <c r="EQ114" s="43" t="s">
        <v>93</v>
      </c>
      <c r="ER114" s="46">
        <v>18.57</v>
      </c>
      <c r="ES114" s="46">
        <v>29.7</v>
      </c>
    </row>
    <row r="115" spans="140:149" hidden="1" x14ac:dyDescent="0.2">
      <c r="EJ115" s="50">
        <v>457</v>
      </c>
      <c r="EK115" s="43" t="s">
        <v>91</v>
      </c>
      <c r="EL115" s="46">
        <v>4.95</v>
      </c>
      <c r="EM115" s="46">
        <v>9.2100000000000009</v>
      </c>
      <c r="EN115" s="43" t="s">
        <v>92</v>
      </c>
      <c r="EO115" s="46">
        <v>9.2200000000000006</v>
      </c>
      <c r="EP115" s="46">
        <v>18.559999999999999</v>
      </c>
      <c r="EQ115" s="43" t="s">
        <v>93</v>
      </c>
      <c r="ER115" s="46">
        <v>18.57</v>
      </c>
      <c r="ES115" s="46">
        <v>29.7</v>
      </c>
    </row>
    <row r="116" spans="140:149" hidden="1" x14ac:dyDescent="0.2">
      <c r="EJ116" s="50">
        <v>458</v>
      </c>
      <c r="EK116" s="43" t="s">
        <v>91</v>
      </c>
      <c r="EL116" s="46">
        <v>4.95</v>
      </c>
      <c r="EM116" s="46">
        <v>9.2100000000000009</v>
      </c>
      <c r="EN116" s="43" t="s">
        <v>92</v>
      </c>
      <c r="EO116" s="46">
        <v>9.2200000000000006</v>
      </c>
      <c r="EP116" s="46">
        <v>18.559999999999999</v>
      </c>
      <c r="EQ116" s="43" t="s">
        <v>93</v>
      </c>
      <c r="ER116" s="46">
        <v>18.57</v>
      </c>
      <c r="ES116" s="46">
        <v>29.7</v>
      </c>
    </row>
    <row r="117" spans="140:149" hidden="1" x14ac:dyDescent="0.2">
      <c r="EJ117" s="50">
        <v>459</v>
      </c>
      <c r="EK117" s="43" t="s">
        <v>91</v>
      </c>
      <c r="EL117" s="46">
        <v>4.95</v>
      </c>
      <c r="EM117" s="46">
        <v>9.2100000000000009</v>
      </c>
      <c r="EN117" s="43" t="s">
        <v>92</v>
      </c>
      <c r="EO117" s="46">
        <v>9.2200000000000006</v>
      </c>
      <c r="EP117" s="46">
        <v>18.559999999999999</v>
      </c>
      <c r="EQ117" s="43" t="s">
        <v>93</v>
      </c>
      <c r="ER117" s="46">
        <v>18.57</v>
      </c>
      <c r="ES117" s="46">
        <v>29.7</v>
      </c>
    </row>
    <row r="118" spans="140:149" hidden="1" x14ac:dyDescent="0.2">
      <c r="EJ118" s="50">
        <v>460</v>
      </c>
      <c r="EK118" s="43" t="s">
        <v>91</v>
      </c>
      <c r="EL118" s="46">
        <v>4.95</v>
      </c>
      <c r="EM118" s="46">
        <v>9.2100000000000009</v>
      </c>
      <c r="EN118" s="43" t="s">
        <v>92</v>
      </c>
      <c r="EO118" s="46">
        <v>9.2200000000000006</v>
      </c>
      <c r="EP118" s="46">
        <v>18.010000000000002</v>
      </c>
      <c r="EQ118" s="43" t="s">
        <v>93</v>
      </c>
      <c r="ER118" s="46">
        <v>18.02</v>
      </c>
      <c r="ES118" s="46">
        <v>30.25</v>
      </c>
    </row>
    <row r="119" spans="140:149" hidden="1" x14ac:dyDescent="0.2">
      <c r="EJ119" s="50">
        <v>461</v>
      </c>
      <c r="EK119" s="43" t="s">
        <v>91</v>
      </c>
      <c r="EL119" s="46">
        <v>4.95</v>
      </c>
      <c r="EM119" s="46">
        <v>9.2100000000000009</v>
      </c>
      <c r="EN119" s="43" t="s">
        <v>92</v>
      </c>
      <c r="EO119" s="46">
        <v>9.2200000000000006</v>
      </c>
      <c r="EP119" s="46">
        <v>18.010000000000002</v>
      </c>
      <c r="EQ119" s="43" t="s">
        <v>93</v>
      </c>
      <c r="ER119" s="46">
        <v>18.02</v>
      </c>
      <c r="ES119" s="46">
        <v>30.25</v>
      </c>
    </row>
    <row r="120" spans="140:149" hidden="1" x14ac:dyDescent="0.2">
      <c r="EJ120" s="50">
        <v>462</v>
      </c>
      <c r="EK120" s="43" t="s">
        <v>91</v>
      </c>
      <c r="EL120" s="46">
        <v>4.95</v>
      </c>
      <c r="EM120" s="46">
        <v>9.2100000000000009</v>
      </c>
      <c r="EN120" s="43" t="s">
        <v>92</v>
      </c>
      <c r="EO120" s="46">
        <v>9.2200000000000006</v>
      </c>
      <c r="EP120" s="46">
        <v>18.010000000000002</v>
      </c>
      <c r="EQ120" s="43" t="s">
        <v>93</v>
      </c>
      <c r="ER120" s="46">
        <v>18.02</v>
      </c>
      <c r="ES120" s="46">
        <v>30.25</v>
      </c>
    </row>
    <row r="121" spans="140:149" hidden="1" x14ac:dyDescent="0.2">
      <c r="EJ121" s="50">
        <v>463</v>
      </c>
      <c r="EK121" s="43" t="s">
        <v>91</v>
      </c>
      <c r="EL121" s="46">
        <v>4.95</v>
      </c>
      <c r="EM121" s="46">
        <v>9.2100000000000009</v>
      </c>
      <c r="EN121" s="43" t="s">
        <v>92</v>
      </c>
      <c r="EO121" s="46">
        <v>9.2200000000000006</v>
      </c>
      <c r="EP121" s="46">
        <v>18.010000000000002</v>
      </c>
      <c r="EQ121" s="43" t="s">
        <v>93</v>
      </c>
      <c r="ER121" s="46">
        <v>18.02</v>
      </c>
      <c r="ES121" s="46">
        <v>30.25</v>
      </c>
    </row>
    <row r="122" spans="140:149" hidden="1" x14ac:dyDescent="0.2">
      <c r="EJ122" s="50">
        <v>464</v>
      </c>
      <c r="EK122" s="43" t="s">
        <v>91</v>
      </c>
      <c r="EL122" s="46">
        <v>4.95</v>
      </c>
      <c r="EM122" s="46">
        <v>9.2100000000000009</v>
      </c>
      <c r="EN122" s="43" t="s">
        <v>92</v>
      </c>
      <c r="EO122" s="46">
        <v>9.2200000000000006</v>
      </c>
      <c r="EP122" s="46">
        <v>18.010000000000002</v>
      </c>
      <c r="EQ122" s="43" t="s">
        <v>93</v>
      </c>
      <c r="ER122" s="46">
        <v>18.02</v>
      </c>
      <c r="ES122" s="46">
        <v>30.25</v>
      </c>
    </row>
    <row r="123" spans="140:149" hidden="1" x14ac:dyDescent="0.2">
      <c r="EJ123" s="50">
        <v>465</v>
      </c>
      <c r="EK123" s="43" t="s">
        <v>91</v>
      </c>
      <c r="EL123" s="46">
        <v>5.5</v>
      </c>
      <c r="EM123" s="46">
        <v>9.2100000000000009</v>
      </c>
      <c r="EN123" s="43" t="s">
        <v>92</v>
      </c>
      <c r="EO123" s="46">
        <v>9.2200000000000006</v>
      </c>
      <c r="EP123" s="46">
        <v>18.010000000000002</v>
      </c>
      <c r="EQ123" s="43" t="s">
        <v>93</v>
      </c>
      <c r="ER123" s="46">
        <v>18.02</v>
      </c>
      <c r="ES123" s="46">
        <v>30.25</v>
      </c>
    </row>
    <row r="124" spans="140:149" hidden="1" x14ac:dyDescent="0.2">
      <c r="EJ124" s="50">
        <v>466</v>
      </c>
      <c r="EK124" s="43" t="s">
        <v>91</v>
      </c>
      <c r="EL124" s="46">
        <v>5.5</v>
      </c>
      <c r="EM124" s="46">
        <v>9.2100000000000009</v>
      </c>
      <c r="EN124" s="43" t="s">
        <v>92</v>
      </c>
      <c r="EO124" s="46">
        <v>9.2200000000000006</v>
      </c>
      <c r="EP124" s="46">
        <v>18.010000000000002</v>
      </c>
      <c r="EQ124" s="43" t="s">
        <v>93</v>
      </c>
      <c r="ER124" s="46">
        <v>18.02</v>
      </c>
      <c r="ES124" s="46">
        <v>30.25</v>
      </c>
    </row>
    <row r="125" spans="140:149" hidden="1" x14ac:dyDescent="0.2">
      <c r="EJ125" s="50">
        <v>467</v>
      </c>
      <c r="EK125" s="43" t="s">
        <v>91</v>
      </c>
      <c r="EL125" s="46">
        <v>5.5</v>
      </c>
      <c r="EM125" s="46">
        <v>9.2100000000000009</v>
      </c>
      <c r="EN125" s="43" t="s">
        <v>92</v>
      </c>
      <c r="EO125" s="46">
        <v>9.2200000000000006</v>
      </c>
      <c r="EP125" s="46">
        <v>18.010000000000002</v>
      </c>
      <c r="EQ125" s="43" t="s">
        <v>93</v>
      </c>
      <c r="ER125" s="46">
        <v>18.02</v>
      </c>
      <c r="ES125" s="46">
        <v>30.25</v>
      </c>
    </row>
    <row r="126" spans="140:149" hidden="1" x14ac:dyDescent="0.2">
      <c r="EJ126" s="50">
        <v>468</v>
      </c>
      <c r="EK126" s="43" t="s">
        <v>91</v>
      </c>
      <c r="EL126" s="46">
        <v>5.5</v>
      </c>
      <c r="EM126" s="46">
        <v>9.2100000000000009</v>
      </c>
      <c r="EN126" s="43" t="s">
        <v>92</v>
      </c>
      <c r="EO126" s="46">
        <v>9.2200000000000006</v>
      </c>
      <c r="EP126" s="46">
        <v>18.010000000000002</v>
      </c>
      <c r="EQ126" s="43" t="s">
        <v>93</v>
      </c>
      <c r="ER126" s="46">
        <v>18.02</v>
      </c>
      <c r="ES126" s="46">
        <v>30.25</v>
      </c>
    </row>
    <row r="127" spans="140:149" hidden="1" x14ac:dyDescent="0.2">
      <c r="EJ127" s="50">
        <v>469</v>
      </c>
      <c r="EK127" s="43" t="s">
        <v>91</v>
      </c>
      <c r="EL127" s="46">
        <v>5.5</v>
      </c>
      <c r="EM127" s="46">
        <v>9.2100000000000009</v>
      </c>
      <c r="EN127" s="43" t="s">
        <v>92</v>
      </c>
      <c r="EO127" s="46">
        <v>9.2200000000000006</v>
      </c>
      <c r="EP127" s="46">
        <v>18.010000000000002</v>
      </c>
      <c r="EQ127" s="43" t="s">
        <v>93</v>
      </c>
      <c r="ER127" s="46">
        <v>18.02</v>
      </c>
      <c r="ES127" s="46">
        <v>30.25</v>
      </c>
    </row>
    <row r="128" spans="140:149" hidden="1" x14ac:dyDescent="0.2">
      <c r="EJ128" s="50">
        <v>470</v>
      </c>
      <c r="EK128" s="43" t="s">
        <v>91</v>
      </c>
      <c r="EL128" s="46">
        <v>5.5</v>
      </c>
      <c r="EM128" s="46">
        <v>9.2100000000000009</v>
      </c>
      <c r="EN128" s="43" t="s">
        <v>92</v>
      </c>
      <c r="EO128" s="46">
        <v>9.2200000000000006</v>
      </c>
      <c r="EP128" s="46">
        <v>18.010000000000002</v>
      </c>
      <c r="EQ128" s="43" t="s">
        <v>93</v>
      </c>
      <c r="ER128" s="46">
        <v>18.02</v>
      </c>
      <c r="ES128" s="46">
        <v>30.8</v>
      </c>
    </row>
    <row r="129" spans="140:149" hidden="1" x14ac:dyDescent="0.2">
      <c r="EJ129" s="50">
        <v>471</v>
      </c>
      <c r="EK129" s="43" t="s">
        <v>91</v>
      </c>
      <c r="EL129" s="46">
        <v>5.5</v>
      </c>
      <c r="EM129" s="46">
        <v>9.2100000000000009</v>
      </c>
      <c r="EN129" s="43" t="s">
        <v>92</v>
      </c>
      <c r="EO129" s="46">
        <v>9.2200000000000006</v>
      </c>
      <c r="EP129" s="46">
        <v>18.010000000000002</v>
      </c>
      <c r="EQ129" s="43" t="s">
        <v>93</v>
      </c>
      <c r="ER129" s="46">
        <v>18.02</v>
      </c>
      <c r="ES129" s="46">
        <v>30.8</v>
      </c>
    </row>
    <row r="130" spans="140:149" hidden="1" x14ac:dyDescent="0.2">
      <c r="EJ130" s="50">
        <v>472</v>
      </c>
      <c r="EK130" s="43" t="s">
        <v>91</v>
      </c>
      <c r="EL130" s="46">
        <v>5.5</v>
      </c>
      <c r="EM130" s="46">
        <v>9.2100000000000009</v>
      </c>
      <c r="EN130" s="43" t="s">
        <v>92</v>
      </c>
      <c r="EO130" s="46">
        <v>9.2200000000000006</v>
      </c>
      <c r="EP130" s="46">
        <v>18.010000000000002</v>
      </c>
      <c r="EQ130" s="43" t="s">
        <v>93</v>
      </c>
      <c r="ER130" s="46">
        <v>18.02</v>
      </c>
      <c r="ES130" s="46">
        <v>30.8</v>
      </c>
    </row>
    <row r="131" spans="140:149" hidden="1" x14ac:dyDescent="0.2">
      <c r="EJ131" s="50">
        <v>473</v>
      </c>
      <c r="EK131" s="43" t="s">
        <v>91</v>
      </c>
      <c r="EL131" s="46">
        <v>5.5</v>
      </c>
      <c r="EM131" s="46">
        <v>9.2100000000000009</v>
      </c>
      <c r="EN131" s="43" t="s">
        <v>92</v>
      </c>
      <c r="EO131" s="46">
        <v>9.2200000000000006</v>
      </c>
      <c r="EP131" s="46">
        <v>18.010000000000002</v>
      </c>
      <c r="EQ131" s="43" t="s">
        <v>93</v>
      </c>
      <c r="ER131" s="46">
        <v>18.02</v>
      </c>
      <c r="ES131" s="46">
        <v>30.8</v>
      </c>
    </row>
    <row r="132" spans="140:149" hidden="1" x14ac:dyDescent="0.2">
      <c r="EJ132" s="50">
        <v>474</v>
      </c>
      <c r="EK132" s="43" t="s">
        <v>91</v>
      </c>
      <c r="EL132" s="46">
        <v>5.5</v>
      </c>
      <c r="EM132" s="46">
        <v>9.2100000000000009</v>
      </c>
      <c r="EN132" s="43" t="s">
        <v>92</v>
      </c>
      <c r="EO132" s="46">
        <v>9.2200000000000006</v>
      </c>
      <c r="EP132" s="46">
        <v>18.010000000000002</v>
      </c>
      <c r="EQ132" s="43" t="s">
        <v>93</v>
      </c>
      <c r="ER132" s="46">
        <v>18.02</v>
      </c>
      <c r="ES132" s="46">
        <v>30.8</v>
      </c>
    </row>
    <row r="133" spans="140:149" hidden="1" x14ac:dyDescent="0.2">
      <c r="EJ133" s="50">
        <v>475</v>
      </c>
      <c r="EK133" s="43" t="s">
        <v>91</v>
      </c>
      <c r="EL133" s="46">
        <v>5.5</v>
      </c>
      <c r="EM133" s="46">
        <v>9.08</v>
      </c>
      <c r="EN133" s="43" t="s">
        <v>92</v>
      </c>
      <c r="EO133" s="46">
        <v>9.09</v>
      </c>
      <c r="EP133" s="46">
        <v>17.46</v>
      </c>
      <c r="EQ133" s="43" t="s">
        <v>93</v>
      </c>
      <c r="ER133" s="46">
        <v>17.47</v>
      </c>
      <c r="ES133" s="46">
        <v>30.8</v>
      </c>
    </row>
    <row r="134" spans="140:149" hidden="1" x14ac:dyDescent="0.2">
      <c r="EJ134" s="50">
        <v>476</v>
      </c>
      <c r="EK134" s="43" t="s">
        <v>91</v>
      </c>
      <c r="EL134" s="46">
        <v>5.5</v>
      </c>
      <c r="EM134" s="46">
        <v>9.08</v>
      </c>
      <c r="EN134" s="43" t="s">
        <v>92</v>
      </c>
      <c r="EO134" s="46">
        <v>9.09</v>
      </c>
      <c r="EP134" s="46">
        <v>17.46</v>
      </c>
      <c r="EQ134" s="43" t="s">
        <v>93</v>
      </c>
      <c r="ER134" s="46">
        <v>17.47</v>
      </c>
      <c r="ES134" s="46">
        <v>30.8</v>
      </c>
    </row>
    <row r="135" spans="140:149" hidden="1" x14ac:dyDescent="0.2">
      <c r="EJ135" s="50">
        <v>477</v>
      </c>
      <c r="EK135" s="43" t="s">
        <v>91</v>
      </c>
      <c r="EL135" s="46">
        <v>5.5</v>
      </c>
      <c r="EM135" s="46">
        <v>9.08</v>
      </c>
      <c r="EN135" s="43" t="s">
        <v>92</v>
      </c>
      <c r="EO135" s="46">
        <v>9.09</v>
      </c>
      <c r="EP135" s="46">
        <v>17.46</v>
      </c>
      <c r="EQ135" s="43" t="s">
        <v>93</v>
      </c>
      <c r="ER135" s="46">
        <v>17.47</v>
      </c>
      <c r="ES135" s="46">
        <v>30.8</v>
      </c>
    </row>
    <row r="136" spans="140:149" hidden="1" x14ac:dyDescent="0.2">
      <c r="EJ136" s="50">
        <v>478</v>
      </c>
      <c r="EK136" s="43" t="s">
        <v>91</v>
      </c>
      <c r="EL136" s="46">
        <v>5.5</v>
      </c>
      <c r="EM136" s="46">
        <v>9.08</v>
      </c>
      <c r="EN136" s="43" t="s">
        <v>92</v>
      </c>
      <c r="EO136" s="46">
        <v>9.09</v>
      </c>
      <c r="EP136" s="46">
        <v>17.46</v>
      </c>
      <c r="EQ136" s="43" t="s">
        <v>93</v>
      </c>
      <c r="ER136" s="46">
        <v>17.47</v>
      </c>
      <c r="ES136" s="46">
        <v>30.8</v>
      </c>
    </row>
    <row r="137" spans="140:149" hidden="1" x14ac:dyDescent="0.2">
      <c r="EJ137" s="50">
        <v>479</v>
      </c>
      <c r="EK137" s="43" t="s">
        <v>91</v>
      </c>
      <c r="EL137" s="46">
        <v>5.5</v>
      </c>
      <c r="EM137" s="46">
        <v>9.08</v>
      </c>
      <c r="EN137" s="43" t="s">
        <v>92</v>
      </c>
      <c r="EO137" s="46">
        <v>9.09</v>
      </c>
      <c r="EP137" s="46">
        <v>17.46</v>
      </c>
      <c r="EQ137" s="43" t="s">
        <v>93</v>
      </c>
      <c r="ER137" s="46">
        <v>17.47</v>
      </c>
      <c r="ES137" s="46">
        <v>30.8</v>
      </c>
    </row>
    <row r="138" spans="140:149" hidden="1" x14ac:dyDescent="0.2">
      <c r="EJ138" s="50">
        <v>480</v>
      </c>
      <c r="EK138" s="43" t="s">
        <v>91</v>
      </c>
      <c r="EL138" s="46">
        <v>5.5</v>
      </c>
      <c r="EM138" s="46">
        <v>9.08</v>
      </c>
      <c r="EN138" s="43" t="s">
        <v>92</v>
      </c>
      <c r="EO138" s="46">
        <v>9.09</v>
      </c>
      <c r="EP138" s="46">
        <v>17.46</v>
      </c>
      <c r="EQ138" s="43" t="s">
        <v>93</v>
      </c>
      <c r="ER138" s="46">
        <v>17.47</v>
      </c>
      <c r="ES138" s="46">
        <v>31.35</v>
      </c>
    </row>
    <row r="139" spans="140:149" hidden="1" x14ac:dyDescent="0.2">
      <c r="EJ139" s="50">
        <v>481</v>
      </c>
      <c r="EK139" s="43" t="s">
        <v>91</v>
      </c>
      <c r="EL139" s="46">
        <v>5.5</v>
      </c>
      <c r="EM139" s="46">
        <v>9.08</v>
      </c>
      <c r="EN139" s="43" t="s">
        <v>92</v>
      </c>
      <c r="EO139" s="46">
        <v>9.09</v>
      </c>
      <c r="EP139" s="46">
        <v>17.46</v>
      </c>
      <c r="EQ139" s="43" t="s">
        <v>93</v>
      </c>
      <c r="ER139" s="46">
        <v>17.47</v>
      </c>
      <c r="ES139" s="46">
        <v>31.35</v>
      </c>
    </row>
    <row r="140" spans="140:149" hidden="1" x14ac:dyDescent="0.2">
      <c r="EJ140" s="50">
        <v>482</v>
      </c>
      <c r="EK140" s="43" t="s">
        <v>91</v>
      </c>
      <c r="EL140" s="46">
        <v>5.5</v>
      </c>
      <c r="EM140" s="46">
        <v>9.08</v>
      </c>
      <c r="EN140" s="43" t="s">
        <v>92</v>
      </c>
      <c r="EO140" s="46">
        <v>9.09</v>
      </c>
      <c r="EP140" s="46">
        <v>17.46</v>
      </c>
      <c r="EQ140" s="43" t="s">
        <v>93</v>
      </c>
      <c r="ER140" s="46">
        <v>17.47</v>
      </c>
      <c r="ES140" s="46">
        <v>31.35</v>
      </c>
    </row>
    <row r="141" spans="140:149" hidden="1" x14ac:dyDescent="0.2">
      <c r="EJ141" s="50">
        <v>483</v>
      </c>
      <c r="EK141" s="43" t="s">
        <v>91</v>
      </c>
      <c r="EL141" s="46">
        <v>5.5</v>
      </c>
      <c r="EM141" s="46">
        <v>9.08</v>
      </c>
      <c r="EN141" s="43" t="s">
        <v>92</v>
      </c>
      <c r="EO141" s="46">
        <v>9.09</v>
      </c>
      <c r="EP141" s="46">
        <v>17.46</v>
      </c>
      <c r="EQ141" s="43" t="s">
        <v>93</v>
      </c>
      <c r="ER141" s="46">
        <v>17.47</v>
      </c>
      <c r="ES141" s="46">
        <v>31.35</v>
      </c>
    </row>
    <row r="142" spans="140:149" hidden="1" x14ac:dyDescent="0.2">
      <c r="EJ142" s="50">
        <v>484</v>
      </c>
      <c r="EK142" s="43" t="s">
        <v>91</v>
      </c>
      <c r="EL142" s="46">
        <v>5.5</v>
      </c>
      <c r="EM142" s="46">
        <v>9.08</v>
      </c>
      <c r="EN142" s="43" t="s">
        <v>92</v>
      </c>
      <c r="EO142" s="46">
        <v>9.09</v>
      </c>
      <c r="EP142" s="46">
        <v>17.46</v>
      </c>
      <c r="EQ142" s="43" t="s">
        <v>93</v>
      </c>
      <c r="ER142" s="46">
        <v>17.47</v>
      </c>
      <c r="ES142" s="46">
        <v>31.35</v>
      </c>
    </row>
    <row r="143" spans="140:149" hidden="1" x14ac:dyDescent="0.2">
      <c r="EJ143" s="50">
        <v>485</v>
      </c>
      <c r="EK143" s="43" t="s">
        <v>91</v>
      </c>
      <c r="EL143" s="46">
        <v>5.5</v>
      </c>
      <c r="EM143" s="46">
        <v>9.08</v>
      </c>
      <c r="EN143" s="43" t="s">
        <v>92</v>
      </c>
      <c r="EO143" s="46">
        <v>9.09</v>
      </c>
      <c r="EP143" s="46">
        <v>17.46</v>
      </c>
      <c r="EQ143" s="43" t="s">
        <v>93</v>
      </c>
      <c r="ER143" s="46">
        <v>17.47</v>
      </c>
      <c r="ES143" s="46">
        <v>31.35</v>
      </c>
    </row>
    <row r="144" spans="140:149" hidden="1" x14ac:dyDescent="0.2">
      <c r="EJ144" s="50">
        <v>486</v>
      </c>
      <c r="EK144" s="43" t="s">
        <v>91</v>
      </c>
      <c r="EL144" s="46">
        <v>5.5</v>
      </c>
      <c r="EM144" s="46">
        <v>9.08</v>
      </c>
      <c r="EN144" s="43" t="s">
        <v>92</v>
      </c>
      <c r="EO144" s="46">
        <v>9.09</v>
      </c>
      <c r="EP144" s="46">
        <v>17.46</v>
      </c>
      <c r="EQ144" s="43" t="s">
        <v>93</v>
      </c>
      <c r="ER144" s="46">
        <v>17.47</v>
      </c>
      <c r="ES144" s="46">
        <v>31.35</v>
      </c>
    </row>
    <row r="145" spans="140:149" hidden="1" x14ac:dyDescent="0.2">
      <c r="EJ145" s="50">
        <v>487</v>
      </c>
      <c r="EK145" s="43" t="s">
        <v>91</v>
      </c>
      <c r="EL145" s="46">
        <v>5.5</v>
      </c>
      <c r="EM145" s="46">
        <v>9.08</v>
      </c>
      <c r="EN145" s="43" t="s">
        <v>92</v>
      </c>
      <c r="EO145" s="46">
        <v>9.09</v>
      </c>
      <c r="EP145" s="46">
        <v>17.46</v>
      </c>
      <c r="EQ145" s="43" t="s">
        <v>93</v>
      </c>
      <c r="ER145" s="46">
        <v>17.47</v>
      </c>
      <c r="ES145" s="46">
        <v>31.35</v>
      </c>
    </row>
    <row r="146" spans="140:149" hidden="1" x14ac:dyDescent="0.2">
      <c r="EJ146" s="50">
        <v>488</v>
      </c>
      <c r="EK146" s="43" t="s">
        <v>91</v>
      </c>
      <c r="EL146" s="46">
        <v>5.5</v>
      </c>
      <c r="EM146" s="46">
        <v>9.08</v>
      </c>
      <c r="EN146" s="43" t="s">
        <v>92</v>
      </c>
      <c r="EO146" s="46">
        <v>9.09</v>
      </c>
      <c r="EP146" s="46">
        <v>17.46</v>
      </c>
      <c r="EQ146" s="43" t="s">
        <v>93</v>
      </c>
      <c r="ER146" s="46">
        <v>17.47</v>
      </c>
      <c r="ES146" s="46">
        <v>31.35</v>
      </c>
    </row>
    <row r="147" spans="140:149" hidden="1" x14ac:dyDescent="0.2">
      <c r="EJ147" s="50">
        <v>489</v>
      </c>
      <c r="EK147" s="43" t="s">
        <v>91</v>
      </c>
      <c r="EL147" s="46">
        <v>5.5</v>
      </c>
      <c r="EM147" s="46">
        <v>9.08</v>
      </c>
      <c r="EN147" s="43" t="s">
        <v>92</v>
      </c>
      <c r="EO147" s="46">
        <v>9.09</v>
      </c>
      <c r="EP147" s="46">
        <v>17.46</v>
      </c>
      <c r="EQ147" s="43" t="s">
        <v>93</v>
      </c>
      <c r="ER147" s="46">
        <v>17.47</v>
      </c>
      <c r="ES147" s="46">
        <v>31.35</v>
      </c>
    </row>
    <row r="148" spans="140:149" hidden="1" x14ac:dyDescent="0.2">
      <c r="EJ148" s="50">
        <v>490</v>
      </c>
      <c r="EK148" s="43" t="s">
        <v>91</v>
      </c>
      <c r="EL148" s="46">
        <v>5.5</v>
      </c>
      <c r="EM148" s="46">
        <v>9.08</v>
      </c>
      <c r="EN148" s="43" t="s">
        <v>92</v>
      </c>
      <c r="EO148" s="46">
        <v>9.09</v>
      </c>
      <c r="EP148" s="46">
        <v>17.46</v>
      </c>
      <c r="EQ148" s="43" t="s">
        <v>93</v>
      </c>
      <c r="ER148" s="46">
        <v>17.47</v>
      </c>
      <c r="ES148" s="46">
        <v>31.9</v>
      </c>
    </row>
    <row r="149" spans="140:149" hidden="1" x14ac:dyDescent="0.2">
      <c r="EJ149" s="50">
        <v>491</v>
      </c>
      <c r="EK149" s="43" t="s">
        <v>91</v>
      </c>
      <c r="EL149" s="46">
        <v>5.5</v>
      </c>
      <c r="EM149" s="46">
        <v>9.08</v>
      </c>
      <c r="EN149" s="43" t="s">
        <v>92</v>
      </c>
      <c r="EO149" s="46">
        <v>9.09</v>
      </c>
      <c r="EP149" s="46">
        <v>17.46</v>
      </c>
      <c r="EQ149" s="43" t="s">
        <v>93</v>
      </c>
      <c r="ER149" s="46">
        <v>17.47</v>
      </c>
      <c r="ES149" s="46">
        <v>31.9</v>
      </c>
    </row>
    <row r="150" spans="140:149" hidden="1" x14ac:dyDescent="0.2">
      <c r="EJ150" s="50">
        <v>492</v>
      </c>
      <c r="EK150" s="43" t="s">
        <v>91</v>
      </c>
      <c r="EL150" s="46">
        <v>5.5</v>
      </c>
      <c r="EM150" s="46">
        <v>9.08</v>
      </c>
      <c r="EN150" s="43" t="s">
        <v>92</v>
      </c>
      <c r="EO150" s="46">
        <v>9.09</v>
      </c>
      <c r="EP150" s="46">
        <v>17.46</v>
      </c>
      <c r="EQ150" s="43" t="s">
        <v>93</v>
      </c>
      <c r="ER150" s="46">
        <v>17.47</v>
      </c>
      <c r="ES150" s="46">
        <v>31.9</v>
      </c>
    </row>
    <row r="151" spans="140:149" hidden="1" x14ac:dyDescent="0.2">
      <c r="EJ151" s="50">
        <v>493</v>
      </c>
      <c r="EK151" s="43" t="s">
        <v>91</v>
      </c>
      <c r="EL151" s="46">
        <v>5.5</v>
      </c>
      <c r="EM151" s="46">
        <v>9.08</v>
      </c>
      <c r="EN151" s="43" t="s">
        <v>92</v>
      </c>
      <c r="EO151" s="46">
        <v>9.09</v>
      </c>
      <c r="EP151" s="46">
        <v>17.46</v>
      </c>
      <c r="EQ151" s="43" t="s">
        <v>93</v>
      </c>
      <c r="ER151" s="46">
        <v>17.47</v>
      </c>
      <c r="ES151" s="46">
        <v>31.9</v>
      </c>
    </row>
    <row r="152" spans="140:149" hidden="1" x14ac:dyDescent="0.2">
      <c r="EJ152" s="50">
        <v>494</v>
      </c>
      <c r="EK152" s="43" t="s">
        <v>91</v>
      </c>
      <c r="EL152" s="46">
        <v>5.5</v>
      </c>
      <c r="EM152" s="46">
        <v>9.08</v>
      </c>
      <c r="EN152" s="43" t="s">
        <v>92</v>
      </c>
      <c r="EO152" s="46">
        <v>9.09</v>
      </c>
      <c r="EP152" s="46">
        <v>17.46</v>
      </c>
      <c r="EQ152" s="43" t="s">
        <v>93</v>
      </c>
      <c r="ER152" s="46">
        <v>17.47</v>
      </c>
      <c r="ES152" s="46">
        <v>31.9</v>
      </c>
    </row>
    <row r="153" spans="140:149" hidden="1" x14ac:dyDescent="0.2">
      <c r="EJ153" s="50">
        <v>495</v>
      </c>
      <c r="EK153" s="43" t="s">
        <v>91</v>
      </c>
      <c r="EL153" s="46">
        <v>5.5</v>
      </c>
      <c r="EM153" s="46">
        <v>9.08</v>
      </c>
      <c r="EN153" s="43" t="s">
        <v>92</v>
      </c>
      <c r="EO153" s="46">
        <v>9.09</v>
      </c>
      <c r="EP153" s="46">
        <v>16.91</v>
      </c>
      <c r="EQ153" s="43" t="s">
        <v>93</v>
      </c>
      <c r="ER153" s="46">
        <v>16.920000000000002</v>
      </c>
      <c r="ES153" s="46">
        <v>31.9</v>
      </c>
    </row>
    <row r="154" spans="140:149" hidden="1" x14ac:dyDescent="0.2">
      <c r="EJ154" s="50">
        <v>496</v>
      </c>
      <c r="EK154" s="43" t="s">
        <v>91</v>
      </c>
      <c r="EL154" s="46">
        <v>5.5</v>
      </c>
      <c r="EM154" s="46">
        <v>9.08</v>
      </c>
      <c r="EN154" s="43" t="s">
        <v>92</v>
      </c>
      <c r="EO154" s="46">
        <v>9.09</v>
      </c>
      <c r="EP154" s="46">
        <v>16.91</v>
      </c>
      <c r="EQ154" s="43" t="s">
        <v>93</v>
      </c>
      <c r="ER154" s="46">
        <v>16.920000000000002</v>
      </c>
      <c r="ES154" s="46">
        <v>31.9</v>
      </c>
    </row>
    <row r="155" spans="140:149" hidden="1" x14ac:dyDescent="0.2">
      <c r="EJ155" s="50">
        <v>497</v>
      </c>
      <c r="EK155" s="43" t="s">
        <v>91</v>
      </c>
      <c r="EL155" s="46">
        <v>5.5</v>
      </c>
      <c r="EM155" s="46">
        <v>9.08</v>
      </c>
      <c r="EN155" s="43" t="s">
        <v>92</v>
      </c>
      <c r="EO155" s="46">
        <v>9.09</v>
      </c>
      <c r="EP155" s="46">
        <v>16.91</v>
      </c>
      <c r="EQ155" s="43" t="s">
        <v>93</v>
      </c>
      <c r="ER155" s="46">
        <v>16.920000000000002</v>
      </c>
      <c r="ES155" s="46">
        <v>31.9</v>
      </c>
    </row>
    <row r="156" spans="140:149" hidden="1" x14ac:dyDescent="0.2">
      <c r="EJ156" s="50">
        <v>498</v>
      </c>
      <c r="EK156" s="43" t="s">
        <v>91</v>
      </c>
      <c r="EL156" s="46">
        <v>5.5</v>
      </c>
      <c r="EM156" s="46">
        <v>9.08</v>
      </c>
      <c r="EN156" s="43" t="s">
        <v>92</v>
      </c>
      <c r="EO156" s="46">
        <v>9.09</v>
      </c>
      <c r="EP156" s="46">
        <v>16.91</v>
      </c>
      <c r="EQ156" s="43" t="s">
        <v>93</v>
      </c>
      <c r="ER156" s="46">
        <v>16.920000000000002</v>
      </c>
      <c r="ES156" s="46">
        <v>31.9</v>
      </c>
    </row>
    <row r="157" spans="140:149" hidden="1" x14ac:dyDescent="0.2">
      <c r="EJ157" s="50">
        <v>499</v>
      </c>
      <c r="EK157" s="43" t="s">
        <v>91</v>
      </c>
      <c r="EL157" s="46">
        <v>5.5</v>
      </c>
      <c r="EM157" s="46">
        <v>9.08</v>
      </c>
      <c r="EN157" s="43" t="s">
        <v>92</v>
      </c>
      <c r="EO157" s="46">
        <v>9.09</v>
      </c>
      <c r="EP157" s="46">
        <v>16.91</v>
      </c>
      <c r="EQ157" s="43" t="s">
        <v>93</v>
      </c>
      <c r="ER157" s="46">
        <v>16.920000000000002</v>
      </c>
      <c r="ES157" s="46">
        <v>31.9</v>
      </c>
    </row>
    <row r="158" spans="140:149" hidden="1" x14ac:dyDescent="0.2">
      <c r="EJ158" s="50">
        <v>500</v>
      </c>
      <c r="EK158" s="43" t="s">
        <v>91</v>
      </c>
      <c r="EL158" s="46">
        <v>5.5</v>
      </c>
      <c r="EM158" s="46">
        <v>8.5299999999999994</v>
      </c>
      <c r="EN158" s="43" t="s">
        <v>92</v>
      </c>
      <c r="EO158" s="46">
        <v>8.5399999999999991</v>
      </c>
      <c r="EP158" s="46">
        <v>16.91</v>
      </c>
      <c r="EQ158" s="43" t="s">
        <v>93</v>
      </c>
      <c r="ER158" s="46">
        <v>16.920000000000002</v>
      </c>
      <c r="ES158" s="46">
        <v>32.450000000000003</v>
      </c>
    </row>
    <row r="159" spans="140:149" hidden="1" x14ac:dyDescent="0.2">
      <c r="EJ159" s="50">
        <v>501</v>
      </c>
      <c r="EK159" s="43" t="s">
        <v>91</v>
      </c>
      <c r="EL159" s="46">
        <v>5.5</v>
      </c>
      <c r="EM159" s="46">
        <v>8.5299999999999994</v>
      </c>
      <c r="EN159" s="43" t="s">
        <v>92</v>
      </c>
      <c r="EO159" s="46">
        <v>8.5399999999999991</v>
      </c>
      <c r="EP159" s="46">
        <v>16.91</v>
      </c>
      <c r="EQ159" s="43" t="s">
        <v>93</v>
      </c>
      <c r="ER159" s="46">
        <v>16.920000000000002</v>
      </c>
      <c r="ES159" s="46">
        <v>32.450000000000003</v>
      </c>
    </row>
    <row r="160" spans="140:149" hidden="1" x14ac:dyDescent="0.2">
      <c r="EJ160" s="50">
        <v>502</v>
      </c>
      <c r="EK160" s="43" t="s">
        <v>91</v>
      </c>
      <c r="EL160" s="46">
        <v>5.5</v>
      </c>
      <c r="EM160" s="46">
        <v>8.5299999999999994</v>
      </c>
      <c r="EN160" s="43" t="s">
        <v>92</v>
      </c>
      <c r="EO160" s="46">
        <v>8.5399999999999991</v>
      </c>
      <c r="EP160" s="46">
        <v>16.91</v>
      </c>
      <c r="EQ160" s="43" t="s">
        <v>93</v>
      </c>
      <c r="ER160" s="46">
        <v>16.920000000000002</v>
      </c>
      <c r="ES160" s="46">
        <v>32.450000000000003</v>
      </c>
    </row>
    <row r="161" spans="140:149" hidden="1" x14ac:dyDescent="0.2">
      <c r="EJ161" s="50">
        <v>503</v>
      </c>
      <c r="EK161" s="43" t="s">
        <v>91</v>
      </c>
      <c r="EL161" s="46">
        <v>5.5</v>
      </c>
      <c r="EM161" s="46">
        <v>8.5299999999999994</v>
      </c>
      <c r="EN161" s="43" t="s">
        <v>92</v>
      </c>
      <c r="EO161" s="46">
        <v>8.5399999999999991</v>
      </c>
      <c r="EP161" s="46">
        <v>16.91</v>
      </c>
      <c r="EQ161" s="43" t="s">
        <v>93</v>
      </c>
      <c r="ER161" s="46">
        <v>16.920000000000002</v>
      </c>
      <c r="ES161" s="46">
        <v>32.450000000000003</v>
      </c>
    </row>
    <row r="162" spans="140:149" hidden="1" x14ac:dyDescent="0.2">
      <c r="EJ162" s="50">
        <v>504</v>
      </c>
      <c r="EK162" s="43" t="s">
        <v>91</v>
      </c>
      <c r="EL162" s="46">
        <v>5.5</v>
      </c>
      <c r="EM162" s="46">
        <v>8.5299999999999994</v>
      </c>
      <c r="EN162" s="43" t="s">
        <v>92</v>
      </c>
      <c r="EO162" s="46">
        <v>8.5399999999999991</v>
      </c>
      <c r="EP162" s="46">
        <v>16.91</v>
      </c>
      <c r="EQ162" s="43" t="s">
        <v>93</v>
      </c>
      <c r="ER162" s="46">
        <v>16.920000000000002</v>
      </c>
      <c r="ES162" s="46">
        <v>32.450000000000003</v>
      </c>
    </row>
    <row r="163" spans="140:149" hidden="1" x14ac:dyDescent="0.2">
      <c r="EJ163" s="50">
        <v>505</v>
      </c>
      <c r="EK163" s="43" t="s">
        <v>91</v>
      </c>
      <c r="EL163" s="46">
        <v>5.5</v>
      </c>
      <c r="EM163" s="46">
        <v>8.5299999999999994</v>
      </c>
      <c r="EN163" s="43" t="s">
        <v>92</v>
      </c>
      <c r="EO163" s="46">
        <v>8.5399999999999991</v>
      </c>
      <c r="EP163" s="46">
        <v>16.91</v>
      </c>
      <c r="EQ163" s="43" t="s">
        <v>93</v>
      </c>
      <c r="ER163" s="46">
        <v>16.920000000000002</v>
      </c>
      <c r="ES163" s="46">
        <v>32.450000000000003</v>
      </c>
    </row>
    <row r="164" spans="140:149" hidden="1" x14ac:dyDescent="0.2">
      <c r="EJ164" s="50">
        <v>506</v>
      </c>
      <c r="EK164" s="43" t="s">
        <v>91</v>
      </c>
      <c r="EL164" s="46">
        <v>5.5</v>
      </c>
      <c r="EM164" s="46">
        <v>8.5299999999999994</v>
      </c>
      <c r="EN164" s="43" t="s">
        <v>92</v>
      </c>
      <c r="EO164" s="46">
        <v>8.5399999999999991</v>
      </c>
      <c r="EP164" s="46">
        <v>16.91</v>
      </c>
      <c r="EQ164" s="43" t="s">
        <v>93</v>
      </c>
      <c r="ER164" s="46">
        <v>16.920000000000002</v>
      </c>
      <c r="ES164" s="46">
        <v>32.450000000000003</v>
      </c>
    </row>
    <row r="165" spans="140:149" hidden="1" x14ac:dyDescent="0.2">
      <c r="EJ165" s="50">
        <v>507</v>
      </c>
      <c r="EK165" s="43" t="s">
        <v>91</v>
      </c>
      <c r="EL165" s="46">
        <v>5.5</v>
      </c>
      <c r="EM165" s="46">
        <v>8.5299999999999994</v>
      </c>
      <c r="EN165" s="43" t="s">
        <v>92</v>
      </c>
      <c r="EO165" s="46">
        <v>8.5399999999999991</v>
      </c>
      <c r="EP165" s="46">
        <v>16.91</v>
      </c>
      <c r="EQ165" s="43" t="s">
        <v>93</v>
      </c>
      <c r="ER165" s="46">
        <v>16.920000000000002</v>
      </c>
      <c r="ES165" s="46">
        <v>32.450000000000003</v>
      </c>
    </row>
    <row r="166" spans="140:149" hidden="1" x14ac:dyDescent="0.2">
      <c r="EJ166" s="50">
        <v>508</v>
      </c>
      <c r="EK166" s="43" t="s">
        <v>91</v>
      </c>
      <c r="EL166" s="46">
        <v>5.5</v>
      </c>
      <c r="EM166" s="46">
        <v>8.5299999999999994</v>
      </c>
      <c r="EN166" s="43" t="s">
        <v>92</v>
      </c>
      <c r="EO166" s="46">
        <v>8.5399999999999991</v>
      </c>
      <c r="EP166" s="46">
        <v>16.91</v>
      </c>
      <c r="EQ166" s="43" t="s">
        <v>93</v>
      </c>
      <c r="ER166" s="46">
        <v>16.920000000000002</v>
      </c>
      <c r="ES166" s="46">
        <v>32.450000000000003</v>
      </c>
    </row>
    <row r="167" spans="140:149" hidden="1" x14ac:dyDescent="0.2">
      <c r="EJ167" s="50">
        <v>509</v>
      </c>
      <c r="EK167" s="43" t="s">
        <v>91</v>
      </c>
      <c r="EL167" s="46">
        <v>5.5</v>
      </c>
      <c r="EM167" s="46">
        <v>8.5299999999999994</v>
      </c>
      <c r="EN167" s="43" t="s">
        <v>92</v>
      </c>
      <c r="EO167" s="46">
        <v>8.5399999999999991</v>
      </c>
      <c r="EP167" s="46">
        <v>16.91</v>
      </c>
      <c r="EQ167" s="43" t="s">
        <v>93</v>
      </c>
      <c r="ER167" s="46">
        <v>16.920000000000002</v>
      </c>
      <c r="ES167" s="46">
        <v>32.450000000000003</v>
      </c>
    </row>
    <row r="168" spans="140:149" hidden="1" x14ac:dyDescent="0.2">
      <c r="EJ168" s="50">
        <v>510</v>
      </c>
      <c r="EK168" s="43" t="s">
        <v>91</v>
      </c>
      <c r="EL168" s="46">
        <v>5.5</v>
      </c>
      <c r="EM168" s="46">
        <v>8.5299999999999994</v>
      </c>
      <c r="EN168" s="43" t="s">
        <v>92</v>
      </c>
      <c r="EO168" s="46">
        <v>8.5399999999999991</v>
      </c>
      <c r="EP168" s="46">
        <v>16.91</v>
      </c>
      <c r="EQ168" s="43" t="s">
        <v>93</v>
      </c>
      <c r="ER168" s="46">
        <v>16.920000000000002</v>
      </c>
      <c r="ES168" s="46">
        <v>32.450000000000003</v>
      </c>
    </row>
    <row r="169" spans="140:149" hidden="1" x14ac:dyDescent="0.2">
      <c r="EJ169" s="50">
        <v>511</v>
      </c>
      <c r="EK169" s="43" t="s">
        <v>91</v>
      </c>
      <c r="EL169" s="46">
        <v>5.5</v>
      </c>
      <c r="EM169" s="46">
        <v>8.5299999999999994</v>
      </c>
      <c r="EN169" s="43" t="s">
        <v>92</v>
      </c>
      <c r="EO169" s="46">
        <v>8.5399999999999991</v>
      </c>
      <c r="EP169" s="46">
        <v>16.91</v>
      </c>
      <c r="EQ169" s="43" t="s">
        <v>93</v>
      </c>
      <c r="ER169" s="46">
        <v>16.920000000000002</v>
      </c>
      <c r="ES169" s="46">
        <v>32.450000000000003</v>
      </c>
    </row>
    <row r="170" spans="140:149" hidden="1" x14ac:dyDescent="0.2">
      <c r="EJ170" s="50">
        <v>512</v>
      </c>
      <c r="EK170" s="43" t="s">
        <v>91</v>
      </c>
      <c r="EL170" s="46">
        <v>5.5</v>
      </c>
      <c r="EM170" s="46">
        <v>8.5299999999999994</v>
      </c>
      <c r="EN170" s="43" t="s">
        <v>92</v>
      </c>
      <c r="EO170" s="46">
        <v>8.5399999999999991</v>
      </c>
      <c r="EP170" s="46">
        <v>16.91</v>
      </c>
      <c r="EQ170" s="43" t="s">
        <v>93</v>
      </c>
      <c r="ER170" s="46">
        <v>16.920000000000002</v>
      </c>
      <c r="ES170" s="46">
        <v>32.450000000000003</v>
      </c>
    </row>
    <row r="171" spans="140:149" hidden="1" x14ac:dyDescent="0.2">
      <c r="EJ171" s="50">
        <v>513</v>
      </c>
      <c r="EK171" s="43" t="s">
        <v>91</v>
      </c>
      <c r="EL171" s="46">
        <v>5.5</v>
      </c>
      <c r="EM171" s="46">
        <v>8.5299999999999994</v>
      </c>
      <c r="EN171" s="43" t="s">
        <v>92</v>
      </c>
      <c r="EO171" s="46">
        <v>8.5399999999999991</v>
      </c>
      <c r="EP171" s="46">
        <v>16.91</v>
      </c>
      <c r="EQ171" s="43" t="s">
        <v>93</v>
      </c>
      <c r="ER171" s="46">
        <v>16.920000000000002</v>
      </c>
      <c r="ES171" s="46">
        <v>32.450000000000003</v>
      </c>
    </row>
    <row r="172" spans="140:149" hidden="1" x14ac:dyDescent="0.2">
      <c r="EJ172" s="50">
        <v>514</v>
      </c>
      <c r="EK172" s="43" t="s">
        <v>91</v>
      </c>
      <c r="EL172" s="46">
        <v>5.5</v>
      </c>
      <c r="EM172" s="46">
        <v>8.5299999999999994</v>
      </c>
      <c r="EN172" s="43" t="s">
        <v>92</v>
      </c>
      <c r="EO172" s="46">
        <v>8.5399999999999991</v>
      </c>
      <c r="EP172" s="46">
        <v>16.91</v>
      </c>
      <c r="EQ172" s="43" t="s">
        <v>93</v>
      </c>
      <c r="ER172" s="46">
        <v>16.920000000000002</v>
      </c>
      <c r="ES172" s="46">
        <v>32.450000000000003</v>
      </c>
    </row>
    <row r="173" spans="140:149" hidden="1" x14ac:dyDescent="0.2">
      <c r="EJ173" s="50">
        <v>515</v>
      </c>
      <c r="EK173" s="43" t="s">
        <v>91</v>
      </c>
      <c r="EL173" s="46">
        <v>5.5</v>
      </c>
      <c r="EM173" s="46">
        <v>8.5299999999999994</v>
      </c>
      <c r="EN173" s="43" t="s">
        <v>92</v>
      </c>
      <c r="EO173" s="46">
        <v>8.5399999999999991</v>
      </c>
      <c r="EP173" s="46">
        <v>16.36</v>
      </c>
      <c r="EQ173" s="43" t="s">
        <v>93</v>
      </c>
      <c r="ER173" s="46">
        <v>16.37</v>
      </c>
      <c r="ES173" s="46">
        <v>32.450000000000003</v>
      </c>
    </row>
    <row r="174" spans="140:149" hidden="1" x14ac:dyDescent="0.2">
      <c r="EJ174" s="50">
        <v>516</v>
      </c>
      <c r="EK174" s="43" t="s">
        <v>91</v>
      </c>
      <c r="EL174" s="46">
        <v>5.5</v>
      </c>
      <c r="EM174" s="46">
        <v>8.5299999999999994</v>
      </c>
      <c r="EN174" s="43" t="s">
        <v>92</v>
      </c>
      <c r="EO174" s="46">
        <v>8.5399999999999991</v>
      </c>
      <c r="EP174" s="46">
        <v>16.36</v>
      </c>
      <c r="EQ174" s="43" t="s">
        <v>93</v>
      </c>
      <c r="ER174" s="46">
        <v>16.37</v>
      </c>
      <c r="ES174" s="46">
        <v>32.450000000000003</v>
      </c>
    </row>
    <row r="175" spans="140:149" hidden="1" x14ac:dyDescent="0.2">
      <c r="EJ175" s="50">
        <v>517</v>
      </c>
      <c r="EK175" s="43" t="s">
        <v>91</v>
      </c>
      <c r="EL175" s="46">
        <v>5.5</v>
      </c>
      <c r="EM175" s="46">
        <v>8.5299999999999994</v>
      </c>
      <c r="EN175" s="43" t="s">
        <v>92</v>
      </c>
      <c r="EO175" s="46">
        <v>8.5399999999999991</v>
      </c>
      <c r="EP175" s="46">
        <v>16.36</v>
      </c>
      <c r="EQ175" s="43" t="s">
        <v>93</v>
      </c>
      <c r="ER175" s="46">
        <v>16.37</v>
      </c>
      <c r="ES175" s="46">
        <v>32.450000000000003</v>
      </c>
    </row>
    <row r="176" spans="140:149" hidden="1" x14ac:dyDescent="0.2">
      <c r="EJ176" s="50">
        <v>518</v>
      </c>
      <c r="EK176" s="43" t="s">
        <v>91</v>
      </c>
      <c r="EL176" s="46">
        <v>5.5</v>
      </c>
      <c r="EM176" s="46">
        <v>8.5299999999999994</v>
      </c>
      <c r="EN176" s="43" t="s">
        <v>92</v>
      </c>
      <c r="EO176" s="46">
        <v>8.5399999999999991</v>
      </c>
      <c r="EP176" s="46">
        <v>16.36</v>
      </c>
      <c r="EQ176" s="43" t="s">
        <v>93</v>
      </c>
      <c r="ER176" s="46">
        <v>16.37</v>
      </c>
      <c r="ES176" s="46">
        <v>32.450000000000003</v>
      </c>
    </row>
    <row r="177" spans="140:149" hidden="1" x14ac:dyDescent="0.2">
      <c r="EJ177" s="50">
        <v>519</v>
      </c>
      <c r="EK177" s="43" t="s">
        <v>91</v>
      </c>
      <c r="EL177" s="46">
        <v>5.5</v>
      </c>
      <c r="EM177" s="46">
        <v>8.5299999999999994</v>
      </c>
      <c r="EN177" s="43" t="s">
        <v>92</v>
      </c>
      <c r="EO177" s="46">
        <v>8.5399999999999991</v>
      </c>
      <c r="EP177" s="46">
        <v>16.36</v>
      </c>
      <c r="EQ177" s="43" t="s">
        <v>93</v>
      </c>
      <c r="ER177" s="46">
        <v>16.37</v>
      </c>
      <c r="ES177" s="46">
        <v>32.450000000000003</v>
      </c>
    </row>
    <row r="178" spans="140:149" hidden="1" x14ac:dyDescent="0.2">
      <c r="EJ178" s="50">
        <v>520</v>
      </c>
      <c r="EK178" s="43" t="s">
        <v>91</v>
      </c>
      <c r="EL178" s="46">
        <v>5.5</v>
      </c>
      <c r="EM178" s="46">
        <v>8.5299999999999994</v>
      </c>
      <c r="EN178" s="43" t="s">
        <v>92</v>
      </c>
      <c r="EO178" s="46">
        <v>8.5399999999999991</v>
      </c>
      <c r="EP178" s="46">
        <v>16.36</v>
      </c>
      <c r="EQ178" s="43" t="s">
        <v>93</v>
      </c>
      <c r="ER178" s="46">
        <v>16.37</v>
      </c>
      <c r="ES178" s="46">
        <v>33</v>
      </c>
    </row>
    <row r="179" spans="140:149" hidden="1" x14ac:dyDescent="0.2">
      <c r="EJ179" s="50">
        <v>521</v>
      </c>
      <c r="EK179" s="43" t="s">
        <v>91</v>
      </c>
      <c r="EL179" s="46">
        <v>5.5</v>
      </c>
      <c r="EM179" s="46">
        <v>8.5299999999999994</v>
      </c>
      <c r="EN179" s="43" t="s">
        <v>92</v>
      </c>
      <c r="EO179" s="46">
        <v>8.5399999999999991</v>
      </c>
      <c r="EP179" s="46">
        <v>16.36</v>
      </c>
      <c r="EQ179" s="43" t="s">
        <v>93</v>
      </c>
      <c r="ER179" s="46">
        <v>16.37</v>
      </c>
      <c r="ES179" s="46">
        <v>33</v>
      </c>
    </row>
    <row r="180" spans="140:149" hidden="1" x14ac:dyDescent="0.2">
      <c r="EJ180" s="50">
        <v>522</v>
      </c>
      <c r="EK180" s="43" t="s">
        <v>91</v>
      </c>
      <c r="EL180" s="46">
        <v>5.5</v>
      </c>
      <c r="EM180" s="46">
        <v>8.5299999999999994</v>
      </c>
      <c r="EN180" s="43" t="s">
        <v>92</v>
      </c>
      <c r="EO180" s="46">
        <v>8.5399999999999991</v>
      </c>
      <c r="EP180" s="46">
        <v>16.36</v>
      </c>
      <c r="EQ180" s="43" t="s">
        <v>93</v>
      </c>
      <c r="ER180" s="46">
        <v>16.37</v>
      </c>
      <c r="ES180" s="46">
        <v>33</v>
      </c>
    </row>
    <row r="181" spans="140:149" hidden="1" x14ac:dyDescent="0.2">
      <c r="EJ181" s="50">
        <v>523</v>
      </c>
      <c r="EK181" s="43" t="s">
        <v>91</v>
      </c>
      <c r="EL181" s="46">
        <v>5.5</v>
      </c>
      <c r="EM181" s="46">
        <v>8.5299999999999994</v>
      </c>
      <c r="EN181" s="43" t="s">
        <v>92</v>
      </c>
      <c r="EO181" s="46">
        <v>8.5399999999999991</v>
      </c>
      <c r="EP181" s="46">
        <v>16.36</v>
      </c>
      <c r="EQ181" s="43" t="s">
        <v>93</v>
      </c>
      <c r="ER181" s="46">
        <v>16.37</v>
      </c>
      <c r="ES181" s="46">
        <v>33</v>
      </c>
    </row>
    <row r="182" spans="140:149" hidden="1" x14ac:dyDescent="0.2">
      <c r="EJ182" s="50">
        <v>524</v>
      </c>
      <c r="EK182" s="43" t="s">
        <v>91</v>
      </c>
      <c r="EL182" s="46">
        <v>5.5</v>
      </c>
      <c r="EM182" s="46">
        <v>8.5299999999999994</v>
      </c>
      <c r="EN182" s="43" t="s">
        <v>92</v>
      </c>
      <c r="EO182" s="46">
        <v>8.5399999999999991</v>
      </c>
      <c r="EP182" s="46">
        <v>16.36</v>
      </c>
      <c r="EQ182" s="43" t="s">
        <v>93</v>
      </c>
      <c r="ER182" s="46">
        <v>16.37</v>
      </c>
      <c r="ES182" s="46">
        <v>33</v>
      </c>
    </row>
    <row r="183" spans="140:149" hidden="1" x14ac:dyDescent="0.2">
      <c r="EJ183" s="50">
        <v>525</v>
      </c>
      <c r="EK183" s="43" t="s">
        <v>91</v>
      </c>
      <c r="EL183" s="46">
        <v>5.5</v>
      </c>
      <c r="EM183" s="46">
        <v>8.5299999999999994</v>
      </c>
      <c r="EN183" s="43" t="s">
        <v>92</v>
      </c>
      <c r="EO183" s="46">
        <v>8.5399999999999991</v>
      </c>
      <c r="EP183" s="46">
        <v>16.36</v>
      </c>
      <c r="EQ183" s="43" t="s">
        <v>93</v>
      </c>
      <c r="ER183" s="46">
        <v>16.37</v>
      </c>
      <c r="ES183" s="46">
        <v>33</v>
      </c>
    </row>
    <row r="184" spans="140:149" hidden="1" x14ac:dyDescent="0.2">
      <c r="EJ184" s="50">
        <v>526</v>
      </c>
      <c r="EK184" s="43" t="s">
        <v>94</v>
      </c>
      <c r="EL184" s="46">
        <v>6.6</v>
      </c>
      <c r="EM184" s="46">
        <v>14.58</v>
      </c>
      <c r="EN184" s="43" t="s">
        <v>95</v>
      </c>
      <c r="EO184" s="46">
        <v>14.59</v>
      </c>
      <c r="EP184" s="46">
        <v>27.49</v>
      </c>
      <c r="EQ184" s="43" t="s">
        <v>96</v>
      </c>
      <c r="ER184" s="46">
        <v>27.5</v>
      </c>
      <c r="ES184" s="46">
        <v>36.85</v>
      </c>
    </row>
    <row r="185" spans="140:149" hidden="1" x14ac:dyDescent="0.2">
      <c r="EJ185" s="50">
        <v>527</v>
      </c>
      <c r="EK185" s="43" t="s">
        <v>94</v>
      </c>
      <c r="EL185" s="46">
        <v>6.6</v>
      </c>
      <c r="EM185" s="46">
        <v>14.58</v>
      </c>
      <c r="EN185" s="43" t="s">
        <v>95</v>
      </c>
      <c r="EO185" s="46">
        <v>14.59</v>
      </c>
      <c r="EP185" s="46">
        <v>27.49</v>
      </c>
      <c r="EQ185" s="43" t="s">
        <v>96</v>
      </c>
      <c r="ER185" s="46">
        <v>27.5</v>
      </c>
      <c r="ES185" s="46">
        <v>36.85</v>
      </c>
    </row>
    <row r="186" spans="140:149" hidden="1" x14ac:dyDescent="0.2">
      <c r="EJ186" s="50">
        <v>528</v>
      </c>
      <c r="EK186" s="43" t="s">
        <v>94</v>
      </c>
      <c r="EL186" s="46">
        <v>6.6</v>
      </c>
      <c r="EM186" s="46">
        <v>14.58</v>
      </c>
      <c r="EN186" s="43" t="s">
        <v>95</v>
      </c>
      <c r="EO186" s="46">
        <v>14.59</v>
      </c>
      <c r="EP186" s="46">
        <v>27.49</v>
      </c>
      <c r="EQ186" s="43" t="s">
        <v>96</v>
      </c>
      <c r="ER186" s="46">
        <v>27.5</v>
      </c>
      <c r="ES186" s="46">
        <v>36.85</v>
      </c>
    </row>
    <row r="187" spans="140:149" hidden="1" x14ac:dyDescent="0.2">
      <c r="EJ187" s="50">
        <v>529</v>
      </c>
      <c r="EK187" s="43" t="s">
        <v>94</v>
      </c>
      <c r="EL187" s="46">
        <v>6.6</v>
      </c>
      <c r="EM187" s="46">
        <v>14.58</v>
      </c>
      <c r="EN187" s="43" t="s">
        <v>95</v>
      </c>
      <c r="EO187" s="46">
        <v>14.59</v>
      </c>
      <c r="EP187" s="46">
        <v>27.49</v>
      </c>
      <c r="EQ187" s="43" t="s">
        <v>96</v>
      </c>
      <c r="ER187" s="46">
        <v>27.5</v>
      </c>
      <c r="ES187" s="46">
        <v>36.85</v>
      </c>
    </row>
    <row r="188" spans="140:149" hidden="1" x14ac:dyDescent="0.2">
      <c r="EJ188" s="50">
        <v>530</v>
      </c>
      <c r="EK188" s="43" t="s">
        <v>94</v>
      </c>
      <c r="EL188" s="46">
        <v>6.6</v>
      </c>
      <c r="EM188" s="46">
        <v>14.58</v>
      </c>
      <c r="EN188" s="43" t="s">
        <v>95</v>
      </c>
      <c r="EO188" s="46">
        <v>14.59</v>
      </c>
      <c r="EP188" s="46">
        <v>27.49</v>
      </c>
      <c r="EQ188" s="43" t="s">
        <v>96</v>
      </c>
      <c r="ER188" s="46">
        <v>27.5</v>
      </c>
      <c r="ES188" s="46">
        <v>36.85</v>
      </c>
    </row>
    <row r="189" spans="140:149" hidden="1" x14ac:dyDescent="0.2">
      <c r="EJ189" s="50">
        <v>531</v>
      </c>
      <c r="EK189" s="43" t="s">
        <v>94</v>
      </c>
      <c r="EL189" s="46">
        <v>6.6</v>
      </c>
      <c r="EM189" s="46">
        <v>14.58</v>
      </c>
      <c r="EN189" s="43" t="s">
        <v>95</v>
      </c>
      <c r="EO189" s="46">
        <v>14.59</v>
      </c>
      <c r="EP189" s="46">
        <v>27.49</v>
      </c>
      <c r="EQ189" s="43" t="s">
        <v>96</v>
      </c>
      <c r="ER189" s="46">
        <v>27.5</v>
      </c>
      <c r="ES189" s="46">
        <v>36.85</v>
      </c>
    </row>
    <row r="190" spans="140:149" hidden="1" x14ac:dyDescent="0.2">
      <c r="EJ190" s="50">
        <v>532</v>
      </c>
      <c r="EK190" s="43" t="s">
        <v>94</v>
      </c>
      <c r="EL190" s="46">
        <v>6.6</v>
      </c>
      <c r="EM190" s="46">
        <v>14.58</v>
      </c>
      <c r="EN190" s="43" t="s">
        <v>95</v>
      </c>
      <c r="EO190" s="46">
        <v>14.59</v>
      </c>
      <c r="EP190" s="46">
        <v>27.49</v>
      </c>
      <c r="EQ190" s="43" t="s">
        <v>96</v>
      </c>
      <c r="ER190" s="46">
        <v>27.5</v>
      </c>
      <c r="ES190" s="46">
        <v>36.85</v>
      </c>
    </row>
    <row r="191" spans="140:149" hidden="1" x14ac:dyDescent="0.2">
      <c r="EJ191" s="50">
        <v>533</v>
      </c>
      <c r="EK191" s="43" t="s">
        <v>94</v>
      </c>
      <c r="EL191" s="46">
        <v>6.6</v>
      </c>
      <c r="EM191" s="46">
        <v>14.58</v>
      </c>
      <c r="EN191" s="43" t="s">
        <v>95</v>
      </c>
      <c r="EO191" s="46">
        <v>14.59</v>
      </c>
      <c r="EP191" s="46">
        <v>27.49</v>
      </c>
      <c r="EQ191" s="43" t="s">
        <v>96</v>
      </c>
      <c r="ER191" s="46">
        <v>27.5</v>
      </c>
      <c r="ES191" s="46">
        <v>36.85</v>
      </c>
    </row>
    <row r="192" spans="140:149" hidden="1" x14ac:dyDescent="0.2">
      <c r="EJ192" s="50">
        <v>534</v>
      </c>
      <c r="EK192" s="43" t="s">
        <v>94</v>
      </c>
      <c r="EL192" s="46">
        <v>6.6</v>
      </c>
      <c r="EM192" s="46">
        <v>14.58</v>
      </c>
      <c r="EN192" s="43" t="s">
        <v>95</v>
      </c>
      <c r="EO192" s="46">
        <v>14.59</v>
      </c>
      <c r="EP192" s="46">
        <v>27.49</v>
      </c>
      <c r="EQ192" s="43" t="s">
        <v>96</v>
      </c>
      <c r="ER192" s="46">
        <v>27.5</v>
      </c>
      <c r="ES192" s="46">
        <v>36.85</v>
      </c>
    </row>
    <row r="193" spans="140:149" hidden="1" x14ac:dyDescent="0.2">
      <c r="EJ193" s="50">
        <v>535</v>
      </c>
      <c r="EK193" s="43" t="s">
        <v>94</v>
      </c>
      <c r="EL193" s="46">
        <v>6.6</v>
      </c>
      <c r="EM193" s="46">
        <v>14.58</v>
      </c>
      <c r="EN193" s="43" t="s">
        <v>95</v>
      </c>
      <c r="EO193" s="46">
        <v>14.59</v>
      </c>
      <c r="EP193" s="46">
        <v>27.49</v>
      </c>
      <c r="EQ193" s="43" t="s">
        <v>96</v>
      </c>
      <c r="ER193" s="46">
        <v>27.5</v>
      </c>
      <c r="ES193" s="46">
        <v>36.85</v>
      </c>
    </row>
    <row r="194" spans="140:149" hidden="1" x14ac:dyDescent="0.2">
      <c r="EJ194" s="50">
        <v>536</v>
      </c>
      <c r="EK194" s="43" t="s">
        <v>94</v>
      </c>
      <c r="EL194" s="46">
        <v>6.6</v>
      </c>
      <c r="EM194" s="46">
        <v>14.58</v>
      </c>
      <c r="EN194" s="43" t="s">
        <v>95</v>
      </c>
      <c r="EO194" s="46">
        <v>14.59</v>
      </c>
      <c r="EP194" s="46">
        <v>27.49</v>
      </c>
      <c r="EQ194" s="43" t="s">
        <v>96</v>
      </c>
      <c r="ER194" s="46">
        <v>27.5</v>
      </c>
      <c r="ES194" s="46">
        <v>36.85</v>
      </c>
    </row>
    <row r="195" spans="140:149" hidden="1" x14ac:dyDescent="0.2">
      <c r="EJ195" s="50">
        <v>537</v>
      </c>
      <c r="EK195" s="43" t="s">
        <v>94</v>
      </c>
      <c r="EL195" s="46">
        <v>6.6</v>
      </c>
      <c r="EM195" s="46">
        <v>14.58</v>
      </c>
      <c r="EN195" s="43" t="s">
        <v>95</v>
      </c>
      <c r="EO195" s="46">
        <v>14.59</v>
      </c>
      <c r="EP195" s="46">
        <v>27.49</v>
      </c>
      <c r="EQ195" s="43" t="s">
        <v>96</v>
      </c>
      <c r="ER195" s="46">
        <v>27.5</v>
      </c>
      <c r="ES195" s="46">
        <v>36.85</v>
      </c>
    </row>
    <row r="196" spans="140:149" hidden="1" x14ac:dyDescent="0.2">
      <c r="EJ196" s="50">
        <v>538</v>
      </c>
      <c r="EK196" s="43" t="s">
        <v>94</v>
      </c>
      <c r="EL196" s="46">
        <v>6.6</v>
      </c>
      <c r="EM196" s="46">
        <v>14.58</v>
      </c>
      <c r="EN196" s="43" t="s">
        <v>95</v>
      </c>
      <c r="EO196" s="46">
        <v>14.59</v>
      </c>
      <c r="EP196" s="46">
        <v>27.49</v>
      </c>
      <c r="EQ196" s="43" t="s">
        <v>96</v>
      </c>
      <c r="ER196" s="46">
        <v>27.5</v>
      </c>
      <c r="ES196" s="46">
        <v>36.85</v>
      </c>
    </row>
    <row r="197" spans="140:149" hidden="1" x14ac:dyDescent="0.2">
      <c r="EJ197" s="50">
        <v>539</v>
      </c>
      <c r="EK197" s="43" t="s">
        <v>94</v>
      </c>
      <c r="EL197" s="46">
        <v>6.6</v>
      </c>
      <c r="EM197" s="46">
        <v>14.58</v>
      </c>
      <c r="EN197" s="43" t="s">
        <v>95</v>
      </c>
      <c r="EO197" s="46">
        <v>14.59</v>
      </c>
      <c r="EP197" s="46">
        <v>27.49</v>
      </c>
      <c r="EQ197" s="43" t="s">
        <v>96</v>
      </c>
      <c r="ER197" s="46">
        <v>27.5</v>
      </c>
      <c r="ES197" s="46">
        <v>36.85</v>
      </c>
    </row>
    <row r="198" spans="140:149" hidden="1" x14ac:dyDescent="0.2">
      <c r="EJ198" s="50">
        <v>540</v>
      </c>
      <c r="EK198" s="43" t="s">
        <v>94</v>
      </c>
      <c r="EL198" s="46">
        <v>6.6</v>
      </c>
      <c r="EM198" s="46">
        <v>14.03</v>
      </c>
      <c r="EN198" s="43" t="s">
        <v>95</v>
      </c>
      <c r="EO198" s="46">
        <v>14.04</v>
      </c>
      <c r="EP198" s="46">
        <v>27.49</v>
      </c>
      <c r="EQ198" s="43" t="s">
        <v>96</v>
      </c>
      <c r="ER198" s="46">
        <v>27.5</v>
      </c>
      <c r="ES198" s="46">
        <v>37.4</v>
      </c>
    </row>
    <row r="199" spans="140:149" hidden="1" x14ac:dyDescent="0.2">
      <c r="EJ199" s="50">
        <v>541</v>
      </c>
      <c r="EK199" s="43" t="s">
        <v>94</v>
      </c>
      <c r="EL199" s="46">
        <v>6.6</v>
      </c>
      <c r="EM199" s="46">
        <v>14.03</v>
      </c>
      <c r="EN199" s="43" t="s">
        <v>95</v>
      </c>
      <c r="EO199" s="46">
        <v>14.04</v>
      </c>
      <c r="EP199" s="46">
        <v>27.49</v>
      </c>
      <c r="EQ199" s="43" t="s">
        <v>96</v>
      </c>
      <c r="ER199" s="46">
        <v>27.5</v>
      </c>
      <c r="ES199" s="46">
        <v>37.4</v>
      </c>
    </row>
    <row r="200" spans="140:149" hidden="1" x14ac:dyDescent="0.2">
      <c r="EJ200" s="50">
        <v>542</v>
      </c>
      <c r="EK200" s="43" t="s">
        <v>94</v>
      </c>
      <c r="EL200" s="46">
        <v>6.6</v>
      </c>
      <c r="EM200" s="46">
        <v>14.03</v>
      </c>
      <c r="EN200" s="43" t="s">
        <v>95</v>
      </c>
      <c r="EO200" s="46">
        <v>14.04</v>
      </c>
      <c r="EP200" s="46">
        <v>27.49</v>
      </c>
      <c r="EQ200" s="43" t="s">
        <v>96</v>
      </c>
      <c r="ER200" s="46">
        <v>27.5</v>
      </c>
      <c r="ES200" s="46">
        <v>37.4</v>
      </c>
    </row>
    <row r="201" spans="140:149" hidden="1" x14ac:dyDescent="0.2">
      <c r="EJ201" s="50">
        <v>543</v>
      </c>
      <c r="EK201" s="43" t="s">
        <v>94</v>
      </c>
      <c r="EL201" s="46">
        <v>6.6</v>
      </c>
      <c r="EM201" s="46">
        <v>14.03</v>
      </c>
      <c r="EN201" s="43" t="s">
        <v>95</v>
      </c>
      <c r="EO201" s="46">
        <v>14.04</v>
      </c>
      <c r="EP201" s="46">
        <v>27.49</v>
      </c>
      <c r="EQ201" s="43" t="s">
        <v>96</v>
      </c>
      <c r="ER201" s="46">
        <v>27.5</v>
      </c>
      <c r="ES201" s="46">
        <v>37.4</v>
      </c>
    </row>
    <row r="202" spans="140:149" hidden="1" x14ac:dyDescent="0.2">
      <c r="EJ202" s="50">
        <v>544</v>
      </c>
      <c r="EK202" s="43" t="s">
        <v>94</v>
      </c>
      <c r="EL202" s="46">
        <v>6.6</v>
      </c>
      <c r="EM202" s="46">
        <v>14.03</v>
      </c>
      <c r="EN202" s="43" t="s">
        <v>95</v>
      </c>
      <c r="EO202" s="46">
        <v>14.04</v>
      </c>
      <c r="EP202" s="46">
        <v>27.49</v>
      </c>
      <c r="EQ202" s="43" t="s">
        <v>96</v>
      </c>
      <c r="ER202" s="46">
        <v>27.5</v>
      </c>
      <c r="ES202" s="46">
        <v>37.4</v>
      </c>
    </row>
    <row r="203" spans="140:149" hidden="1" x14ac:dyDescent="0.2">
      <c r="EJ203" s="50">
        <v>545</v>
      </c>
      <c r="EK203" s="43" t="s">
        <v>94</v>
      </c>
      <c r="EL203" s="46">
        <v>6.6</v>
      </c>
      <c r="EM203" s="46">
        <v>14.03</v>
      </c>
      <c r="EN203" s="43" t="s">
        <v>95</v>
      </c>
      <c r="EO203" s="46">
        <v>14.04</v>
      </c>
      <c r="EP203" s="46">
        <v>26.94</v>
      </c>
      <c r="EQ203" s="43" t="s">
        <v>96</v>
      </c>
      <c r="ER203" s="46">
        <v>26.95</v>
      </c>
      <c r="ES203" s="46">
        <v>37.950000000000003</v>
      </c>
    </row>
    <row r="204" spans="140:149" hidden="1" x14ac:dyDescent="0.2">
      <c r="EJ204" s="50">
        <v>546</v>
      </c>
      <c r="EK204" s="43" t="s">
        <v>94</v>
      </c>
      <c r="EL204" s="46">
        <v>6.6</v>
      </c>
      <c r="EM204" s="46">
        <v>14.03</v>
      </c>
      <c r="EN204" s="43" t="s">
        <v>95</v>
      </c>
      <c r="EO204" s="46">
        <v>14.04</v>
      </c>
      <c r="EP204" s="46">
        <v>26.94</v>
      </c>
      <c r="EQ204" s="43" t="s">
        <v>96</v>
      </c>
      <c r="ER204" s="46">
        <v>26.95</v>
      </c>
      <c r="ES204" s="46">
        <v>37.950000000000003</v>
      </c>
    </row>
    <row r="205" spans="140:149" hidden="1" x14ac:dyDescent="0.2">
      <c r="EJ205" s="50">
        <v>547</v>
      </c>
      <c r="EK205" s="43" t="s">
        <v>94</v>
      </c>
      <c r="EL205" s="46">
        <v>6.6</v>
      </c>
      <c r="EM205" s="46">
        <v>14.03</v>
      </c>
      <c r="EN205" s="43" t="s">
        <v>95</v>
      </c>
      <c r="EO205" s="46">
        <v>14.04</v>
      </c>
      <c r="EP205" s="46">
        <v>26.94</v>
      </c>
      <c r="EQ205" s="43" t="s">
        <v>96</v>
      </c>
      <c r="ER205" s="46">
        <v>26.95</v>
      </c>
      <c r="ES205" s="46">
        <v>37.950000000000003</v>
      </c>
    </row>
    <row r="206" spans="140:149" hidden="1" x14ac:dyDescent="0.2">
      <c r="EJ206" s="50">
        <v>548</v>
      </c>
      <c r="EK206" s="43" t="s">
        <v>94</v>
      </c>
      <c r="EL206" s="46">
        <v>6.6</v>
      </c>
      <c r="EM206" s="46">
        <v>14.03</v>
      </c>
      <c r="EN206" s="43" t="s">
        <v>95</v>
      </c>
      <c r="EO206" s="46">
        <v>14.04</v>
      </c>
      <c r="EP206" s="46">
        <v>26.94</v>
      </c>
      <c r="EQ206" s="43" t="s">
        <v>96</v>
      </c>
      <c r="ER206" s="46">
        <v>26.95</v>
      </c>
      <c r="ES206" s="46">
        <v>37.950000000000003</v>
      </c>
    </row>
    <row r="207" spans="140:149" hidden="1" x14ac:dyDescent="0.2">
      <c r="EJ207" s="50">
        <v>549</v>
      </c>
      <c r="EK207" s="43" t="s">
        <v>94</v>
      </c>
      <c r="EL207" s="46">
        <v>6.6</v>
      </c>
      <c r="EM207" s="46">
        <v>14.03</v>
      </c>
      <c r="EN207" s="43" t="s">
        <v>95</v>
      </c>
      <c r="EO207" s="46">
        <v>14.04</v>
      </c>
      <c r="EP207" s="46">
        <v>26.94</v>
      </c>
      <c r="EQ207" s="43" t="s">
        <v>96</v>
      </c>
      <c r="ER207" s="46">
        <v>26.95</v>
      </c>
      <c r="ES207" s="46">
        <v>37.950000000000003</v>
      </c>
    </row>
    <row r="208" spans="140:149" hidden="1" x14ac:dyDescent="0.2">
      <c r="EJ208" s="50">
        <v>550</v>
      </c>
      <c r="EK208" s="43" t="s">
        <v>94</v>
      </c>
      <c r="EL208" s="46">
        <v>6.6</v>
      </c>
      <c r="EM208" s="46">
        <v>14.03</v>
      </c>
      <c r="EN208" s="43" t="s">
        <v>95</v>
      </c>
      <c r="EO208" s="46">
        <v>14.04</v>
      </c>
      <c r="EP208" s="46">
        <v>26.94</v>
      </c>
      <c r="EQ208" s="43" t="s">
        <v>96</v>
      </c>
      <c r="ER208" s="46">
        <v>26.95</v>
      </c>
      <c r="ES208" s="46">
        <v>37.950000000000003</v>
      </c>
    </row>
    <row r="209" spans="140:149" hidden="1" x14ac:dyDescent="0.2">
      <c r="EJ209" s="50">
        <v>551</v>
      </c>
      <c r="EK209" s="43" t="s">
        <v>94</v>
      </c>
      <c r="EL209" s="46">
        <v>6.6</v>
      </c>
      <c r="EM209" s="46">
        <v>14.03</v>
      </c>
      <c r="EN209" s="43" t="s">
        <v>95</v>
      </c>
      <c r="EO209" s="46">
        <v>14.04</v>
      </c>
      <c r="EP209" s="46">
        <v>26.94</v>
      </c>
      <c r="EQ209" s="43" t="s">
        <v>96</v>
      </c>
      <c r="ER209" s="46">
        <v>26.95</v>
      </c>
      <c r="ES209" s="46">
        <v>37.950000000000003</v>
      </c>
    </row>
    <row r="210" spans="140:149" hidden="1" x14ac:dyDescent="0.2">
      <c r="EJ210" s="50">
        <v>552</v>
      </c>
      <c r="EK210" s="43" t="s">
        <v>94</v>
      </c>
      <c r="EL210" s="46">
        <v>6.6</v>
      </c>
      <c r="EM210" s="46">
        <v>14.03</v>
      </c>
      <c r="EN210" s="43" t="s">
        <v>95</v>
      </c>
      <c r="EO210" s="46">
        <v>14.04</v>
      </c>
      <c r="EP210" s="46">
        <v>26.94</v>
      </c>
      <c r="EQ210" s="43" t="s">
        <v>96</v>
      </c>
      <c r="ER210" s="46">
        <v>26.95</v>
      </c>
      <c r="ES210" s="46">
        <v>37.950000000000003</v>
      </c>
    </row>
    <row r="211" spans="140:149" hidden="1" x14ac:dyDescent="0.2">
      <c r="EJ211" s="50">
        <v>553</v>
      </c>
      <c r="EK211" s="43" t="s">
        <v>94</v>
      </c>
      <c r="EL211" s="46">
        <v>6.6</v>
      </c>
      <c r="EM211" s="46">
        <v>14.03</v>
      </c>
      <c r="EN211" s="43" t="s">
        <v>95</v>
      </c>
      <c r="EO211" s="46">
        <v>14.04</v>
      </c>
      <c r="EP211" s="46">
        <v>26.94</v>
      </c>
      <c r="EQ211" s="43" t="s">
        <v>96</v>
      </c>
      <c r="ER211" s="46">
        <v>26.95</v>
      </c>
      <c r="ES211" s="46">
        <v>37.950000000000003</v>
      </c>
    </row>
    <row r="212" spans="140:149" hidden="1" x14ac:dyDescent="0.2">
      <c r="EJ212" s="50">
        <v>554</v>
      </c>
      <c r="EK212" s="43" t="s">
        <v>94</v>
      </c>
      <c r="EL212" s="46">
        <v>6.6</v>
      </c>
      <c r="EM212" s="46">
        <v>14.03</v>
      </c>
      <c r="EN212" s="43" t="s">
        <v>95</v>
      </c>
      <c r="EO212" s="46">
        <v>14.04</v>
      </c>
      <c r="EP212" s="46">
        <v>26.94</v>
      </c>
      <c r="EQ212" s="43" t="s">
        <v>96</v>
      </c>
      <c r="ER212" s="46">
        <v>26.95</v>
      </c>
      <c r="ES212" s="46">
        <v>37.950000000000003</v>
      </c>
    </row>
    <row r="213" spans="140:149" hidden="1" x14ac:dyDescent="0.2">
      <c r="EJ213" s="50">
        <v>555</v>
      </c>
      <c r="EK213" s="43" t="s">
        <v>94</v>
      </c>
      <c r="EL213" s="46">
        <v>6.6</v>
      </c>
      <c r="EM213" s="46">
        <v>14.03</v>
      </c>
      <c r="EN213" s="43" t="s">
        <v>95</v>
      </c>
      <c r="EO213" s="46">
        <v>14.04</v>
      </c>
      <c r="EP213" s="46">
        <v>26.94</v>
      </c>
      <c r="EQ213" s="43" t="s">
        <v>96</v>
      </c>
      <c r="ER213" s="46">
        <v>26.95</v>
      </c>
      <c r="ES213" s="46">
        <v>38.5</v>
      </c>
    </row>
    <row r="214" spans="140:149" hidden="1" x14ac:dyDescent="0.2">
      <c r="EJ214" s="50">
        <v>556</v>
      </c>
      <c r="EK214" s="43" t="s">
        <v>94</v>
      </c>
      <c r="EL214" s="46">
        <v>6.6</v>
      </c>
      <c r="EM214" s="46">
        <v>14.03</v>
      </c>
      <c r="EN214" s="43" t="s">
        <v>95</v>
      </c>
      <c r="EO214" s="46">
        <v>14.04</v>
      </c>
      <c r="EP214" s="46">
        <v>26.94</v>
      </c>
      <c r="EQ214" s="43" t="s">
        <v>96</v>
      </c>
      <c r="ER214" s="46">
        <v>26.95</v>
      </c>
      <c r="ES214" s="46">
        <v>38.5</v>
      </c>
    </row>
    <row r="215" spans="140:149" hidden="1" x14ac:dyDescent="0.2">
      <c r="EJ215" s="50">
        <v>557</v>
      </c>
      <c r="EK215" s="43" t="s">
        <v>94</v>
      </c>
      <c r="EL215" s="46">
        <v>6.6</v>
      </c>
      <c r="EM215" s="46">
        <v>14.03</v>
      </c>
      <c r="EN215" s="43" t="s">
        <v>95</v>
      </c>
      <c r="EO215" s="46">
        <v>14.04</v>
      </c>
      <c r="EP215" s="46">
        <v>26.94</v>
      </c>
      <c r="EQ215" s="43" t="s">
        <v>96</v>
      </c>
      <c r="ER215" s="46">
        <v>26.95</v>
      </c>
      <c r="ES215" s="46">
        <v>38.5</v>
      </c>
    </row>
    <row r="216" spans="140:149" hidden="1" x14ac:dyDescent="0.2">
      <c r="EJ216" s="50">
        <v>558</v>
      </c>
      <c r="EK216" s="43" t="s">
        <v>94</v>
      </c>
      <c r="EL216" s="46">
        <v>6.6</v>
      </c>
      <c r="EM216" s="46">
        <v>14.03</v>
      </c>
      <c r="EN216" s="43" t="s">
        <v>95</v>
      </c>
      <c r="EO216" s="46">
        <v>14.04</v>
      </c>
      <c r="EP216" s="46">
        <v>26.94</v>
      </c>
      <c r="EQ216" s="43" t="s">
        <v>96</v>
      </c>
      <c r="ER216" s="46">
        <v>26.95</v>
      </c>
      <c r="ES216" s="46">
        <v>38.5</v>
      </c>
    </row>
    <row r="217" spans="140:149" hidden="1" x14ac:dyDescent="0.2">
      <c r="EJ217" s="50">
        <v>559</v>
      </c>
      <c r="EK217" s="43" t="s">
        <v>94</v>
      </c>
      <c r="EL217" s="46">
        <v>6.6</v>
      </c>
      <c r="EM217" s="46">
        <v>14.03</v>
      </c>
      <c r="EN217" s="43" t="s">
        <v>95</v>
      </c>
      <c r="EO217" s="46">
        <v>14.04</v>
      </c>
      <c r="EP217" s="46">
        <v>26.94</v>
      </c>
      <c r="EQ217" s="43" t="s">
        <v>96</v>
      </c>
      <c r="ER217" s="46">
        <v>26.95</v>
      </c>
      <c r="ES217" s="46">
        <v>38.5</v>
      </c>
    </row>
    <row r="218" spans="140:149" hidden="1" x14ac:dyDescent="0.2">
      <c r="EJ218" s="50">
        <v>560</v>
      </c>
      <c r="EK218" s="43" t="s">
        <v>94</v>
      </c>
      <c r="EL218" s="46">
        <v>6.6</v>
      </c>
      <c r="EM218" s="46">
        <v>14.03</v>
      </c>
      <c r="EN218" s="43" t="s">
        <v>95</v>
      </c>
      <c r="EO218" s="46">
        <v>14.04</v>
      </c>
      <c r="EP218" s="46">
        <v>26.39</v>
      </c>
      <c r="EQ218" s="43" t="s">
        <v>96</v>
      </c>
      <c r="ER218" s="46">
        <v>26.4</v>
      </c>
      <c r="ES218" s="46">
        <v>38.5</v>
      </c>
    </row>
    <row r="219" spans="140:149" hidden="1" x14ac:dyDescent="0.2">
      <c r="EJ219" s="50">
        <v>561</v>
      </c>
      <c r="EK219" s="43" t="s">
        <v>94</v>
      </c>
      <c r="EL219" s="46">
        <v>6.6</v>
      </c>
      <c r="EM219" s="46">
        <v>14.03</v>
      </c>
      <c r="EN219" s="43" t="s">
        <v>95</v>
      </c>
      <c r="EO219" s="46">
        <v>14.04</v>
      </c>
      <c r="EP219" s="46">
        <v>26.39</v>
      </c>
      <c r="EQ219" s="43" t="s">
        <v>96</v>
      </c>
      <c r="ER219" s="46">
        <v>26.4</v>
      </c>
      <c r="ES219" s="46">
        <v>38.5</v>
      </c>
    </row>
    <row r="220" spans="140:149" hidden="1" x14ac:dyDescent="0.2">
      <c r="EJ220" s="50">
        <v>562</v>
      </c>
      <c r="EK220" s="43" t="s">
        <v>94</v>
      </c>
      <c r="EL220" s="46">
        <v>6.6</v>
      </c>
      <c r="EM220" s="46">
        <v>14.03</v>
      </c>
      <c r="EN220" s="43" t="s">
        <v>95</v>
      </c>
      <c r="EO220" s="46">
        <v>14.04</v>
      </c>
      <c r="EP220" s="46">
        <v>26.39</v>
      </c>
      <c r="EQ220" s="43" t="s">
        <v>96</v>
      </c>
      <c r="ER220" s="46">
        <v>26.4</v>
      </c>
      <c r="ES220" s="46">
        <v>38.5</v>
      </c>
    </row>
    <row r="221" spans="140:149" hidden="1" x14ac:dyDescent="0.2">
      <c r="EJ221" s="50">
        <v>563</v>
      </c>
      <c r="EK221" s="43" t="s">
        <v>94</v>
      </c>
      <c r="EL221" s="46">
        <v>6.6</v>
      </c>
      <c r="EM221" s="46">
        <v>14.03</v>
      </c>
      <c r="EN221" s="43" t="s">
        <v>95</v>
      </c>
      <c r="EO221" s="46">
        <v>14.04</v>
      </c>
      <c r="EP221" s="46">
        <v>26.39</v>
      </c>
      <c r="EQ221" s="43" t="s">
        <v>96</v>
      </c>
      <c r="ER221" s="46">
        <v>26.4</v>
      </c>
      <c r="ES221" s="46">
        <v>38.5</v>
      </c>
    </row>
    <row r="222" spans="140:149" hidden="1" x14ac:dyDescent="0.2">
      <c r="EJ222" s="50">
        <v>564</v>
      </c>
      <c r="EK222" s="43" t="s">
        <v>94</v>
      </c>
      <c r="EL222" s="46">
        <v>6.6</v>
      </c>
      <c r="EM222" s="46">
        <v>14.03</v>
      </c>
      <c r="EN222" s="43" t="s">
        <v>95</v>
      </c>
      <c r="EO222" s="46">
        <v>14.04</v>
      </c>
      <c r="EP222" s="46">
        <v>26.39</v>
      </c>
      <c r="EQ222" s="43" t="s">
        <v>96</v>
      </c>
      <c r="ER222" s="46">
        <v>26.4</v>
      </c>
      <c r="ES222" s="46">
        <v>38.5</v>
      </c>
    </row>
    <row r="223" spans="140:149" hidden="1" x14ac:dyDescent="0.2">
      <c r="EJ223" s="50">
        <v>565</v>
      </c>
      <c r="EK223" s="43" t="s">
        <v>94</v>
      </c>
      <c r="EL223" s="46">
        <v>6.6</v>
      </c>
      <c r="EM223" s="46">
        <v>13.48</v>
      </c>
      <c r="EN223" s="43" t="s">
        <v>95</v>
      </c>
      <c r="EO223" s="46">
        <v>13.49</v>
      </c>
      <c r="EP223" s="46">
        <v>26.39</v>
      </c>
      <c r="EQ223" s="43" t="s">
        <v>96</v>
      </c>
      <c r="ER223" s="46">
        <v>26.4</v>
      </c>
      <c r="ES223" s="46">
        <v>39.049999999999997</v>
      </c>
    </row>
    <row r="224" spans="140:149" hidden="1" x14ac:dyDescent="0.2">
      <c r="EJ224" s="50">
        <v>566</v>
      </c>
      <c r="EK224" s="43" t="s">
        <v>94</v>
      </c>
      <c r="EL224" s="46">
        <v>6.6</v>
      </c>
      <c r="EM224" s="46">
        <v>13.48</v>
      </c>
      <c r="EN224" s="43" t="s">
        <v>95</v>
      </c>
      <c r="EO224" s="46">
        <v>13.49</v>
      </c>
      <c r="EP224" s="46">
        <v>26.39</v>
      </c>
      <c r="EQ224" s="43" t="s">
        <v>96</v>
      </c>
      <c r="ER224" s="46">
        <v>26.4</v>
      </c>
      <c r="ES224" s="46">
        <v>39.049999999999997</v>
      </c>
    </row>
    <row r="225" spans="140:149" hidden="1" x14ac:dyDescent="0.2">
      <c r="EJ225" s="50">
        <v>567</v>
      </c>
      <c r="EK225" s="43" t="s">
        <v>94</v>
      </c>
      <c r="EL225" s="46">
        <v>6.6</v>
      </c>
      <c r="EM225" s="46">
        <v>13.48</v>
      </c>
      <c r="EN225" s="43" t="s">
        <v>95</v>
      </c>
      <c r="EO225" s="46">
        <v>13.49</v>
      </c>
      <c r="EP225" s="46">
        <v>26.39</v>
      </c>
      <c r="EQ225" s="43" t="s">
        <v>96</v>
      </c>
      <c r="ER225" s="46">
        <v>26.4</v>
      </c>
      <c r="ES225" s="46">
        <v>39.049999999999997</v>
      </c>
    </row>
    <row r="226" spans="140:149" hidden="1" x14ac:dyDescent="0.2">
      <c r="EJ226" s="50">
        <v>568</v>
      </c>
      <c r="EK226" s="43" t="s">
        <v>94</v>
      </c>
      <c r="EL226" s="46">
        <v>6.6</v>
      </c>
      <c r="EM226" s="46">
        <v>13.48</v>
      </c>
      <c r="EN226" s="43" t="s">
        <v>95</v>
      </c>
      <c r="EO226" s="46">
        <v>13.49</v>
      </c>
      <c r="EP226" s="46">
        <v>26.39</v>
      </c>
      <c r="EQ226" s="43" t="s">
        <v>96</v>
      </c>
      <c r="ER226" s="46">
        <v>26.4</v>
      </c>
      <c r="ES226" s="46">
        <v>39.049999999999997</v>
      </c>
    </row>
    <row r="227" spans="140:149" hidden="1" x14ac:dyDescent="0.2">
      <c r="EJ227" s="50">
        <v>569</v>
      </c>
      <c r="EK227" s="43" t="s">
        <v>94</v>
      </c>
      <c r="EL227" s="46">
        <v>6.6</v>
      </c>
      <c r="EM227" s="46">
        <v>13.48</v>
      </c>
      <c r="EN227" s="43" t="s">
        <v>95</v>
      </c>
      <c r="EO227" s="46">
        <v>13.49</v>
      </c>
      <c r="EP227" s="46">
        <v>26.39</v>
      </c>
      <c r="EQ227" s="43" t="s">
        <v>96</v>
      </c>
      <c r="ER227" s="46">
        <v>26.4</v>
      </c>
      <c r="ES227" s="46">
        <v>39.049999999999997</v>
      </c>
    </row>
    <row r="228" spans="140:149" hidden="1" x14ac:dyDescent="0.2">
      <c r="EJ228" s="50">
        <v>570</v>
      </c>
      <c r="EK228" s="43" t="s">
        <v>94</v>
      </c>
      <c r="EL228" s="46">
        <v>6.6</v>
      </c>
      <c r="EM228" s="46">
        <v>13.48</v>
      </c>
      <c r="EN228" s="43" t="s">
        <v>95</v>
      </c>
      <c r="EO228" s="46">
        <v>13.49</v>
      </c>
      <c r="EP228" s="46">
        <v>26.39</v>
      </c>
      <c r="EQ228" s="43" t="s">
        <v>96</v>
      </c>
      <c r="ER228" s="46">
        <v>26.4</v>
      </c>
      <c r="ES228" s="46">
        <v>39.049999999999997</v>
      </c>
    </row>
    <row r="229" spans="140:149" hidden="1" x14ac:dyDescent="0.2">
      <c r="EJ229" s="50">
        <v>571</v>
      </c>
      <c r="EK229" s="43" t="s">
        <v>94</v>
      </c>
      <c r="EL229" s="46">
        <v>6.6</v>
      </c>
      <c r="EM229" s="46">
        <v>13.48</v>
      </c>
      <c r="EN229" s="43" t="s">
        <v>95</v>
      </c>
      <c r="EO229" s="46">
        <v>13.49</v>
      </c>
      <c r="EP229" s="46">
        <v>26.39</v>
      </c>
      <c r="EQ229" s="43" t="s">
        <v>96</v>
      </c>
      <c r="ER229" s="46">
        <v>26.4</v>
      </c>
      <c r="ES229" s="46">
        <v>39.049999999999997</v>
      </c>
    </row>
    <row r="230" spans="140:149" hidden="1" x14ac:dyDescent="0.2">
      <c r="EJ230" s="50">
        <v>572</v>
      </c>
      <c r="EK230" s="43" t="s">
        <v>94</v>
      </c>
      <c r="EL230" s="46">
        <v>6.6</v>
      </c>
      <c r="EM230" s="46">
        <v>13.48</v>
      </c>
      <c r="EN230" s="43" t="s">
        <v>95</v>
      </c>
      <c r="EO230" s="46">
        <v>13.49</v>
      </c>
      <c r="EP230" s="46">
        <v>26.39</v>
      </c>
      <c r="EQ230" s="43" t="s">
        <v>96</v>
      </c>
      <c r="ER230" s="46">
        <v>26.4</v>
      </c>
      <c r="ES230" s="46">
        <v>39.049999999999997</v>
      </c>
    </row>
    <row r="231" spans="140:149" hidden="1" x14ac:dyDescent="0.2">
      <c r="EJ231" s="50">
        <v>573</v>
      </c>
      <c r="EK231" s="43" t="s">
        <v>94</v>
      </c>
      <c r="EL231" s="46">
        <v>6.6</v>
      </c>
      <c r="EM231" s="46">
        <v>13.48</v>
      </c>
      <c r="EN231" s="43" t="s">
        <v>95</v>
      </c>
      <c r="EO231" s="46">
        <v>13.49</v>
      </c>
      <c r="EP231" s="46">
        <v>26.39</v>
      </c>
      <c r="EQ231" s="43" t="s">
        <v>96</v>
      </c>
      <c r="ER231" s="46">
        <v>26.4</v>
      </c>
      <c r="ES231" s="46">
        <v>39.049999999999997</v>
      </c>
    </row>
    <row r="232" spans="140:149" hidden="1" x14ac:dyDescent="0.2">
      <c r="EJ232" s="50">
        <v>574</v>
      </c>
      <c r="EK232" s="43" t="s">
        <v>94</v>
      </c>
      <c r="EL232" s="46">
        <v>6.6</v>
      </c>
      <c r="EM232" s="46">
        <v>13.48</v>
      </c>
      <c r="EN232" s="43" t="s">
        <v>95</v>
      </c>
      <c r="EO232" s="46">
        <v>13.49</v>
      </c>
      <c r="EP232" s="46">
        <v>26.39</v>
      </c>
      <c r="EQ232" s="43" t="s">
        <v>96</v>
      </c>
      <c r="ER232" s="46">
        <v>26.4</v>
      </c>
      <c r="ES232" s="46">
        <v>39.049999999999997</v>
      </c>
    </row>
    <row r="233" spans="140:149" hidden="1" x14ac:dyDescent="0.2">
      <c r="EJ233" s="50">
        <v>575</v>
      </c>
      <c r="EK233" s="43" t="s">
        <v>94</v>
      </c>
      <c r="EL233" s="46">
        <v>6.6</v>
      </c>
      <c r="EM233" s="46">
        <v>13.48</v>
      </c>
      <c r="EN233" s="43" t="s">
        <v>95</v>
      </c>
      <c r="EO233" s="46">
        <v>13.49</v>
      </c>
      <c r="EP233" s="46">
        <v>25.84</v>
      </c>
      <c r="EQ233" s="43" t="s">
        <v>96</v>
      </c>
      <c r="ER233" s="46">
        <v>25.85</v>
      </c>
      <c r="ES233" s="46">
        <v>39.6</v>
      </c>
    </row>
    <row r="234" spans="140:149" hidden="1" x14ac:dyDescent="0.2">
      <c r="EJ234" s="50">
        <v>576</v>
      </c>
      <c r="EK234" s="43" t="s">
        <v>94</v>
      </c>
      <c r="EL234" s="46">
        <v>6.6</v>
      </c>
      <c r="EM234" s="46">
        <v>13.48</v>
      </c>
      <c r="EN234" s="43" t="s">
        <v>95</v>
      </c>
      <c r="EO234" s="46">
        <v>13.49</v>
      </c>
      <c r="EP234" s="46">
        <v>25.84</v>
      </c>
      <c r="EQ234" s="43" t="s">
        <v>96</v>
      </c>
      <c r="ER234" s="46">
        <v>25.85</v>
      </c>
      <c r="ES234" s="46">
        <v>39.6</v>
      </c>
    </row>
    <row r="235" spans="140:149" hidden="1" x14ac:dyDescent="0.2">
      <c r="EJ235" s="50">
        <v>577</v>
      </c>
      <c r="EK235" s="43" t="s">
        <v>94</v>
      </c>
      <c r="EL235" s="46">
        <v>6.6</v>
      </c>
      <c r="EM235" s="46">
        <v>13.48</v>
      </c>
      <c r="EN235" s="43" t="s">
        <v>95</v>
      </c>
      <c r="EO235" s="46">
        <v>13.49</v>
      </c>
      <c r="EP235" s="46">
        <v>25.84</v>
      </c>
      <c r="EQ235" s="43" t="s">
        <v>96</v>
      </c>
      <c r="ER235" s="46">
        <v>25.85</v>
      </c>
      <c r="ES235" s="46">
        <v>39.6</v>
      </c>
    </row>
    <row r="236" spans="140:149" hidden="1" x14ac:dyDescent="0.2">
      <c r="EJ236" s="50">
        <v>578</v>
      </c>
      <c r="EK236" s="43" t="s">
        <v>94</v>
      </c>
      <c r="EL236" s="46">
        <v>6.6</v>
      </c>
      <c r="EM236" s="46">
        <v>13.48</v>
      </c>
      <c r="EN236" s="43" t="s">
        <v>95</v>
      </c>
      <c r="EO236" s="46">
        <v>13.49</v>
      </c>
      <c r="EP236" s="46">
        <v>25.84</v>
      </c>
      <c r="EQ236" s="43" t="s">
        <v>96</v>
      </c>
      <c r="ER236" s="46">
        <v>25.85</v>
      </c>
      <c r="ES236" s="46">
        <v>39.6</v>
      </c>
    </row>
    <row r="237" spans="140:149" hidden="1" x14ac:dyDescent="0.2">
      <c r="EJ237" s="50">
        <v>579</v>
      </c>
      <c r="EK237" s="43" t="s">
        <v>94</v>
      </c>
      <c r="EL237" s="46">
        <v>6.6</v>
      </c>
      <c r="EM237" s="46">
        <v>13.48</v>
      </c>
      <c r="EN237" s="43" t="s">
        <v>95</v>
      </c>
      <c r="EO237" s="46">
        <v>13.49</v>
      </c>
      <c r="EP237" s="46">
        <v>25.84</v>
      </c>
      <c r="EQ237" s="43" t="s">
        <v>96</v>
      </c>
      <c r="ER237" s="46">
        <v>25.85</v>
      </c>
      <c r="ES237" s="46">
        <v>39.6</v>
      </c>
    </row>
    <row r="238" spans="140:149" hidden="1" x14ac:dyDescent="0.2">
      <c r="EJ238" s="50">
        <v>580</v>
      </c>
      <c r="EK238" s="43" t="s">
        <v>94</v>
      </c>
      <c r="EL238" s="46">
        <v>6.6</v>
      </c>
      <c r="EM238" s="46">
        <v>13.48</v>
      </c>
      <c r="EN238" s="43" t="s">
        <v>95</v>
      </c>
      <c r="EO238" s="46">
        <v>13.49</v>
      </c>
      <c r="EP238" s="46">
        <v>25.84</v>
      </c>
      <c r="EQ238" s="43" t="s">
        <v>96</v>
      </c>
      <c r="ER238" s="46">
        <v>25.85</v>
      </c>
      <c r="ES238" s="46">
        <v>39.6</v>
      </c>
    </row>
    <row r="239" spans="140:149" hidden="1" x14ac:dyDescent="0.2">
      <c r="EJ239" s="50">
        <v>581</v>
      </c>
      <c r="EK239" s="43" t="s">
        <v>94</v>
      </c>
      <c r="EL239" s="46">
        <v>6.6</v>
      </c>
      <c r="EM239" s="46">
        <v>13.48</v>
      </c>
      <c r="EN239" s="43" t="s">
        <v>95</v>
      </c>
      <c r="EO239" s="46">
        <v>13.49</v>
      </c>
      <c r="EP239" s="46">
        <v>25.84</v>
      </c>
      <c r="EQ239" s="43" t="s">
        <v>96</v>
      </c>
      <c r="ER239" s="46">
        <v>25.85</v>
      </c>
      <c r="ES239" s="46">
        <v>39.6</v>
      </c>
    </row>
    <row r="240" spans="140:149" hidden="1" x14ac:dyDescent="0.2">
      <c r="EJ240" s="50">
        <v>582</v>
      </c>
      <c r="EK240" s="43" t="s">
        <v>94</v>
      </c>
      <c r="EL240" s="46">
        <v>6.6</v>
      </c>
      <c r="EM240" s="46">
        <v>13.48</v>
      </c>
      <c r="EN240" s="43" t="s">
        <v>95</v>
      </c>
      <c r="EO240" s="46">
        <v>13.49</v>
      </c>
      <c r="EP240" s="46">
        <v>25.84</v>
      </c>
      <c r="EQ240" s="43" t="s">
        <v>96</v>
      </c>
      <c r="ER240" s="46">
        <v>25.85</v>
      </c>
      <c r="ES240" s="46">
        <v>39.6</v>
      </c>
    </row>
    <row r="241" spans="140:149" hidden="1" x14ac:dyDescent="0.2">
      <c r="EJ241" s="50">
        <v>583</v>
      </c>
      <c r="EK241" s="43" t="s">
        <v>94</v>
      </c>
      <c r="EL241" s="46">
        <v>6.6</v>
      </c>
      <c r="EM241" s="46">
        <v>13.48</v>
      </c>
      <c r="EN241" s="43" t="s">
        <v>95</v>
      </c>
      <c r="EO241" s="46">
        <v>13.49</v>
      </c>
      <c r="EP241" s="46">
        <v>25.84</v>
      </c>
      <c r="EQ241" s="43" t="s">
        <v>96</v>
      </c>
      <c r="ER241" s="46">
        <v>25.85</v>
      </c>
      <c r="ES241" s="46">
        <v>39.6</v>
      </c>
    </row>
    <row r="242" spans="140:149" hidden="1" x14ac:dyDescent="0.2">
      <c r="EJ242" s="50">
        <v>584</v>
      </c>
      <c r="EK242" s="43" t="s">
        <v>94</v>
      </c>
      <c r="EL242" s="46">
        <v>6.6</v>
      </c>
      <c r="EM242" s="46">
        <v>13.48</v>
      </c>
      <c r="EN242" s="43" t="s">
        <v>95</v>
      </c>
      <c r="EO242" s="46">
        <v>13.49</v>
      </c>
      <c r="EP242" s="46">
        <v>25.84</v>
      </c>
      <c r="EQ242" s="43" t="s">
        <v>96</v>
      </c>
      <c r="ER242" s="46">
        <v>25.85</v>
      </c>
      <c r="ES242" s="46">
        <v>39.6</v>
      </c>
    </row>
    <row r="243" spans="140:149" hidden="1" x14ac:dyDescent="0.2">
      <c r="EJ243" s="50">
        <v>585</v>
      </c>
      <c r="EK243" s="43" t="s">
        <v>94</v>
      </c>
      <c r="EL243" s="46">
        <v>6.6</v>
      </c>
      <c r="EM243" s="46">
        <v>13.48</v>
      </c>
      <c r="EN243" s="43" t="s">
        <v>95</v>
      </c>
      <c r="EO243" s="46">
        <v>13.49</v>
      </c>
      <c r="EP243" s="46">
        <v>25.71</v>
      </c>
      <c r="EQ243" s="43" t="s">
        <v>96</v>
      </c>
      <c r="ER243" s="46">
        <v>25.72</v>
      </c>
      <c r="ES243" s="46">
        <v>40.15</v>
      </c>
    </row>
    <row r="244" spans="140:149" hidden="1" x14ac:dyDescent="0.2">
      <c r="EJ244" s="50">
        <v>586</v>
      </c>
      <c r="EK244" s="43" t="s">
        <v>94</v>
      </c>
      <c r="EL244" s="46">
        <v>6.6</v>
      </c>
      <c r="EM244" s="46">
        <v>13.48</v>
      </c>
      <c r="EN244" s="43" t="s">
        <v>95</v>
      </c>
      <c r="EO244" s="46">
        <v>13.49</v>
      </c>
      <c r="EP244" s="46">
        <v>25.71</v>
      </c>
      <c r="EQ244" s="43" t="s">
        <v>96</v>
      </c>
      <c r="ER244" s="46">
        <v>25.72</v>
      </c>
      <c r="ES244" s="46">
        <v>40.15</v>
      </c>
    </row>
    <row r="245" spans="140:149" hidden="1" x14ac:dyDescent="0.2">
      <c r="EJ245" s="50">
        <v>587</v>
      </c>
      <c r="EK245" s="43" t="s">
        <v>94</v>
      </c>
      <c r="EL245" s="46">
        <v>6.6</v>
      </c>
      <c r="EM245" s="46">
        <v>13.48</v>
      </c>
      <c r="EN245" s="43" t="s">
        <v>95</v>
      </c>
      <c r="EO245" s="46">
        <v>13.49</v>
      </c>
      <c r="EP245" s="46">
        <v>25.71</v>
      </c>
      <c r="EQ245" s="43" t="s">
        <v>96</v>
      </c>
      <c r="ER245" s="46">
        <v>25.72</v>
      </c>
      <c r="ES245" s="46">
        <v>40.15</v>
      </c>
    </row>
    <row r="246" spans="140:149" hidden="1" x14ac:dyDescent="0.2">
      <c r="EJ246" s="50">
        <v>588</v>
      </c>
      <c r="EK246" s="43" t="s">
        <v>94</v>
      </c>
      <c r="EL246" s="46">
        <v>6.6</v>
      </c>
      <c r="EM246" s="46">
        <v>13.48</v>
      </c>
      <c r="EN246" s="43" t="s">
        <v>95</v>
      </c>
      <c r="EO246" s="46">
        <v>13.49</v>
      </c>
      <c r="EP246" s="46">
        <v>25.71</v>
      </c>
      <c r="EQ246" s="43" t="s">
        <v>96</v>
      </c>
      <c r="ER246" s="46">
        <v>25.72</v>
      </c>
      <c r="ES246" s="46">
        <v>40.15</v>
      </c>
    </row>
    <row r="247" spans="140:149" hidden="1" x14ac:dyDescent="0.2">
      <c r="EJ247" s="50">
        <v>589</v>
      </c>
      <c r="EK247" s="43" t="s">
        <v>94</v>
      </c>
      <c r="EL247" s="46">
        <v>6.6</v>
      </c>
      <c r="EM247" s="46">
        <v>13.48</v>
      </c>
      <c r="EN247" s="43" t="s">
        <v>95</v>
      </c>
      <c r="EO247" s="46">
        <v>13.49</v>
      </c>
      <c r="EP247" s="46">
        <v>25.71</v>
      </c>
      <c r="EQ247" s="43" t="s">
        <v>96</v>
      </c>
      <c r="ER247" s="46">
        <v>25.72</v>
      </c>
      <c r="ES247" s="46">
        <v>40.15</v>
      </c>
    </row>
    <row r="248" spans="140:149" hidden="1" x14ac:dyDescent="0.2">
      <c r="EJ248" s="50">
        <v>590</v>
      </c>
      <c r="EK248" s="43" t="s">
        <v>94</v>
      </c>
      <c r="EL248" s="46">
        <v>6.6</v>
      </c>
      <c r="EM248" s="46">
        <v>12.93</v>
      </c>
      <c r="EN248" s="43" t="s">
        <v>95</v>
      </c>
      <c r="EO248" s="46">
        <v>12.94</v>
      </c>
      <c r="EP248" s="46">
        <v>25.71</v>
      </c>
      <c r="EQ248" s="43" t="s">
        <v>96</v>
      </c>
      <c r="ER248" s="46">
        <v>25.72</v>
      </c>
      <c r="ES248" s="46">
        <v>40.15</v>
      </c>
    </row>
    <row r="249" spans="140:149" hidden="1" x14ac:dyDescent="0.2">
      <c r="EJ249" s="50">
        <v>591</v>
      </c>
      <c r="EK249" s="43" t="s">
        <v>94</v>
      </c>
      <c r="EL249" s="46">
        <v>6.6</v>
      </c>
      <c r="EM249" s="46">
        <v>12.93</v>
      </c>
      <c r="EN249" s="43" t="s">
        <v>95</v>
      </c>
      <c r="EO249" s="46">
        <v>12.94</v>
      </c>
      <c r="EP249" s="46">
        <v>25.71</v>
      </c>
      <c r="EQ249" s="43" t="s">
        <v>96</v>
      </c>
      <c r="ER249" s="46">
        <v>25.72</v>
      </c>
      <c r="ES249" s="46">
        <v>40.15</v>
      </c>
    </row>
    <row r="250" spans="140:149" hidden="1" x14ac:dyDescent="0.2">
      <c r="EJ250" s="50">
        <v>592</v>
      </c>
      <c r="EK250" s="43" t="s">
        <v>94</v>
      </c>
      <c r="EL250" s="46">
        <v>6.6</v>
      </c>
      <c r="EM250" s="46">
        <v>12.93</v>
      </c>
      <c r="EN250" s="43" t="s">
        <v>95</v>
      </c>
      <c r="EO250" s="46">
        <v>12.94</v>
      </c>
      <c r="EP250" s="46">
        <v>25.71</v>
      </c>
      <c r="EQ250" s="43" t="s">
        <v>96</v>
      </c>
      <c r="ER250" s="46">
        <v>25.72</v>
      </c>
      <c r="ES250" s="46">
        <v>40.15</v>
      </c>
    </row>
    <row r="251" spans="140:149" hidden="1" x14ac:dyDescent="0.2">
      <c r="EJ251" s="50">
        <v>593</v>
      </c>
      <c r="EK251" s="43" t="s">
        <v>94</v>
      </c>
      <c r="EL251" s="46">
        <v>6.6</v>
      </c>
      <c r="EM251" s="46">
        <v>12.93</v>
      </c>
      <c r="EN251" s="43" t="s">
        <v>95</v>
      </c>
      <c r="EO251" s="46">
        <v>12.94</v>
      </c>
      <c r="EP251" s="46">
        <v>25.71</v>
      </c>
      <c r="EQ251" s="43" t="s">
        <v>96</v>
      </c>
      <c r="ER251" s="46">
        <v>25.72</v>
      </c>
      <c r="ES251" s="46">
        <v>40.15</v>
      </c>
    </row>
    <row r="252" spans="140:149" hidden="1" x14ac:dyDescent="0.2">
      <c r="EJ252" s="50">
        <v>594</v>
      </c>
      <c r="EK252" s="43" t="s">
        <v>94</v>
      </c>
      <c r="EL252" s="46">
        <v>6.6</v>
      </c>
      <c r="EM252" s="46">
        <v>12.93</v>
      </c>
      <c r="EN252" s="43" t="s">
        <v>95</v>
      </c>
      <c r="EO252" s="46">
        <v>12.94</v>
      </c>
      <c r="EP252" s="46">
        <v>25.71</v>
      </c>
      <c r="EQ252" s="43" t="s">
        <v>96</v>
      </c>
      <c r="ER252" s="46">
        <v>25.72</v>
      </c>
      <c r="ES252" s="46">
        <v>40.15</v>
      </c>
    </row>
    <row r="253" spans="140:149" hidden="1" x14ac:dyDescent="0.2">
      <c r="EJ253" s="50">
        <v>595</v>
      </c>
      <c r="EK253" s="43" t="s">
        <v>94</v>
      </c>
      <c r="EL253" s="46">
        <v>6.6</v>
      </c>
      <c r="EM253" s="46">
        <v>12.93</v>
      </c>
      <c r="EN253" s="43" t="s">
        <v>95</v>
      </c>
      <c r="EO253" s="46">
        <v>12.94</v>
      </c>
      <c r="EP253" s="46">
        <v>25.16</v>
      </c>
      <c r="EQ253" s="43" t="s">
        <v>96</v>
      </c>
      <c r="ER253" s="46">
        <v>25.17</v>
      </c>
      <c r="ES253" s="46">
        <v>40.700000000000003</v>
      </c>
    </row>
    <row r="254" spans="140:149" hidden="1" x14ac:dyDescent="0.2">
      <c r="EJ254" s="50">
        <v>596</v>
      </c>
      <c r="EK254" s="43" t="s">
        <v>94</v>
      </c>
      <c r="EL254" s="46">
        <v>6.6</v>
      </c>
      <c r="EM254" s="46">
        <v>12.93</v>
      </c>
      <c r="EN254" s="43" t="s">
        <v>95</v>
      </c>
      <c r="EO254" s="46">
        <v>12.94</v>
      </c>
      <c r="EP254" s="46">
        <v>25.16</v>
      </c>
      <c r="EQ254" s="43" t="s">
        <v>96</v>
      </c>
      <c r="ER254" s="46">
        <v>25.17</v>
      </c>
      <c r="ES254" s="46">
        <v>40.700000000000003</v>
      </c>
    </row>
    <row r="255" spans="140:149" hidden="1" x14ac:dyDescent="0.2">
      <c r="EJ255" s="50">
        <v>597</v>
      </c>
      <c r="EK255" s="43" t="s">
        <v>94</v>
      </c>
      <c r="EL255" s="46">
        <v>6.6</v>
      </c>
      <c r="EM255" s="46">
        <v>12.93</v>
      </c>
      <c r="EN255" s="43" t="s">
        <v>95</v>
      </c>
      <c r="EO255" s="46">
        <v>12.94</v>
      </c>
      <c r="EP255" s="46">
        <v>25.16</v>
      </c>
      <c r="EQ255" s="43" t="s">
        <v>96</v>
      </c>
      <c r="ER255" s="46">
        <v>25.17</v>
      </c>
      <c r="ES255" s="46">
        <v>40.700000000000003</v>
      </c>
    </row>
    <row r="256" spans="140:149" hidden="1" x14ac:dyDescent="0.2">
      <c r="EJ256" s="50">
        <v>598</v>
      </c>
      <c r="EK256" s="43" t="s">
        <v>94</v>
      </c>
      <c r="EL256" s="46">
        <v>6.6</v>
      </c>
      <c r="EM256" s="46">
        <v>12.93</v>
      </c>
      <c r="EN256" s="43" t="s">
        <v>95</v>
      </c>
      <c r="EO256" s="46">
        <v>12.94</v>
      </c>
      <c r="EP256" s="46">
        <v>25.16</v>
      </c>
      <c r="EQ256" s="43" t="s">
        <v>96</v>
      </c>
      <c r="ER256" s="46">
        <v>25.17</v>
      </c>
      <c r="ES256" s="46">
        <v>40.700000000000003</v>
      </c>
    </row>
    <row r="257" spans="140:149" hidden="1" x14ac:dyDescent="0.2">
      <c r="EJ257" s="50">
        <v>599</v>
      </c>
      <c r="EK257" s="43" t="s">
        <v>94</v>
      </c>
      <c r="EL257" s="46">
        <v>6.6</v>
      </c>
      <c r="EM257" s="46">
        <v>12.93</v>
      </c>
      <c r="EN257" s="43" t="s">
        <v>95</v>
      </c>
      <c r="EO257" s="46">
        <v>12.94</v>
      </c>
      <c r="EP257" s="46">
        <v>25.16</v>
      </c>
      <c r="EQ257" s="43" t="s">
        <v>96</v>
      </c>
      <c r="ER257" s="46">
        <v>25.17</v>
      </c>
      <c r="ES257" s="46">
        <v>40.700000000000003</v>
      </c>
    </row>
    <row r="258" spans="140:149" hidden="1" x14ac:dyDescent="0.2">
      <c r="EJ258" s="50">
        <v>600</v>
      </c>
      <c r="EK258" s="43" t="s">
        <v>94</v>
      </c>
      <c r="EL258" s="46">
        <v>6.6</v>
      </c>
      <c r="EM258" s="46">
        <v>12.93</v>
      </c>
      <c r="EN258" s="43" t="s">
        <v>95</v>
      </c>
      <c r="EO258" s="46">
        <v>12.94</v>
      </c>
      <c r="EP258" s="46">
        <v>25.16</v>
      </c>
      <c r="EQ258" s="43" t="s">
        <v>96</v>
      </c>
      <c r="ER258" s="46">
        <v>25.17</v>
      </c>
      <c r="ES258" s="46">
        <v>40.700000000000003</v>
      </c>
    </row>
    <row r="259" spans="140:149" hidden="1" x14ac:dyDescent="0.2">
      <c r="EJ259" s="50">
        <v>601</v>
      </c>
      <c r="EK259" s="43" t="s">
        <v>94</v>
      </c>
      <c r="EL259" s="46">
        <v>6.6</v>
      </c>
      <c r="EM259" s="46">
        <v>12.93</v>
      </c>
      <c r="EN259" s="43" t="s">
        <v>95</v>
      </c>
      <c r="EO259" s="46">
        <v>12.94</v>
      </c>
      <c r="EP259" s="46">
        <v>25.16</v>
      </c>
      <c r="EQ259" s="43" t="s">
        <v>96</v>
      </c>
      <c r="ER259" s="46">
        <v>25.17</v>
      </c>
      <c r="ES259" s="46">
        <v>40.700000000000003</v>
      </c>
    </row>
    <row r="260" spans="140:149" hidden="1" x14ac:dyDescent="0.2">
      <c r="EJ260" s="50">
        <v>602</v>
      </c>
      <c r="EK260" s="43" t="s">
        <v>94</v>
      </c>
      <c r="EL260" s="46">
        <v>6.6</v>
      </c>
      <c r="EM260" s="46">
        <v>12.93</v>
      </c>
      <c r="EN260" s="43" t="s">
        <v>95</v>
      </c>
      <c r="EO260" s="46">
        <v>12.94</v>
      </c>
      <c r="EP260" s="46">
        <v>25.16</v>
      </c>
      <c r="EQ260" s="43" t="s">
        <v>96</v>
      </c>
      <c r="ER260" s="46">
        <v>25.17</v>
      </c>
      <c r="ES260" s="46">
        <v>40.700000000000003</v>
      </c>
    </row>
    <row r="261" spans="140:149" hidden="1" x14ac:dyDescent="0.2">
      <c r="EJ261" s="50">
        <v>603</v>
      </c>
      <c r="EK261" s="43" t="s">
        <v>94</v>
      </c>
      <c r="EL261" s="46">
        <v>6.6</v>
      </c>
      <c r="EM261" s="46">
        <v>12.93</v>
      </c>
      <c r="EN261" s="43" t="s">
        <v>95</v>
      </c>
      <c r="EO261" s="46">
        <v>12.94</v>
      </c>
      <c r="EP261" s="46">
        <v>25.16</v>
      </c>
      <c r="EQ261" s="43" t="s">
        <v>96</v>
      </c>
      <c r="ER261" s="46">
        <v>25.17</v>
      </c>
      <c r="ES261" s="46">
        <v>40.700000000000003</v>
      </c>
    </row>
    <row r="262" spans="140:149" hidden="1" x14ac:dyDescent="0.2">
      <c r="EJ262" s="50">
        <v>604</v>
      </c>
      <c r="EK262" s="43" t="s">
        <v>94</v>
      </c>
      <c r="EL262" s="46">
        <v>6.6</v>
      </c>
      <c r="EM262" s="46">
        <v>12.93</v>
      </c>
      <c r="EN262" s="43" t="s">
        <v>95</v>
      </c>
      <c r="EO262" s="46">
        <v>12.94</v>
      </c>
      <c r="EP262" s="46">
        <v>25.16</v>
      </c>
      <c r="EQ262" s="43" t="s">
        <v>96</v>
      </c>
      <c r="ER262" s="46">
        <v>25.17</v>
      </c>
      <c r="ES262" s="46">
        <v>40.700000000000003</v>
      </c>
    </row>
    <row r="263" spans="140:149" hidden="1" x14ac:dyDescent="0.2">
      <c r="EJ263" s="50">
        <v>605</v>
      </c>
      <c r="EK263" s="43" t="s">
        <v>94</v>
      </c>
      <c r="EL263" s="46">
        <v>6.6</v>
      </c>
      <c r="EM263" s="46">
        <v>12.93</v>
      </c>
      <c r="EN263" s="43" t="s">
        <v>95</v>
      </c>
      <c r="EO263" s="46">
        <v>12.94</v>
      </c>
      <c r="EP263" s="46">
        <v>25.16</v>
      </c>
      <c r="EQ263" s="43" t="s">
        <v>96</v>
      </c>
      <c r="ER263" s="46">
        <v>25.17</v>
      </c>
      <c r="ES263" s="46">
        <v>40.700000000000003</v>
      </c>
    </row>
    <row r="264" spans="140:149" hidden="1" x14ac:dyDescent="0.2">
      <c r="EJ264" s="50">
        <v>606</v>
      </c>
      <c r="EK264" s="43" t="s">
        <v>94</v>
      </c>
      <c r="EL264" s="46">
        <v>6.6</v>
      </c>
      <c r="EM264" s="46">
        <v>12.93</v>
      </c>
      <c r="EN264" s="43" t="s">
        <v>95</v>
      </c>
      <c r="EO264" s="46">
        <v>12.94</v>
      </c>
      <c r="EP264" s="46">
        <v>25.16</v>
      </c>
      <c r="EQ264" s="43" t="s">
        <v>96</v>
      </c>
      <c r="ER264" s="46">
        <v>25.17</v>
      </c>
      <c r="ES264" s="46">
        <v>40.700000000000003</v>
      </c>
    </row>
    <row r="265" spans="140:149" hidden="1" x14ac:dyDescent="0.2">
      <c r="EJ265" s="50">
        <v>607</v>
      </c>
      <c r="EK265" s="43" t="s">
        <v>94</v>
      </c>
      <c r="EL265" s="46">
        <v>6.6</v>
      </c>
      <c r="EM265" s="46">
        <v>12.93</v>
      </c>
      <c r="EN265" s="43" t="s">
        <v>95</v>
      </c>
      <c r="EO265" s="46">
        <v>12.94</v>
      </c>
      <c r="EP265" s="46">
        <v>25.16</v>
      </c>
      <c r="EQ265" s="43" t="s">
        <v>96</v>
      </c>
      <c r="ER265" s="46">
        <v>25.17</v>
      </c>
      <c r="ES265" s="46">
        <v>40.700000000000003</v>
      </c>
    </row>
    <row r="266" spans="140:149" hidden="1" x14ac:dyDescent="0.2">
      <c r="EJ266" s="50">
        <v>608</v>
      </c>
      <c r="EK266" s="43" t="s">
        <v>94</v>
      </c>
      <c r="EL266" s="46">
        <v>6.6</v>
      </c>
      <c r="EM266" s="46">
        <v>12.93</v>
      </c>
      <c r="EN266" s="43" t="s">
        <v>95</v>
      </c>
      <c r="EO266" s="46">
        <v>12.94</v>
      </c>
      <c r="EP266" s="46">
        <v>25.16</v>
      </c>
      <c r="EQ266" s="43" t="s">
        <v>96</v>
      </c>
      <c r="ER266" s="46">
        <v>25.17</v>
      </c>
      <c r="ES266" s="46">
        <v>40.700000000000003</v>
      </c>
    </row>
    <row r="267" spans="140:149" hidden="1" x14ac:dyDescent="0.2">
      <c r="EJ267" s="50">
        <v>609</v>
      </c>
      <c r="EK267" s="43" t="s">
        <v>94</v>
      </c>
      <c r="EL267" s="46">
        <v>6.6</v>
      </c>
      <c r="EM267" s="46">
        <v>12.93</v>
      </c>
      <c r="EN267" s="43" t="s">
        <v>95</v>
      </c>
      <c r="EO267" s="46">
        <v>12.94</v>
      </c>
      <c r="EP267" s="46">
        <v>25.16</v>
      </c>
      <c r="EQ267" s="43" t="s">
        <v>96</v>
      </c>
      <c r="ER267" s="46">
        <v>25.17</v>
      </c>
      <c r="ES267" s="46">
        <v>40.700000000000003</v>
      </c>
    </row>
    <row r="268" spans="140:149" hidden="1" x14ac:dyDescent="0.2">
      <c r="EJ268" s="50">
        <v>610</v>
      </c>
      <c r="EK268" s="43" t="s">
        <v>94</v>
      </c>
      <c r="EL268" s="46">
        <v>6.6</v>
      </c>
      <c r="EM268" s="46">
        <v>12.93</v>
      </c>
      <c r="EN268" s="43" t="s">
        <v>95</v>
      </c>
      <c r="EO268" s="46">
        <v>12.94</v>
      </c>
      <c r="EP268" s="46">
        <v>25.16</v>
      </c>
      <c r="EQ268" s="43" t="s">
        <v>96</v>
      </c>
      <c r="ER268" s="46">
        <v>25.17</v>
      </c>
      <c r="ES268" s="46">
        <v>40.700000000000003</v>
      </c>
    </row>
    <row r="269" spans="140:149" hidden="1" x14ac:dyDescent="0.2">
      <c r="EJ269" s="50">
        <v>611</v>
      </c>
      <c r="EK269" s="43" t="s">
        <v>94</v>
      </c>
      <c r="EL269" s="46">
        <v>6.6</v>
      </c>
      <c r="EM269" s="46">
        <v>12.93</v>
      </c>
      <c r="EN269" s="43" t="s">
        <v>95</v>
      </c>
      <c r="EO269" s="46">
        <v>12.94</v>
      </c>
      <c r="EP269" s="46">
        <v>25.16</v>
      </c>
      <c r="EQ269" s="43" t="s">
        <v>96</v>
      </c>
      <c r="ER269" s="46">
        <v>25.17</v>
      </c>
      <c r="ES269" s="46">
        <v>40.700000000000003</v>
      </c>
    </row>
    <row r="270" spans="140:149" hidden="1" x14ac:dyDescent="0.2">
      <c r="EJ270" s="50">
        <v>612</v>
      </c>
      <c r="EK270" s="43" t="s">
        <v>94</v>
      </c>
      <c r="EL270" s="46">
        <v>6.6</v>
      </c>
      <c r="EM270" s="46">
        <v>12.93</v>
      </c>
      <c r="EN270" s="43" t="s">
        <v>95</v>
      </c>
      <c r="EO270" s="46">
        <v>12.94</v>
      </c>
      <c r="EP270" s="46">
        <v>25.16</v>
      </c>
      <c r="EQ270" s="43" t="s">
        <v>96</v>
      </c>
      <c r="ER270" s="46">
        <v>25.17</v>
      </c>
      <c r="ES270" s="46">
        <v>40.700000000000003</v>
      </c>
    </row>
    <row r="271" spans="140:149" hidden="1" x14ac:dyDescent="0.2">
      <c r="EJ271" s="50">
        <v>613</v>
      </c>
      <c r="EK271" s="43" t="s">
        <v>94</v>
      </c>
      <c r="EL271" s="46">
        <v>6.6</v>
      </c>
      <c r="EM271" s="46">
        <v>12.93</v>
      </c>
      <c r="EN271" s="43" t="s">
        <v>95</v>
      </c>
      <c r="EO271" s="46">
        <v>12.94</v>
      </c>
      <c r="EP271" s="46">
        <v>25.16</v>
      </c>
      <c r="EQ271" s="43" t="s">
        <v>96</v>
      </c>
      <c r="ER271" s="46">
        <v>25.17</v>
      </c>
      <c r="ES271" s="46">
        <v>40.700000000000003</v>
      </c>
    </row>
    <row r="272" spans="140:149" hidden="1" x14ac:dyDescent="0.2">
      <c r="EJ272" s="50">
        <v>614</v>
      </c>
      <c r="EK272" s="43" t="s">
        <v>94</v>
      </c>
      <c r="EL272" s="46">
        <v>6.6</v>
      </c>
      <c r="EM272" s="46">
        <v>12.93</v>
      </c>
      <c r="EN272" s="43" t="s">
        <v>95</v>
      </c>
      <c r="EO272" s="46">
        <v>12.94</v>
      </c>
      <c r="EP272" s="46">
        <v>25.16</v>
      </c>
      <c r="EQ272" s="43" t="s">
        <v>96</v>
      </c>
      <c r="ER272" s="46">
        <v>25.17</v>
      </c>
      <c r="ES272" s="46">
        <v>40.700000000000003</v>
      </c>
    </row>
    <row r="273" spans="140:149" hidden="1" x14ac:dyDescent="0.2">
      <c r="EJ273" s="50">
        <v>615</v>
      </c>
      <c r="EK273" s="43" t="s">
        <v>94</v>
      </c>
      <c r="EL273" s="46">
        <v>6.6</v>
      </c>
      <c r="EM273" s="46">
        <v>12.51</v>
      </c>
      <c r="EN273" s="43" t="s">
        <v>95</v>
      </c>
      <c r="EO273" s="46">
        <v>12.52</v>
      </c>
      <c r="EP273" s="46">
        <v>24.61</v>
      </c>
      <c r="EQ273" s="43" t="s">
        <v>96</v>
      </c>
      <c r="ER273" s="46">
        <v>24.62</v>
      </c>
      <c r="ES273" s="46">
        <v>41.25</v>
      </c>
    </row>
    <row r="274" spans="140:149" hidden="1" x14ac:dyDescent="0.2">
      <c r="EJ274" s="50">
        <v>616</v>
      </c>
      <c r="EK274" s="43" t="s">
        <v>94</v>
      </c>
      <c r="EL274" s="46">
        <v>6.6</v>
      </c>
      <c r="EM274" s="46">
        <v>12.51</v>
      </c>
      <c r="EN274" s="43" t="s">
        <v>95</v>
      </c>
      <c r="EO274" s="46">
        <v>12.52</v>
      </c>
      <c r="EP274" s="46">
        <v>24.61</v>
      </c>
      <c r="EQ274" s="43" t="s">
        <v>96</v>
      </c>
      <c r="ER274" s="46">
        <v>24.62</v>
      </c>
      <c r="ES274" s="46">
        <v>41.25</v>
      </c>
    </row>
    <row r="275" spans="140:149" hidden="1" x14ac:dyDescent="0.2">
      <c r="EJ275" s="50">
        <v>617</v>
      </c>
      <c r="EK275" s="43" t="s">
        <v>94</v>
      </c>
      <c r="EL275" s="46">
        <v>6.6</v>
      </c>
      <c r="EM275" s="46">
        <v>12.51</v>
      </c>
      <c r="EN275" s="43" t="s">
        <v>95</v>
      </c>
      <c r="EO275" s="46">
        <v>12.52</v>
      </c>
      <c r="EP275" s="46">
        <v>24.61</v>
      </c>
      <c r="EQ275" s="43" t="s">
        <v>96</v>
      </c>
      <c r="ER275" s="46">
        <v>24.62</v>
      </c>
      <c r="ES275" s="46">
        <v>41.25</v>
      </c>
    </row>
    <row r="276" spans="140:149" hidden="1" x14ac:dyDescent="0.2">
      <c r="EJ276" s="50">
        <v>618</v>
      </c>
      <c r="EK276" s="43" t="s">
        <v>94</v>
      </c>
      <c r="EL276" s="46">
        <v>6.6</v>
      </c>
      <c r="EM276" s="46">
        <v>12.51</v>
      </c>
      <c r="EN276" s="43" t="s">
        <v>95</v>
      </c>
      <c r="EO276" s="46">
        <v>12.52</v>
      </c>
      <c r="EP276" s="46">
        <v>24.61</v>
      </c>
      <c r="EQ276" s="43" t="s">
        <v>96</v>
      </c>
      <c r="ER276" s="46">
        <v>24.62</v>
      </c>
      <c r="ES276" s="46">
        <v>41.25</v>
      </c>
    </row>
    <row r="277" spans="140:149" hidden="1" x14ac:dyDescent="0.2">
      <c r="EJ277" s="50">
        <v>619</v>
      </c>
      <c r="EK277" s="43" t="s">
        <v>94</v>
      </c>
      <c r="EL277" s="46">
        <v>6.6</v>
      </c>
      <c r="EM277" s="46">
        <v>12.51</v>
      </c>
      <c r="EN277" s="43" t="s">
        <v>95</v>
      </c>
      <c r="EO277" s="46">
        <v>12.52</v>
      </c>
      <c r="EP277" s="46">
        <v>24.61</v>
      </c>
      <c r="EQ277" s="43" t="s">
        <v>96</v>
      </c>
      <c r="ER277" s="46">
        <v>24.62</v>
      </c>
      <c r="ES277" s="46">
        <v>41.25</v>
      </c>
    </row>
    <row r="278" spans="140:149" hidden="1" x14ac:dyDescent="0.2">
      <c r="EJ278" s="50">
        <v>620</v>
      </c>
      <c r="EK278" s="43" t="s">
        <v>94</v>
      </c>
      <c r="EL278" s="46">
        <v>6.6</v>
      </c>
      <c r="EM278" s="46">
        <v>12.51</v>
      </c>
      <c r="EN278" s="43" t="s">
        <v>95</v>
      </c>
      <c r="EO278" s="46">
        <v>12.52</v>
      </c>
      <c r="EP278" s="46">
        <v>24.61</v>
      </c>
      <c r="EQ278" s="43" t="s">
        <v>96</v>
      </c>
      <c r="ER278" s="46">
        <v>24.62</v>
      </c>
      <c r="ES278" s="46">
        <v>41.25</v>
      </c>
    </row>
    <row r="279" spans="140:149" hidden="1" x14ac:dyDescent="0.2">
      <c r="EJ279" s="50">
        <v>621</v>
      </c>
      <c r="EK279" s="43" t="s">
        <v>94</v>
      </c>
      <c r="EL279" s="46">
        <v>6.6</v>
      </c>
      <c r="EM279" s="46">
        <v>12.51</v>
      </c>
      <c r="EN279" s="43" t="s">
        <v>95</v>
      </c>
      <c r="EO279" s="46">
        <v>12.52</v>
      </c>
      <c r="EP279" s="46">
        <v>24.61</v>
      </c>
      <c r="EQ279" s="43" t="s">
        <v>96</v>
      </c>
      <c r="ER279" s="46">
        <v>24.62</v>
      </c>
      <c r="ES279" s="46">
        <v>41.25</v>
      </c>
    </row>
    <row r="280" spans="140:149" hidden="1" x14ac:dyDescent="0.2">
      <c r="EJ280" s="50">
        <v>622</v>
      </c>
      <c r="EK280" s="43" t="s">
        <v>94</v>
      </c>
      <c r="EL280" s="46">
        <v>6.6</v>
      </c>
      <c r="EM280" s="46">
        <v>12.51</v>
      </c>
      <c r="EN280" s="43" t="s">
        <v>95</v>
      </c>
      <c r="EO280" s="46">
        <v>12.52</v>
      </c>
      <c r="EP280" s="46">
        <v>24.61</v>
      </c>
      <c r="EQ280" s="43" t="s">
        <v>96</v>
      </c>
      <c r="ER280" s="46">
        <v>24.62</v>
      </c>
      <c r="ES280" s="46">
        <v>41.25</v>
      </c>
    </row>
    <row r="281" spans="140:149" hidden="1" x14ac:dyDescent="0.2">
      <c r="EJ281" s="50">
        <v>623</v>
      </c>
      <c r="EK281" s="43" t="s">
        <v>94</v>
      </c>
      <c r="EL281" s="46">
        <v>6.6</v>
      </c>
      <c r="EM281" s="46">
        <v>12.51</v>
      </c>
      <c r="EN281" s="43" t="s">
        <v>95</v>
      </c>
      <c r="EO281" s="46">
        <v>12.52</v>
      </c>
      <c r="EP281" s="46">
        <v>24.61</v>
      </c>
      <c r="EQ281" s="43" t="s">
        <v>96</v>
      </c>
      <c r="ER281" s="46">
        <v>24.62</v>
      </c>
      <c r="ES281" s="46">
        <v>41.25</v>
      </c>
    </row>
    <row r="282" spans="140:149" hidden="1" x14ac:dyDescent="0.2">
      <c r="EJ282" s="50">
        <v>624</v>
      </c>
      <c r="EK282" s="43" t="s">
        <v>94</v>
      </c>
      <c r="EL282" s="46">
        <v>6.6</v>
      </c>
      <c r="EM282" s="46">
        <v>12.51</v>
      </c>
      <c r="EN282" s="43" t="s">
        <v>95</v>
      </c>
      <c r="EO282" s="46">
        <v>12.52</v>
      </c>
      <c r="EP282" s="46">
        <v>24.61</v>
      </c>
      <c r="EQ282" s="43" t="s">
        <v>96</v>
      </c>
      <c r="ER282" s="46">
        <v>24.62</v>
      </c>
      <c r="ES282" s="46">
        <v>41.25</v>
      </c>
    </row>
    <row r="283" spans="140:149" hidden="1" x14ac:dyDescent="0.2">
      <c r="EJ283" s="50">
        <v>625</v>
      </c>
      <c r="EK283" s="43" t="s">
        <v>94</v>
      </c>
      <c r="EL283" s="46">
        <v>6.6</v>
      </c>
      <c r="EM283" s="46">
        <v>12.51</v>
      </c>
      <c r="EN283" s="43" t="s">
        <v>95</v>
      </c>
      <c r="EO283" s="46">
        <v>12.52</v>
      </c>
      <c r="EP283" s="46">
        <v>24.61</v>
      </c>
      <c r="EQ283" s="43" t="s">
        <v>96</v>
      </c>
      <c r="ER283" s="46">
        <v>24.62</v>
      </c>
      <c r="ES283" s="46">
        <v>41.25</v>
      </c>
    </row>
    <row r="284" spans="140:149" hidden="1" x14ac:dyDescent="0.2">
      <c r="EJ284" s="50">
        <v>626</v>
      </c>
      <c r="EK284" s="43" t="s">
        <v>94</v>
      </c>
      <c r="EL284" s="46">
        <v>6.6</v>
      </c>
      <c r="EM284" s="46">
        <v>12.51</v>
      </c>
      <c r="EN284" s="43" t="s">
        <v>95</v>
      </c>
      <c r="EO284" s="46">
        <v>12.52</v>
      </c>
      <c r="EP284" s="46">
        <v>24.61</v>
      </c>
      <c r="EQ284" s="43" t="s">
        <v>96</v>
      </c>
      <c r="ER284" s="46">
        <v>24.62</v>
      </c>
      <c r="ES284" s="46">
        <v>41.25</v>
      </c>
    </row>
    <row r="285" spans="140:149" hidden="1" x14ac:dyDescent="0.2">
      <c r="EJ285" s="50">
        <v>627</v>
      </c>
      <c r="EK285" s="43" t="s">
        <v>94</v>
      </c>
      <c r="EL285" s="46">
        <v>6.6</v>
      </c>
      <c r="EM285" s="46">
        <v>12.51</v>
      </c>
      <c r="EN285" s="43" t="s">
        <v>95</v>
      </c>
      <c r="EO285" s="46">
        <v>12.52</v>
      </c>
      <c r="EP285" s="46">
        <v>24.61</v>
      </c>
      <c r="EQ285" s="43" t="s">
        <v>96</v>
      </c>
      <c r="ER285" s="46">
        <v>24.62</v>
      </c>
      <c r="ES285" s="46">
        <v>41.25</v>
      </c>
    </row>
    <row r="286" spans="140:149" hidden="1" x14ac:dyDescent="0.2">
      <c r="EJ286" s="50">
        <v>628</v>
      </c>
      <c r="EK286" s="43" t="s">
        <v>94</v>
      </c>
      <c r="EL286" s="46">
        <v>6.6</v>
      </c>
      <c r="EM286" s="46">
        <v>12.51</v>
      </c>
      <c r="EN286" s="43" t="s">
        <v>95</v>
      </c>
      <c r="EO286" s="46">
        <v>12.52</v>
      </c>
      <c r="EP286" s="46">
        <v>24.61</v>
      </c>
      <c r="EQ286" s="43" t="s">
        <v>96</v>
      </c>
      <c r="ER286" s="46">
        <v>24.62</v>
      </c>
      <c r="ES286" s="46">
        <v>41.25</v>
      </c>
    </row>
    <row r="287" spans="140:149" hidden="1" x14ac:dyDescent="0.2">
      <c r="EJ287" s="50">
        <v>629</v>
      </c>
      <c r="EK287" s="43" t="s">
        <v>94</v>
      </c>
      <c r="EL287" s="46">
        <v>6.6</v>
      </c>
      <c r="EM287" s="46">
        <v>12.51</v>
      </c>
      <c r="EN287" s="43" t="s">
        <v>95</v>
      </c>
      <c r="EO287" s="46">
        <v>12.52</v>
      </c>
      <c r="EP287" s="46">
        <v>24.61</v>
      </c>
      <c r="EQ287" s="43" t="s">
        <v>96</v>
      </c>
      <c r="ER287" s="46">
        <v>24.62</v>
      </c>
      <c r="ES287" s="46">
        <v>41.25</v>
      </c>
    </row>
    <row r="288" spans="140:149" hidden="1" x14ac:dyDescent="0.2">
      <c r="EJ288" s="50">
        <v>630</v>
      </c>
      <c r="EK288" s="43" t="s">
        <v>94</v>
      </c>
      <c r="EL288" s="46">
        <v>6.6</v>
      </c>
      <c r="EM288" s="46">
        <v>12.51</v>
      </c>
      <c r="EN288" s="43" t="s">
        <v>95</v>
      </c>
      <c r="EO288" s="46">
        <v>12.52</v>
      </c>
      <c r="EP288" s="46">
        <v>24.61</v>
      </c>
      <c r="EQ288" s="43" t="s">
        <v>96</v>
      </c>
      <c r="ER288" s="46">
        <v>24.62</v>
      </c>
      <c r="ES288" s="46">
        <v>41.25</v>
      </c>
    </row>
    <row r="289" spans="140:149" hidden="1" x14ac:dyDescent="0.2">
      <c r="EJ289" s="50">
        <v>631</v>
      </c>
      <c r="EK289" s="43" t="s">
        <v>94</v>
      </c>
      <c r="EL289" s="46">
        <v>6.6</v>
      </c>
      <c r="EM289" s="46">
        <v>12.51</v>
      </c>
      <c r="EN289" s="43" t="s">
        <v>95</v>
      </c>
      <c r="EO289" s="46">
        <v>12.52</v>
      </c>
      <c r="EP289" s="46">
        <v>24.61</v>
      </c>
      <c r="EQ289" s="43" t="s">
        <v>96</v>
      </c>
      <c r="ER289" s="46">
        <v>24.62</v>
      </c>
      <c r="ES289" s="46">
        <v>41.25</v>
      </c>
    </row>
    <row r="290" spans="140:149" hidden="1" x14ac:dyDescent="0.2">
      <c r="EJ290" s="50">
        <v>632</v>
      </c>
      <c r="EK290" s="43" t="s">
        <v>94</v>
      </c>
      <c r="EL290" s="46">
        <v>6.6</v>
      </c>
      <c r="EM290" s="46">
        <v>12.51</v>
      </c>
      <c r="EN290" s="43" t="s">
        <v>95</v>
      </c>
      <c r="EO290" s="46">
        <v>12.52</v>
      </c>
      <c r="EP290" s="46">
        <v>24.61</v>
      </c>
      <c r="EQ290" s="43" t="s">
        <v>96</v>
      </c>
      <c r="ER290" s="46">
        <v>24.62</v>
      </c>
      <c r="ES290" s="46">
        <v>41.25</v>
      </c>
    </row>
    <row r="291" spans="140:149" hidden="1" x14ac:dyDescent="0.2">
      <c r="EJ291" s="50">
        <v>633</v>
      </c>
      <c r="EK291" s="43" t="s">
        <v>94</v>
      </c>
      <c r="EL291" s="46">
        <v>6.6</v>
      </c>
      <c r="EM291" s="46">
        <v>12.51</v>
      </c>
      <c r="EN291" s="43" t="s">
        <v>95</v>
      </c>
      <c r="EO291" s="46">
        <v>12.52</v>
      </c>
      <c r="EP291" s="46">
        <v>24.61</v>
      </c>
      <c r="EQ291" s="43" t="s">
        <v>96</v>
      </c>
      <c r="ER291" s="46">
        <v>24.62</v>
      </c>
      <c r="ES291" s="46">
        <v>41.25</v>
      </c>
    </row>
    <row r="292" spans="140:149" hidden="1" x14ac:dyDescent="0.2">
      <c r="EJ292" s="50">
        <v>634</v>
      </c>
      <c r="EK292" s="43" t="s">
        <v>94</v>
      </c>
      <c r="EL292" s="46">
        <v>6.6</v>
      </c>
      <c r="EM292" s="46">
        <v>12.51</v>
      </c>
      <c r="EN292" s="43" t="s">
        <v>95</v>
      </c>
      <c r="EO292" s="46">
        <v>12.52</v>
      </c>
      <c r="EP292" s="46">
        <v>24.61</v>
      </c>
      <c r="EQ292" s="43" t="s">
        <v>96</v>
      </c>
      <c r="ER292" s="46">
        <v>24.62</v>
      </c>
      <c r="ES292" s="46">
        <v>41.25</v>
      </c>
    </row>
    <row r="293" spans="140:149" hidden="1" x14ac:dyDescent="0.2">
      <c r="EJ293" s="50">
        <v>635</v>
      </c>
      <c r="EK293" s="43" t="s">
        <v>94</v>
      </c>
      <c r="EL293" s="46">
        <v>6.6</v>
      </c>
      <c r="EM293" s="46">
        <v>11.96</v>
      </c>
      <c r="EN293" s="43" t="s">
        <v>95</v>
      </c>
      <c r="EO293" s="46">
        <v>11.97</v>
      </c>
      <c r="EP293" s="46">
        <v>24.61</v>
      </c>
      <c r="EQ293" s="43" t="s">
        <v>96</v>
      </c>
      <c r="ER293" s="46">
        <v>24.62</v>
      </c>
      <c r="ES293" s="46">
        <v>41.25</v>
      </c>
    </row>
    <row r="294" spans="140:149" hidden="1" x14ac:dyDescent="0.2">
      <c r="EJ294" s="50">
        <v>636</v>
      </c>
      <c r="EK294" s="43" t="s">
        <v>94</v>
      </c>
      <c r="EL294" s="46">
        <v>6.6</v>
      </c>
      <c r="EM294" s="46">
        <v>11.96</v>
      </c>
      <c r="EN294" s="43" t="s">
        <v>95</v>
      </c>
      <c r="EO294" s="46">
        <v>11.97</v>
      </c>
      <c r="EP294" s="46">
        <v>24.61</v>
      </c>
      <c r="EQ294" s="43" t="s">
        <v>96</v>
      </c>
      <c r="ER294" s="46">
        <v>24.62</v>
      </c>
      <c r="ES294" s="46">
        <v>41.25</v>
      </c>
    </row>
    <row r="295" spans="140:149" hidden="1" x14ac:dyDescent="0.2">
      <c r="EJ295" s="50">
        <v>637</v>
      </c>
      <c r="EK295" s="43" t="s">
        <v>94</v>
      </c>
      <c r="EL295" s="46">
        <v>6.6</v>
      </c>
      <c r="EM295" s="46">
        <v>11.96</v>
      </c>
      <c r="EN295" s="43" t="s">
        <v>95</v>
      </c>
      <c r="EO295" s="46">
        <v>11.97</v>
      </c>
      <c r="EP295" s="46">
        <v>24.61</v>
      </c>
      <c r="EQ295" s="43" t="s">
        <v>96</v>
      </c>
      <c r="ER295" s="46">
        <v>24.62</v>
      </c>
      <c r="ES295" s="46">
        <v>41.25</v>
      </c>
    </row>
    <row r="296" spans="140:149" hidden="1" x14ac:dyDescent="0.2">
      <c r="EJ296" s="50">
        <v>638</v>
      </c>
      <c r="EK296" s="43" t="s">
        <v>94</v>
      </c>
      <c r="EL296" s="46">
        <v>6.6</v>
      </c>
      <c r="EM296" s="46">
        <v>11.96</v>
      </c>
      <c r="EN296" s="43" t="s">
        <v>95</v>
      </c>
      <c r="EO296" s="46">
        <v>11.97</v>
      </c>
      <c r="EP296" s="46">
        <v>24.61</v>
      </c>
      <c r="EQ296" s="43" t="s">
        <v>96</v>
      </c>
      <c r="ER296" s="46">
        <v>24.62</v>
      </c>
      <c r="ES296" s="46">
        <v>41.25</v>
      </c>
    </row>
    <row r="297" spans="140:149" hidden="1" x14ac:dyDescent="0.2">
      <c r="EJ297" s="50">
        <v>639</v>
      </c>
      <c r="EK297" s="43" t="s">
        <v>94</v>
      </c>
      <c r="EL297" s="46">
        <v>6.6</v>
      </c>
      <c r="EM297" s="46">
        <v>11.96</v>
      </c>
      <c r="EN297" s="43" t="s">
        <v>95</v>
      </c>
      <c r="EO297" s="46">
        <v>11.97</v>
      </c>
      <c r="EP297" s="46">
        <v>24.61</v>
      </c>
      <c r="EQ297" s="43" t="s">
        <v>96</v>
      </c>
      <c r="ER297" s="46">
        <v>24.62</v>
      </c>
      <c r="ES297" s="46">
        <v>41.25</v>
      </c>
    </row>
    <row r="298" spans="140:149" hidden="1" x14ac:dyDescent="0.2">
      <c r="EJ298" s="50">
        <v>640</v>
      </c>
      <c r="EK298" s="43" t="s">
        <v>94</v>
      </c>
      <c r="EL298" s="46">
        <v>6.6</v>
      </c>
      <c r="EM298" s="46">
        <v>11.96</v>
      </c>
      <c r="EN298" s="43" t="s">
        <v>95</v>
      </c>
      <c r="EO298" s="46">
        <v>11.97</v>
      </c>
      <c r="EP298" s="46">
        <v>24.06</v>
      </c>
      <c r="EQ298" s="43" t="s">
        <v>96</v>
      </c>
      <c r="ER298" s="46">
        <v>24.07</v>
      </c>
      <c r="ES298" s="46">
        <v>41.25</v>
      </c>
    </row>
    <row r="299" spans="140:149" hidden="1" x14ac:dyDescent="0.2">
      <c r="EJ299" s="50">
        <v>641</v>
      </c>
      <c r="EK299" s="43" t="s">
        <v>94</v>
      </c>
      <c r="EL299" s="46">
        <v>6.6</v>
      </c>
      <c r="EM299" s="46">
        <v>11.96</v>
      </c>
      <c r="EN299" s="43" t="s">
        <v>95</v>
      </c>
      <c r="EO299" s="46">
        <v>11.97</v>
      </c>
      <c r="EP299" s="46">
        <v>24.06</v>
      </c>
      <c r="EQ299" s="43" t="s">
        <v>96</v>
      </c>
      <c r="ER299" s="46">
        <v>24.07</v>
      </c>
      <c r="ES299" s="46">
        <v>41.25</v>
      </c>
    </row>
    <row r="300" spans="140:149" x14ac:dyDescent="0.2">
      <c r="EJ300" s="50">
        <v>642</v>
      </c>
      <c r="EK300" s="43" t="s">
        <v>94</v>
      </c>
      <c r="EL300" s="46">
        <v>6.6</v>
      </c>
      <c r="EM300" s="46">
        <v>11.96</v>
      </c>
      <c r="EN300" s="43" t="s">
        <v>95</v>
      </c>
      <c r="EO300" s="46">
        <v>11.97</v>
      </c>
      <c r="EP300" s="46">
        <v>24.06</v>
      </c>
      <c r="EQ300" s="43" t="s">
        <v>96</v>
      </c>
      <c r="ER300" s="46">
        <v>24.07</v>
      </c>
      <c r="ES300" s="46">
        <v>41.25</v>
      </c>
    </row>
    <row r="301" spans="140:149" x14ac:dyDescent="0.2">
      <c r="EJ301" s="50">
        <v>643</v>
      </c>
      <c r="EK301" s="43" t="s">
        <v>94</v>
      </c>
      <c r="EL301" s="46">
        <v>6.6</v>
      </c>
      <c r="EM301" s="46">
        <v>11.96</v>
      </c>
      <c r="EN301" s="43" t="s">
        <v>95</v>
      </c>
      <c r="EO301" s="46">
        <v>11.97</v>
      </c>
      <c r="EP301" s="46">
        <v>24.06</v>
      </c>
      <c r="EQ301" s="43" t="s">
        <v>96</v>
      </c>
      <c r="ER301" s="46">
        <v>24.07</v>
      </c>
      <c r="ES301" s="46">
        <v>41.25</v>
      </c>
    </row>
    <row r="302" spans="140:149" x14ac:dyDescent="0.2">
      <c r="EJ302" s="50">
        <v>644</v>
      </c>
      <c r="EK302" s="43" t="s">
        <v>94</v>
      </c>
      <c r="EL302" s="46">
        <v>6.6</v>
      </c>
      <c r="EM302" s="46">
        <v>11.96</v>
      </c>
      <c r="EN302" s="43" t="s">
        <v>95</v>
      </c>
      <c r="EO302" s="46">
        <v>11.97</v>
      </c>
      <c r="EP302" s="46">
        <v>24.06</v>
      </c>
      <c r="EQ302" s="43" t="s">
        <v>96</v>
      </c>
      <c r="ER302" s="46">
        <v>24.07</v>
      </c>
      <c r="ES302" s="46">
        <v>41.25</v>
      </c>
    </row>
    <row r="303" spans="140:149" x14ac:dyDescent="0.2">
      <c r="EJ303" s="50">
        <v>645</v>
      </c>
      <c r="EK303" s="43" t="s">
        <v>94</v>
      </c>
      <c r="EL303" s="46">
        <v>6.6</v>
      </c>
      <c r="EM303" s="46">
        <v>11.96</v>
      </c>
      <c r="EN303" s="43" t="s">
        <v>95</v>
      </c>
      <c r="EO303" s="46">
        <v>11.97</v>
      </c>
      <c r="EP303" s="46">
        <v>24.06</v>
      </c>
      <c r="EQ303" s="43" t="s">
        <v>96</v>
      </c>
      <c r="ER303" s="46">
        <v>24.07</v>
      </c>
      <c r="ES303" s="46">
        <v>41.25</v>
      </c>
    </row>
    <row r="304" spans="140:149" x14ac:dyDescent="0.2">
      <c r="EJ304" s="50">
        <v>646</v>
      </c>
      <c r="EK304" s="43" t="s">
        <v>94</v>
      </c>
      <c r="EL304" s="46">
        <v>6.6</v>
      </c>
      <c r="EM304" s="46">
        <v>11.96</v>
      </c>
      <c r="EN304" s="43" t="s">
        <v>95</v>
      </c>
      <c r="EO304" s="46">
        <v>11.97</v>
      </c>
      <c r="EP304" s="46">
        <v>24.06</v>
      </c>
      <c r="EQ304" s="43" t="s">
        <v>96</v>
      </c>
      <c r="ER304" s="46">
        <v>24.07</v>
      </c>
      <c r="ES304" s="46">
        <v>41.25</v>
      </c>
    </row>
    <row r="305" spans="140:149" x14ac:dyDescent="0.2">
      <c r="EJ305" s="50">
        <v>647</v>
      </c>
      <c r="EK305" s="43" t="s">
        <v>94</v>
      </c>
      <c r="EL305" s="46">
        <v>6.6</v>
      </c>
      <c r="EM305" s="46">
        <v>11.96</v>
      </c>
      <c r="EN305" s="43" t="s">
        <v>95</v>
      </c>
      <c r="EO305" s="46">
        <v>11.97</v>
      </c>
      <c r="EP305" s="46">
        <v>24.06</v>
      </c>
      <c r="EQ305" s="43" t="s">
        <v>96</v>
      </c>
      <c r="ER305" s="46">
        <v>24.07</v>
      </c>
      <c r="ES305" s="46">
        <v>41.25</v>
      </c>
    </row>
    <row r="306" spans="140:149" x14ac:dyDescent="0.2">
      <c r="EJ306" s="50">
        <v>648</v>
      </c>
      <c r="EK306" s="43" t="s">
        <v>94</v>
      </c>
      <c r="EL306" s="46">
        <v>6.6</v>
      </c>
      <c r="EM306" s="46">
        <v>11.96</v>
      </c>
      <c r="EN306" s="43" t="s">
        <v>95</v>
      </c>
      <c r="EO306" s="46">
        <v>11.97</v>
      </c>
      <c r="EP306" s="46">
        <v>24.06</v>
      </c>
      <c r="EQ306" s="43" t="s">
        <v>96</v>
      </c>
      <c r="ER306" s="46">
        <v>24.07</v>
      </c>
      <c r="ES306" s="46">
        <v>41.25</v>
      </c>
    </row>
    <row r="307" spans="140:149" x14ac:dyDescent="0.2">
      <c r="EJ307" s="50">
        <v>649</v>
      </c>
      <c r="EK307" s="43" t="s">
        <v>94</v>
      </c>
      <c r="EL307" s="46">
        <v>6.6</v>
      </c>
      <c r="EM307" s="46">
        <v>11.96</v>
      </c>
      <c r="EN307" s="43" t="s">
        <v>95</v>
      </c>
      <c r="EO307" s="46">
        <v>11.97</v>
      </c>
      <c r="EP307" s="46">
        <v>24.06</v>
      </c>
      <c r="EQ307" s="43" t="s">
        <v>96</v>
      </c>
      <c r="ER307" s="46">
        <v>24.07</v>
      </c>
      <c r="ES307" s="46">
        <v>41.25</v>
      </c>
    </row>
    <row r="308" spans="140:149" x14ac:dyDescent="0.2">
      <c r="EJ308" s="50">
        <v>650</v>
      </c>
      <c r="EK308" s="43" t="s">
        <v>94</v>
      </c>
      <c r="EL308" s="46">
        <v>6.6</v>
      </c>
      <c r="EM308" s="46">
        <v>11.96</v>
      </c>
      <c r="EN308" s="43" t="s">
        <v>95</v>
      </c>
      <c r="EO308" s="46">
        <v>11.97</v>
      </c>
      <c r="EP308" s="46">
        <v>24.06</v>
      </c>
      <c r="EQ308" s="43" t="s">
        <v>96</v>
      </c>
      <c r="ER308" s="46">
        <v>24.07</v>
      </c>
      <c r="ES308" s="46">
        <v>41.8</v>
      </c>
    </row>
    <row r="309" spans="140:149" x14ac:dyDescent="0.2">
      <c r="EJ309" s="50">
        <v>651</v>
      </c>
      <c r="EK309" s="43" t="s">
        <v>94</v>
      </c>
      <c r="EL309" s="46">
        <v>6.6</v>
      </c>
      <c r="EM309" s="46">
        <v>11.96</v>
      </c>
      <c r="EN309" s="43" t="s">
        <v>95</v>
      </c>
      <c r="EO309" s="46">
        <v>11.97</v>
      </c>
      <c r="EP309" s="46">
        <v>24.06</v>
      </c>
      <c r="EQ309" s="43" t="s">
        <v>96</v>
      </c>
      <c r="ER309" s="46">
        <v>24.07</v>
      </c>
      <c r="ES309" s="46">
        <v>41.8</v>
      </c>
    </row>
    <row r="310" spans="140:149" x14ac:dyDescent="0.2">
      <c r="EJ310" s="50">
        <v>652</v>
      </c>
      <c r="EK310" s="43" t="s">
        <v>94</v>
      </c>
      <c r="EL310" s="46">
        <v>6.6</v>
      </c>
      <c r="EM310" s="46">
        <v>11.96</v>
      </c>
      <c r="EN310" s="43" t="s">
        <v>95</v>
      </c>
      <c r="EO310" s="46">
        <v>11.97</v>
      </c>
      <c r="EP310" s="46">
        <v>24.06</v>
      </c>
      <c r="EQ310" s="43" t="s">
        <v>96</v>
      </c>
      <c r="ER310" s="46">
        <v>24.07</v>
      </c>
      <c r="ES310" s="46">
        <v>41.8</v>
      </c>
    </row>
    <row r="311" spans="140:149" x14ac:dyDescent="0.2">
      <c r="EJ311" s="50">
        <v>653</v>
      </c>
      <c r="EK311" s="43" t="s">
        <v>94</v>
      </c>
      <c r="EL311" s="46">
        <v>6.6</v>
      </c>
      <c r="EM311" s="46">
        <v>11.96</v>
      </c>
      <c r="EN311" s="43" t="s">
        <v>95</v>
      </c>
      <c r="EO311" s="46">
        <v>11.97</v>
      </c>
      <c r="EP311" s="46">
        <v>24.06</v>
      </c>
      <c r="EQ311" s="43" t="s">
        <v>96</v>
      </c>
      <c r="ER311" s="46">
        <v>24.07</v>
      </c>
      <c r="ES311" s="46">
        <v>41.8</v>
      </c>
    </row>
    <row r="312" spans="140:149" x14ac:dyDescent="0.2">
      <c r="EJ312" s="50">
        <v>654</v>
      </c>
      <c r="EK312" s="43" t="s">
        <v>94</v>
      </c>
      <c r="EL312" s="46">
        <v>6.6</v>
      </c>
      <c r="EM312" s="46">
        <v>11.96</v>
      </c>
      <c r="EN312" s="43" t="s">
        <v>95</v>
      </c>
      <c r="EO312" s="46">
        <v>11.97</v>
      </c>
      <c r="EP312" s="46">
        <v>24.06</v>
      </c>
      <c r="EQ312" s="43" t="s">
        <v>96</v>
      </c>
      <c r="ER312" s="46">
        <v>24.07</v>
      </c>
      <c r="ES312" s="46">
        <v>41.8</v>
      </c>
    </row>
    <row r="313" spans="140:149" x14ac:dyDescent="0.2">
      <c r="EJ313" s="50">
        <v>655</v>
      </c>
      <c r="EK313" s="43" t="s">
        <v>94</v>
      </c>
      <c r="EL313" s="46">
        <v>6.6</v>
      </c>
      <c r="EM313" s="46">
        <v>11.96</v>
      </c>
      <c r="EN313" s="43" t="s">
        <v>95</v>
      </c>
      <c r="EO313" s="46">
        <v>11.97</v>
      </c>
      <c r="EP313" s="46">
        <v>24.06</v>
      </c>
      <c r="EQ313" s="43" t="s">
        <v>96</v>
      </c>
      <c r="ER313" s="46">
        <v>24.07</v>
      </c>
      <c r="ES313" s="46">
        <v>41.8</v>
      </c>
    </row>
    <row r="314" spans="140:149" x14ac:dyDescent="0.2">
      <c r="EJ314" s="50">
        <v>656</v>
      </c>
      <c r="EK314" s="43" t="s">
        <v>94</v>
      </c>
      <c r="EL314" s="46">
        <v>6.6</v>
      </c>
      <c r="EM314" s="46">
        <v>11.96</v>
      </c>
      <c r="EN314" s="43" t="s">
        <v>95</v>
      </c>
      <c r="EO314" s="46">
        <v>11.97</v>
      </c>
      <c r="EP314" s="46">
        <v>24.06</v>
      </c>
      <c r="EQ314" s="43" t="s">
        <v>96</v>
      </c>
      <c r="ER314" s="46">
        <v>24.07</v>
      </c>
      <c r="ES314" s="46">
        <v>41.8</v>
      </c>
    </row>
    <row r="315" spans="140:149" x14ac:dyDescent="0.2">
      <c r="EJ315" s="50">
        <v>657</v>
      </c>
      <c r="EK315" s="43" t="s">
        <v>94</v>
      </c>
      <c r="EL315" s="46">
        <v>6.6</v>
      </c>
      <c r="EM315" s="46">
        <v>11.96</v>
      </c>
      <c r="EN315" s="43" t="s">
        <v>95</v>
      </c>
      <c r="EO315" s="46">
        <v>11.97</v>
      </c>
      <c r="EP315" s="46">
        <v>24.06</v>
      </c>
      <c r="EQ315" s="43" t="s">
        <v>96</v>
      </c>
      <c r="ER315" s="46">
        <v>24.07</v>
      </c>
      <c r="ES315" s="46">
        <v>41.8</v>
      </c>
    </row>
    <row r="316" spans="140:149" x14ac:dyDescent="0.2">
      <c r="EJ316" s="50">
        <v>658</v>
      </c>
      <c r="EK316" s="43" t="s">
        <v>94</v>
      </c>
      <c r="EL316" s="46">
        <v>6.6</v>
      </c>
      <c r="EM316" s="46">
        <v>11.96</v>
      </c>
      <c r="EN316" s="43" t="s">
        <v>95</v>
      </c>
      <c r="EO316" s="46">
        <v>11.97</v>
      </c>
      <c r="EP316" s="46">
        <v>24.06</v>
      </c>
      <c r="EQ316" s="43" t="s">
        <v>96</v>
      </c>
      <c r="ER316" s="46">
        <v>24.07</v>
      </c>
      <c r="ES316" s="46">
        <v>41.8</v>
      </c>
    </row>
    <row r="317" spans="140:149" x14ac:dyDescent="0.2">
      <c r="EJ317" s="50">
        <v>659</v>
      </c>
      <c r="EK317" s="43" t="s">
        <v>94</v>
      </c>
      <c r="EL317" s="46">
        <v>6.6</v>
      </c>
      <c r="EM317" s="46">
        <v>11.96</v>
      </c>
      <c r="EN317" s="43" t="s">
        <v>95</v>
      </c>
      <c r="EO317" s="46">
        <v>11.97</v>
      </c>
      <c r="EP317" s="46">
        <v>24.06</v>
      </c>
      <c r="EQ317" s="43" t="s">
        <v>96</v>
      </c>
      <c r="ER317" s="46">
        <v>24.07</v>
      </c>
      <c r="ES317" s="46">
        <v>41.8</v>
      </c>
    </row>
    <row r="318" spans="140:149" x14ac:dyDescent="0.2">
      <c r="EJ318" s="50">
        <v>660</v>
      </c>
      <c r="EK318" s="43" t="s">
        <v>94</v>
      </c>
      <c r="EL318" s="46">
        <v>6.6</v>
      </c>
      <c r="EM318" s="46">
        <v>11.96</v>
      </c>
      <c r="EN318" s="43" t="s">
        <v>95</v>
      </c>
      <c r="EO318" s="46">
        <v>11.97</v>
      </c>
      <c r="EP318" s="46">
        <v>24.06</v>
      </c>
      <c r="EQ318" s="43" t="s">
        <v>96</v>
      </c>
      <c r="ER318" s="46">
        <v>24.07</v>
      </c>
      <c r="ES318" s="46">
        <v>41.8</v>
      </c>
    </row>
    <row r="319" spans="140:149" x14ac:dyDescent="0.2">
      <c r="EJ319" s="50">
        <v>661</v>
      </c>
      <c r="EK319" s="43" t="s">
        <v>94</v>
      </c>
      <c r="EL319" s="46">
        <v>6.6</v>
      </c>
      <c r="EM319" s="46">
        <v>11.96</v>
      </c>
      <c r="EN319" s="43" t="s">
        <v>95</v>
      </c>
      <c r="EO319" s="46">
        <v>11.97</v>
      </c>
      <c r="EP319" s="46">
        <v>24.06</v>
      </c>
      <c r="EQ319" s="43" t="s">
        <v>96</v>
      </c>
      <c r="ER319" s="46">
        <v>24.07</v>
      </c>
      <c r="ES319" s="46">
        <v>41.8</v>
      </c>
    </row>
    <row r="320" spans="140:149" x14ac:dyDescent="0.2">
      <c r="EJ320" s="50">
        <v>662</v>
      </c>
      <c r="EK320" s="43" t="s">
        <v>94</v>
      </c>
      <c r="EL320" s="46">
        <v>6.6</v>
      </c>
      <c r="EM320" s="46">
        <v>11.96</v>
      </c>
      <c r="EN320" s="43" t="s">
        <v>95</v>
      </c>
      <c r="EO320" s="46">
        <v>11.97</v>
      </c>
      <c r="EP320" s="46">
        <v>24.06</v>
      </c>
      <c r="EQ320" s="43" t="s">
        <v>96</v>
      </c>
      <c r="ER320" s="46">
        <v>24.07</v>
      </c>
      <c r="ES320" s="46">
        <v>41.8</v>
      </c>
    </row>
    <row r="321" spans="140:149" x14ac:dyDescent="0.2">
      <c r="EJ321" s="50">
        <v>663</v>
      </c>
      <c r="EK321" s="43" t="s">
        <v>94</v>
      </c>
      <c r="EL321" s="46">
        <v>6.6</v>
      </c>
      <c r="EM321" s="46">
        <v>11.96</v>
      </c>
      <c r="EN321" s="43" t="s">
        <v>95</v>
      </c>
      <c r="EO321" s="46">
        <v>11.97</v>
      </c>
      <c r="EP321" s="46">
        <v>24.06</v>
      </c>
      <c r="EQ321" s="43" t="s">
        <v>96</v>
      </c>
      <c r="ER321" s="46">
        <v>24.07</v>
      </c>
      <c r="ES321" s="46">
        <v>41.8</v>
      </c>
    </row>
    <row r="322" spans="140:149" x14ac:dyDescent="0.2">
      <c r="EJ322" s="50">
        <v>664</v>
      </c>
      <c r="EK322" s="43" t="s">
        <v>94</v>
      </c>
      <c r="EL322" s="46">
        <v>6.6</v>
      </c>
      <c r="EM322" s="46">
        <v>11.96</v>
      </c>
      <c r="EN322" s="43" t="s">
        <v>95</v>
      </c>
      <c r="EO322" s="46">
        <v>11.97</v>
      </c>
      <c r="EP322" s="46">
        <v>24.06</v>
      </c>
      <c r="EQ322" s="43" t="s">
        <v>96</v>
      </c>
      <c r="ER322" s="46">
        <v>24.07</v>
      </c>
      <c r="ES322" s="46">
        <v>41.8</v>
      </c>
    </row>
    <row r="323" spans="140:149" x14ac:dyDescent="0.2">
      <c r="EJ323" s="50">
        <v>665</v>
      </c>
      <c r="EK323" s="43" t="s">
        <v>94</v>
      </c>
      <c r="EL323" s="46">
        <v>6.6</v>
      </c>
      <c r="EM323" s="46">
        <v>11.41</v>
      </c>
      <c r="EN323" s="43" t="s">
        <v>95</v>
      </c>
      <c r="EO323" s="46">
        <v>11.42</v>
      </c>
      <c r="EP323" s="46">
        <v>23.51</v>
      </c>
      <c r="EQ323" s="43" t="s">
        <v>96</v>
      </c>
      <c r="ER323" s="46">
        <v>23.52</v>
      </c>
      <c r="ES323" s="46">
        <v>41.8</v>
      </c>
    </row>
    <row r="324" spans="140:149" x14ac:dyDescent="0.2">
      <c r="EJ324" s="50">
        <v>666</v>
      </c>
      <c r="EK324" s="43" t="s">
        <v>94</v>
      </c>
      <c r="EL324" s="46">
        <v>6.6</v>
      </c>
      <c r="EM324" s="46">
        <v>11.41</v>
      </c>
      <c r="EN324" s="43" t="s">
        <v>95</v>
      </c>
      <c r="EO324" s="46">
        <v>11.42</v>
      </c>
      <c r="EP324" s="46">
        <v>23.51</v>
      </c>
      <c r="EQ324" s="43" t="s">
        <v>96</v>
      </c>
      <c r="ER324" s="46">
        <v>23.52</v>
      </c>
      <c r="ES324" s="46">
        <v>41.8</v>
      </c>
    </row>
    <row r="325" spans="140:149" x14ac:dyDescent="0.2">
      <c r="EJ325" s="50">
        <v>667</v>
      </c>
      <c r="EK325" s="43" t="s">
        <v>94</v>
      </c>
      <c r="EL325" s="46">
        <v>6.6</v>
      </c>
      <c r="EM325" s="46">
        <v>11.41</v>
      </c>
      <c r="EN325" s="43" t="s">
        <v>95</v>
      </c>
      <c r="EO325" s="46">
        <v>11.42</v>
      </c>
      <c r="EP325" s="46">
        <v>23.51</v>
      </c>
      <c r="EQ325" s="43" t="s">
        <v>96</v>
      </c>
      <c r="ER325" s="46">
        <v>23.52</v>
      </c>
      <c r="ES325" s="46">
        <v>41.8</v>
      </c>
    </row>
    <row r="326" spans="140:149" x14ac:dyDescent="0.2">
      <c r="EJ326" s="50">
        <v>668</v>
      </c>
      <c r="EK326" s="43" t="s">
        <v>94</v>
      </c>
      <c r="EL326" s="46">
        <v>6.6</v>
      </c>
      <c r="EM326" s="46">
        <v>11.41</v>
      </c>
      <c r="EN326" s="43" t="s">
        <v>95</v>
      </c>
      <c r="EO326" s="46">
        <v>11.42</v>
      </c>
      <c r="EP326" s="46">
        <v>23.51</v>
      </c>
      <c r="EQ326" s="43" t="s">
        <v>96</v>
      </c>
      <c r="ER326" s="46">
        <v>23.52</v>
      </c>
      <c r="ES326" s="46">
        <v>41.8</v>
      </c>
    </row>
    <row r="327" spans="140:149" x14ac:dyDescent="0.2">
      <c r="EJ327" s="50">
        <v>669</v>
      </c>
      <c r="EK327" s="43" t="s">
        <v>94</v>
      </c>
      <c r="EL327" s="46">
        <v>6.6</v>
      </c>
      <c r="EM327" s="46">
        <v>11.41</v>
      </c>
      <c r="EN327" s="43" t="s">
        <v>95</v>
      </c>
      <c r="EO327" s="46">
        <v>11.42</v>
      </c>
      <c r="EP327" s="46">
        <v>23.51</v>
      </c>
      <c r="EQ327" s="43" t="s">
        <v>96</v>
      </c>
      <c r="ER327" s="46">
        <v>23.52</v>
      </c>
      <c r="ES327" s="46">
        <v>41.8</v>
      </c>
    </row>
    <row r="328" spans="140:149" x14ac:dyDescent="0.2">
      <c r="EJ328" s="50">
        <v>670</v>
      </c>
      <c r="EK328" s="43" t="s">
        <v>94</v>
      </c>
      <c r="EL328" s="46">
        <v>6.6</v>
      </c>
      <c r="EM328" s="46">
        <v>11.41</v>
      </c>
      <c r="EN328" s="43" t="s">
        <v>95</v>
      </c>
      <c r="EO328" s="46">
        <v>11.42</v>
      </c>
      <c r="EP328" s="46">
        <v>23.51</v>
      </c>
      <c r="EQ328" s="43" t="s">
        <v>96</v>
      </c>
      <c r="ER328" s="46">
        <v>23.52</v>
      </c>
      <c r="ES328" s="46">
        <v>41.8</v>
      </c>
    </row>
    <row r="329" spans="140:149" x14ac:dyDescent="0.2">
      <c r="EJ329" s="50">
        <v>671</v>
      </c>
      <c r="EK329" s="43" t="s">
        <v>94</v>
      </c>
      <c r="EL329" s="46">
        <v>6.6</v>
      </c>
      <c r="EM329" s="46">
        <v>11.41</v>
      </c>
      <c r="EN329" s="43" t="s">
        <v>95</v>
      </c>
      <c r="EO329" s="46">
        <v>11.42</v>
      </c>
      <c r="EP329" s="46">
        <v>23.51</v>
      </c>
      <c r="EQ329" s="43" t="s">
        <v>96</v>
      </c>
      <c r="ER329" s="46">
        <v>23.52</v>
      </c>
      <c r="ES329" s="46">
        <v>41.8</v>
      </c>
    </row>
    <row r="330" spans="140:149" x14ac:dyDescent="0.2">
      <c r="EJ330" s="50">
        <v>672</v>
      </c>
      <c r="EK330" s="43" t="s">
        <v>94</v>
      </c>
      <c r="EL330" s="46">
        <v>6.6</v>
      </c>
      <c r="EM330" s="46">
        <v>11.41</v>
      </c>
      <c r="EN330" s="43" t="s">
        <v>95</v>
      </c>
      <c r="EO330" s="46">
        <v>11.42</v>
      </c>
      <c r="EP330" s="46">
        <v>23.51</v>
      </c>
      <c r="EQ330" s="43" t="s">
        <v>96</v>
      </c>
      <c r="ER330" s="46">
        <v>23.52</v>
      </c>
      <c r="ES330" s="46">
        <v>41.8</v>
      </c>
    </row>
    <row r="331" spans="140:149" x14ac:dyDescent="0.2">
      <c r="EJ331" s="50">
        <v>673</v>
      </c>
      <c r="EK331" s="43" t="s">
        <v>94</v>
      </c>
      <c r="EL331" s="46">
        <v>6.6</v>
      </c>
      <c r="EM331" s="46">
        <v>11.41</v>
      </c>
      <c r="EN331" s="43" t="s">
        <v>95</v>
      </c>
      <c r="EO331" s="46">
        <v>11.42</v>
      </c>
      <c r="EP331" s="46">
        <v>23.51</v>
      </c>
      <c r="EQ331" s="43" t="s">
        <v>96</v>
      </c>
      <c r="ER331" s="46">
        <v>23.52</v>
      </c>
      <c r="ES331" s="46">
        <v>41.8</v>
      </c>
    </row>
    <row r="332" spans="140:149" x14ac:dyDescent="0.2">
      <c r="EJ332" s="50">
        <v>674</v>
      </c>
      <c r="EK332" s="43" t="s">
        <v>94</v>
      </c>
      <c r="EL332" s="46">
        <v>6.6</v>
      </c>
      <c r="EM332" s="46">
        <v>11.41</v>
      </c>
      <c r="EN332" s="43" t="s">
        <v>95</v>
      </c>
      <c r="EO332" s="46">
        <v>11.42</v>
      </c>
      <c r="EP332" s="46">
        <v>23.51</v>
      </c>
      <c r="EQ332" s="43" t="s">
        <v>96</v>
      </c>
      <c r="ER332" s="46">
        <v>23.52</v>
      </c>
      <c r="ES332" s="46">
        <v>41.8</v>
      </c>
    </row>
    <row r="333" spans="140:149" x14ac:dyDescent="0.2">
      <c r="EJ333" s="50">
        <v>675</v>
      </c>
      <c r="EK333" s="43" t="s">
        <v>94</v>
      </c>
      <c r="EL333" s="46">
        <v>6.6</v>
      </c>
      <c r="EM333" s="46">
        <v>11.41</v>
      </c>
      <c r="EN333" s="43" t="s">
        <v>95</v>
      </c>
      <c r="EO333" s="46">
        <v>11.42</v>
      </c>
      <c r="EP333" s="46">
        <v>23.51</v>
      </c>
      <c r="EQ333" s="43" t="s">
        <v>96</v>
      </c>
      <c r="ER333" s="46">
        <v>23.52</v>
      </c>
      <c r="ES333" s="46">
        <v>41.8</v>
      </c>
    </row>
    <row r="334" spans="140:149" x14ac:dyDescent="0.2">
      <c r="EJ334" s="50">
        <v>676</v>
      </c>
      <c r="EK334" s="43" t="s">
        <v>97</v>
      </c>
      <c r="EL334" s="46">
        <v>7.7</v>
      </c>
      <c r="EM334" s="46">
        <v>17.04</v>
      </c>
      <c r="EN334" s="43" t="s">
        <v>98</v>
      </c>
      <c r="EO334" s="46">
        <v>17.05</v>
      </c>
      <c r="EP334" s="46">
        <v>29.43</v>
      </c>
      <c r="EQ334" s="43" t="s">
        <v>99</v>
      </c>
      <c r="ER334" s="46">
        <v>29.44</v>
      </c>
      <c r="ES334" s="46">
        <v>47.3</v>
      </c>
    </row>
    <row r="335" spans="140:149" x14ac:dyDescent="0.2">
      <c r="EJ335" s="50">
        <v>677</v>
      </c>
      <c r="EK335" s="43" t="s">
        <v>97</v>
      </c>
      <c r="EL335" s="46">
        <v>7.7</v>
      </c>
      <c r="EM335" s="46">
        <v>17.04</v>
      </c>
      <c r="EN335" s="43" t="s">
        <v>98</v>
      </c>
      <c r="EO335" s="46">
        <v>17.05</v>
      </c>
      <c r="EP335" s="46">
        <v>29.43</v>
      </c>
      <c r="EQ335" s="43" t="s">
        <v>99</v>
      </c>
      <c r="ER335" s="46">
        <v>29.44</v>
      </c>
      <c r="ES335" s="46">
        <v>47.3</v>
      </c>
    </row>
    <row r="336" spans="140:149" x14ac:dyDescent="0.2">
      <c r="EJ336" s="50">
        <v>678</v>
      </c>
      <c r="EK336" s="43" t="s">
        <v>97</v>
      </c>
      <c r="EL336" s="46">
        <v>7.7</v>
      </c>
      <c r="EM336" s="46">
        <v>17.04</v>
      </c>
      <c r="EN336" s="43" t="s">
        <v>98</v>
      </c>
      <c r="EO336" s="46">
        <v>17.05</v>
      </c>
      <c r="EP336" s="46">
        <v>29.43</v>
      </c>
      <c r="EQ336" s="43" t="s">
        <v>99</v>
      </c>
      <c r="ER336" s="46">
        <v>29.44</v>
      </c>
      <c r="ES336" s="46">
        <v>47.3</v>
      </c>
    </row>
    <row r="337" spans="140:149" x14ac:dyDescent="0.2">
      <c r="EJ337" s="50">
        <v>679</v>
      </c>
      <c r="EK337" s="43" t="s">
        <v>97</v>
      </c>
      <c r="EL337" s="46">
        <v>7.7</v>
      </c>
      <c r="EM337" s="46">
        <v>17.04</v>
      </c>
      <c r="EN337" s="43" t="s">
        <v>98</v>
      </c>
      <c r="EO337" s="46">
        <v>17.05</v>
      </c>
      <c r="EP337" s="46">
        <v>29.43</v>
      </c>
      <c r="EQ337" s="43" t="s">
        <v>99</v>
      </c>
      <c r="ER337" s="46">
        <v>29.44</v>
      </c>
      <c r="ES337" s="46">
        <v>47.3</v>
      </c>
    </row>
    <row r="338" spans="140:149" x14ac:dyDescent="0.2">
      <c r="EJ338" s="50">
        <v>680</v>
      </c>
      <c r="EK338" s="43" t="s">
        <v>97</v>
      </c>
      <c r="EL338" s="46">
        <v>7.7</v>
      </c>
      <c r="EM338" s="46">
        <v>17.04</v>
      </c>
      <c r="EN338" s="43" t="s">
        <v>98</v>
      </c>
      <c r="EO338" s="46">
        <v>17.05</v>
      </c>
      <c r="EP338" s="46">
        <v>29.43</v>
      </c>
      <c r="EQ338" s="43" t="s">
        <v>99</v>
      </c>
      <c r="ER338" s="46">
        <v>29.44</v>
      </c>
      <c r="ES338" s="46">
        <v>47.3</v>
      </c>
    </row>
    <row r="339" spans="140:149" x14ac:dyDescent="0.2">
      <c r="EJ339" s="50">
        <v>681</v>
      </c>
      <c r="EK339" s="43" t="s">
        <v>97</v>
      </c>
      <c r="EL339" s="46">
        <v>7.7</v>
      </c>
      <c r="EM339" s="46">
        <v>17.04</v>
      </c>
      <c r="EN339" s="43" t="s">
        <v>98</v>
      </c>
      <c r="EO339" s="46">
        <v>17.05</v>
      </c>
      <c r="EP339" s="46">
        <v>29.43</v>
      </c>
      <c r="EQ339" s="43" t="s">
        <v>99</v>
      </c>
      <c r="ER339" s="46">
        <v>29.44</v>
      </c>
      <c r="ES339" s="46">
        <v>47.3</v>
      </c>
    </row>
    <row r="340" spans="140:149" x14ac:dyDescent="0.2">
      <c r="EJ340" s="50">
        <v>682</v>
      </c>
      <c r="EK340" s="43" t="s">
        <v>97</v>
      </c>
      <c r="EL340" s="46">
        <v>7.7</v>
      </c>
      <c r="EM340" s="46">
        <v>17.04</v>
      </c>
      <c r="EN340" s="43" t="s">
        <v>98</v>
      </c>
      <c r="EO340" s="46">
        <v>17.05</v>
      </c>
      <c r="EP340" s="46">
        <v>29.43</v>
      </c>
      <c r="EQ340" s="43" t="s">
        <v>99</v>
      </c>
      <c r="ER340" s="46">
        <v>29.44</v>
      </c>
      <c r="ES340" s="46">
        <v>47.3</v>
      </c>
    </row>
    <row r="341" spans="140:149" x14ac:dyDescent="0.2">
      <c r="EJ341" s="50">
        <v>683</v>
      </c>
      <c r="EK341" s="43" t="s">
        <v>97</v>
      </c>
      <c r="EL341" s="46">
        <v>7.7</v>
      </c>
      <c r="EM341" s="46">
        <v>17.04</v>
      </c>
      <c r="EN341" s="43" t="s">
        <v>98</v>
      </c>
      <c r="EO341" s="46">
        <v>17.05</v>
      </c>
      <c r="EP341" s="46">
        <v>29.43</v>
      </c>
      <c r="EQ341" s="43" t="s">
        <v>99</v>
      </c>
      <c r="ER341" s="46">
        <v>29.44</v>
      </c>
      <c r="ES341" s="46">
        <v>47.3</v>
      </c>
    </row>
    <row r="342" spans="140:149" x14ac:dyDescent="0.2">
      <c r="EJ342" s="50">
        <v>684</v>
      </c>
      <c r="EK342" s="43" t="s">
        <v>97</v>
      </c>
      <c r="EL342" s="46">
        <v>7.7</v>
      </c>
      <c r="EM342" s="46">
        <v>17.04</v>
      </c>
      <c r="EN342" s="43" t="s">
        <v>98</v>
      </c>
      <c r="EO342" s="46">
        <v>17.05</v>
      </c>
      <c r="EP342" s="46">
        <v>29.43</v>
      </c>
      <c r="EQ342" s="43" t="s">
        <v>99</v>
      </c>
      <c r="ER342" s="46">
        <v>29.44</v>
      </c>
      <c r="ES342" s="46">
        <v>47.3</v>
      </c>
    </row>
    <row r="343" spans="140:149" x14ac:dyDescent="0.2">
      <c r="EJ343" s="50">
        <v>685</v>
      </c>
      <c r="EK343" s="43" t="s">
        <v>97</v>
      </c>
      <c r="EL343" s="46">
        <v>7.7</v>
      </c>
      <c r="EM343" s="46">
        <v>17.04</v>
      </c>
      <c r="EN343" s="43" t="s">
        <v>98</v>
      </c>
      <c r="EO343" s="46">
        <v>17.05</v>
      </c>
      <c r="EP343" s="46">
        <v>28.88</v>
      </c>
      <c r="EQ343" s="43" t="s">
        <v>99</v>
      </c>
      <c r="ER343" s="46">
        <v>28.89</v>
      </c>
      <c r="ES343" s="46">
        <v>47.3</v>
      </c>
    </row>
    <row r="344" spans="140:149" x14ac:dyDescent="0.2">
      <c r="EJ344" s="50">
        <v>686</v>
      </c>
      <c r="EK344" s="43" t="s">
        <v>97</v>
      </c>
      <c r="EL344" s="46">
        <v>7.7</v>
      </c>
      <c r="EM344" s="46">
        <v>17.04</v>
      </c>
      <c r="EN344" s="43" t="s">
        <v>98</v>
      </c>
      <c r="EO344" s="46">
        <v>17.05</v>
      </c>
      <c r="EP344" s="46">
        <v>28.88</v>
      </c>
      <c r="EQ344" s="43" t="s">
        <v>99</v>
      </c>
      <c r="ER344" s="46">
        <v>28.89</v>
      </c>
      <c r="ES344" s="46">
        <v>47.3</v>
      </c>
    </row>
    <row r="345" spans="140:149" x14ac:dyDescent="0.2">
      <c r="EJ345" s="50">
        <v>687</v>
      </c>
      <c r="EK345" s="43" t="s">
        <v>97</v>
      </c>
      <c r="EL345" s="46">
        <v>7.7</v>
      </c>
      <c r="EM345" s="46">
        <v>17.04</v>
      </c>
      <c r="EN345" s="43" t="s">
        <v>98</v>
      </c>
      <c r="EO345" s="46">
        <v>17.05</v>
      </c>
      <c r="EP345" s="46">
        <v>28.88</v>
      </c>
      <c r="EQ345" s="43" t="s">
        <v>99</v>
      </c>
      <c r="ER345" s="46">
        <v>28.89</v>
      </c>
      <c r="ES345" s="46">
        <v>47.3</v>
      </c>
    </row>
    <row r="346" spans="140:149" x14ac:dyDescent="0.2">
      <c r="EJ346" s="50">
        <v>688</v>
      </c>
      <c r="EK346" s="43" t="s">
        <v>97</v>
      </c>
      <c r="EL346" s="46">
        <v>7.7</v>
      </c>
      <c r="EM346" s="46">
        <v>17.04</v>
      </c>
      <c r="EN346" s="43" t="s">
        <v>98</v>
      </c>
      <c r="EO346" s="46">
        <v>17.05</v>
      </c>
      <c r="EP346" s="46">
        <v>28.88</v>
      </c>
      <c r="EQ346" s="43" t="s">
        <v>99</v>
      </c>
      <c r="ER346" s="46">
        <v>28.89</v>
      </c>
      <c r="ES346" s="46">
        <v>47.3</v>
      </c>
    </row>
    <row r="347" spans="140:149" x14ac:dyDescent="0.2">
      <c r="EJ347" s="50">
        <v>689</v>
      </c>
      <c r="EK347" s="43" t="s">
        <v>97</v>
      </c>
      <c r="EL347" s="46">
        <v>7.7</v>
      </c>
      <c r="EM347" s="46">
        <v>17.04</v>
      </c>
      <c r="EN347" s="43" t="s">
        <v>98</v>
      </c>
      <c r="EO347" s="46">
        <v>17.05</v>
      </c>
      <c r="EP347" s="46">
        <v>28.88</v>
      </c>
      <c r="EQ347" s="43" t="s">
        <v>99</v>
      </c>
      <c r="ER347" s="46">
        <v>28.89</v>
      </c>
      <c r="ES347" s="46">
        <v>47.3</v>
      </c>
    </row>
    <row r="348" spans="140:149" x14ac:dyDescent="0.2">
      <c r="EJ348" s="50">
        <v>690</v>
      </c>
      <c r="EK348" s="43" t="s">
        <v>97</v>
      </c>
      <c r="EL348" s="46">
        <v>7.7</v>
      </c>
      <c r="EM348" s="46">
        <v>16.489999999999998</v>
      </c>
      <c r="EN348" s="43" t="s">
        <v>98</v>
      </c>
      <c r="EO348" s="46">
        <v>16.5</v>
      </c>
      <c r="EP348" s="46">
        <v>28.88</v>
      </c>
      <c r="EQ348" s="43" t="s">
        <v>99</v>
      </c>
      <c r="ER348" s="46">
        <v>28.89</v>
      </c>
      <c r="ES348" s="46">
        <v>47.3</v>
      </c>
    </row>
    <row r="349" spans="140:149" x14ac:dyDescent="0.2">
      <c r="EJ349" s="50">
        <v>691</v>
      </c>
      <c r="EK349" s="43" t="s">
        <v>97</v>
      </c>
      <c r="EL349" s="46">
        <v>7.7</v>
      </c>
      <c r="EM349" s="46">
        <v>16.489999999999998</v>
      </c>
      <c r="EN349" s="43" t="s">
        <v>98</v>
      </c>
      <c r="EO349" s="46">
        <v>16.5</v>
      </c>
      <c r="EP349" s="46">
        <v>28.88</v>
      </c>
      <c r="EQ349" s="43" t="s">
        <v>99</v>
      </c>
      <c r="ER349" s="46">
        <v>28.89</v>
      </c>
      <c r="ES349" s="46">
        <v>47.3</v>
      </c>
    </row>
    <row r="350" spans="140:149" x14ac:dyDescent="0.2">
      <c r="EJ350" s="50">
        <v>692</v>
      </c>
      <c r="EK350" s="43" t="s">
        <v>97</v>
      </c>
      <c r="EL350" s="46">
        <v>7.7</v>
      </c>
      <c r="EM350" s="46">
        <v>16.489999999999998</v>
      </c>
      <c r="EN350" s="43" t="s">
        <v>98</v>
      </c>
      <c r="EO350" s="46">
        <v>16.5</v>
      </c>
      <c r="EP350" s="46">
        <v>28.88</v>
      </c>
      <c r="EQ350" s="43" t="s">
        <v>99</v>
      </c>
      <c r="ER350" s="46">
        <v>28.89</v>
      </c>
      <c r="ES350" s="46">
        <v>47.3</v>
      </c>
    </row>
    <row r="351" spans="140:149" x14ac:dyDescent="0.2">
      <c r="EJ351" s="50">
        <v>693</v>
      </c>
      <c r="EK351" s="43" t="s">
        <v>97</v>
      </c>
      <c r="EL351" s="46">
        <v>7.7</v>
      </c>
      <c r="EM351" s="46">
        <v>16.489999999999998</v>
      </c>
      <c r="EN351" s="43" t="s">
        <v>98</v>
      </c>
      <c r="EO351" s="46">
        <v>16.5</v>
      </c>
      <c r="EP351" s="46">
        <v>28.88</v>
      </c>
      <c r="EQ351" s="43" t="s">
        <v>99</v>
      </c>
      <c r="ER351" s="46">
        <v>28.89</v>
      </c>
      <c r="ES351" s="46">
        <v>47.3</v>
      </c>
    </row>
    <row r="352" spans="140:149" x14ac:dyDescent="0.2">
      <c r="EJ352" s="50">
        <v>694</v>
      </c>
      <c r="EK352" s="43" t="s">
        <v>97</v>
      </c>
      <c r="EL352" s="46">
        <v>7.7</v>
      </c>
      <c r="EM352" s="46">
        <v>16.489999999999998</v>
      </c>
      <c r="EN352" s="43" t="s">
        <v>98</v>
      </c>
      <c r="EO352" s="46">
        <v>16.5</v>
      </c>
      <c r="EP352" s="46">
        <v>28.88</v>
      </c>
      <c r="EQ352" s="43" t="s">
        <v>99</v>
      </c>
      <c r="ER352" s="46">
        <v>28.89</v>
      </c>
      <c r="ES352" s="46">
        <v>47.3</v>
      </c>
    </row>
    <row r="353" spans="140:149" x14ac:dyDescent="0.2">
      <c r="EJ353" s="50">
        <v>695</v>
      </c>
      <c r="EK353" s="43" t="s">
        <v>97</v>
      </c>
      <c r="EL353" s="46">
        <v>7.7</v>
      </c>
      <c r="EM353" s="46">
        <v>16.489999999999998</v>
      </c>
      <c r="EN353" s="43" t="s">
        <v>98</v>
      </c>
      <c r="EO353" s="46">
        <v>16.5</v>
      </c>
      <c r="EP353" s="46">
        <v>28.72</v>
      </c>
      <c r="EQ353" s="43" t="s">
        <v>99</v>
      </c>
      <c r="ER353" s="46">
        <v>28.73</v>
      </c>
      <c r="ES353" s="46">
        <v>47.3</v>
      </c>
    </row>
    <row r="354" spans="140:149" x14ac:dyDescent="0.2">
      <c r="EJ354" s="50">
        <v>696</v>
      </c>
      <c r="EK354" s="43" t="s">
        <v>97</v>
      </c>
      <c r="EL354" s="46">
        <v>7.7</v>
      </c>
      <c r="EM354" s="46">
        <v>16.489999999999998</v>
      </c>
      <c r="EN354" s="43" t="s">
        <v>98</v>
      </c>
      <c r="EO354" s="46">
        <v>16.5</v>
      </c>
      <c r="EP354" s="46">
        <v>28.72</v>
      </c>
      <c r="EQ354" s="43" t="s">
        <v>99</v>
      </c>
      <c r="ER354" s="46">
        <v>28.73</v>
      </c>
      <c r="ES354" s="46">
        <v>47.3</v>
      </c>
    </row>
    <row r="355" spans="140:149" x14ac:dyDescent="0.2">
      <c r="EJ355" s="50">
        <v>697</v>
      </c>
      <c r="EK355" s="43" t="s">
        <v>97</v>
      </c>
      <c r="EL355" s="46">
        <v>7.7</v>
      </c>
      <c r="EM355" s="46">
        <v>16.489999999999998</v>
      </c>
      <c r="EN355" s="43" t="s">
        <v>98</v>
      </c>
      <c r="EO355" s="46">
        <v>16.5</v>
      </c>
      <c r="EP355" s="46">
        <v>28.72</v>
      </c>
      <c r="EQ355" s="43" t="s">
        <v>99</v>
      </c>
      <c r="ER355" s="46">
        <v>28.73</v>
      </c>
      <c r="ES355" s="46">
        <v>47.3</v>
      </c>
    </row>
    <row r="356" spans="140:149" x14ac:dyDescent="0.2">
      <c r="EJ356" s="50">
        <v>698</v>
      </c>
      <c r="EK356" s="43" t="s">
        <v>97</v>
      </c>
      <c r="EL356" s="46">
        <v>7.7</v>
      </c>
      <c r="EM356" s="46">
        <v>16.489999999999998</v>
      </c>
      <c r="EN356" s="43" t="s">
        <v>98</v>
      </c>
      <c r="EO356" s="46">
        <v>16.5</v>
      </c>
      <c r="EP356" s="46">
        <v>28.72</v>
      </c>
      <c r="EQ356" s="43" t="s">
        <v>99</v>
      </c>
      <c r="ER356" s="46">
        <v>28.73</v>
      </c>
      <c r="ES356" s="46">
        <v>47.3</v>
      </c>
    </row>
    <row r="357" spans="140:149" x14ac:dyDescent="0.2">
      <c r="EJ357" s="50">
        <v>699</v>
      </c>
      <c r="EK357" s="43" t="s">
        <v>97</v>
      </c>
      <c r="EL357" s="46">
        <v>7.7</v>
      </c>
      <c r="EM357" s="46">
        <v>16.489999999999998</v>
      </c>
      <c r="EN357" s="43" t="s">
        <v>98</v>
      </c>
      <c r="EO357" s="46">
        <v>16.5</v>
      </c>
      <c r="EP357" s="46">
        <v>28.72</v>
      </c>
      <c r="EQ357" s="43" t="s">
        <v>99</v>
      </c>
      <c r="ER357" s="46">
        <v>28.73</v>
      </c>
      <c r="ES357" s="46">
        <v>47.3</v>
      </c>
    </row>
    <row r="358" spans="140:149" x14ac:dyDescent="0.2">
      <c r="EJ358" s="50">
        <v>700</v>
      </c>
      <c r="EK358" s="43" t="s">
        <v>97</v>
      </c>
      <c r="EL358" s="46">
        <v>7.7</v>
      </c>
      <c r="EM358" s="46">
        <v>16.489999999999998</v>
      </c>
      <c r="EN358" s="43" t="s">
        <v>98</v>
      </c>
      <c r="EO358" s="46">
        <v>16.5</v>
      </c>
      <c r="EP358" s="46">
        <v>28.72</v>
      </c>
      <c r="EQ358" s="43" t="s">
        <v>99</v>
      </c>
      <c r="ER358" s="46">
        <v>28.73</v>
      </c>
      <c r="ES358" s="46">
        <v>47.3</v>
      </c>
    </row>
    <row r="359" spans="140:149" x14ac:dyDescent="0.2">
      <c r="EJ359" s="50">
        <v>701</v>
      </c>
      <c r="EK359" s="43" t="s">
        <v>97</v>
      </c>
      <c r="EL359" s="46">
        <v>7.7</v>
      </c>
      <c r="EM359" s="46">
        <v>16.489999999999998</v>
      </c>
      <c r="EN359" s="43" t="s">
        <v>98</v>
      </c>
      <c r="EO359" s="46">
        <v>16.5</v>
      </c>
      <c r="EP359" s="46">
        <v>28.72</v>
      </c>
      <c r="EQ359" s="43" t="s">
        <v>99</v>
      </c>
      <c r="ER359" s="46">
        <v>28.73</v>
      </c>
      <c r="ES359" s="46">
        <v>47.3</v>
      </c>
    </row>
    <row r="360" spans="140:149" x14ac:dyDescent="0.2">
      <c r="EJ360" s="50">
        <v>702</v>
      </c>
      <c r="EK360" s="43" t="s">
        <v>97</v>
      </c>
      <c r="EL360" s="46">
        <v>7.7</v>
      </c>
      <c r="EM360" s="46">
        <v>16.489999999999998</v>
      </c>
      <c r="EN360" s="43" t="s">
        <v>98</v>
      </c>
      <c r="EO360" s="46">
        <v>16.5</v>
      </c>
      <c r="EP360" s="46">
        <v>28.72</v>
      </c>
      <c r="EQ360" s="43" t="s">
        <v>99</v>
      </c>
      <c r="ER360" s="46">
        <v>28.73</v>
      </c>
      <c r="ES360" s="46">
        <v>47.3</v>
      </c>
    </row>
    <row r="361" spans="140:149" x14ac:dyDescent="0.2">
      <c r="EJ361" s="50">
        <v>703</v>
      </c>
      <c r="EK361" s="43" t="s">
        <v>97</v>
      </c>
      <c r="EL361" s="46">
        <v>7.7</v>
      </c>
      <c r="EM361" s="46">
        <v>16.489999999999998</v>
      </c>
      <c r="EN361" s="43" t="s">
        <v>98</v>
      </c>
      <c r="EO361" s="46">
        <v>16.5</v>
      </c>
      <c r="EP361" s="46">
        <v>28.72</v>
      </c>
      <c r="EQ361" s="43" t="s">
        <v>99</v>
      </c>
      <c r="ER361" s="46">
        <v>28.73</v>
      </c>
      <c r="ES361" s="46">
        <v>47.3</v>
      </c>
    </row>
    <row r="362" spans="140:149" x14ac:dyDescent="0.2">
      <c r="EJ362" s="50">
        <v>704</v>
      </c>
      <c r="EK362" s="43" t="s">
        <v>97</v>
      </c>
      <c r="EL362" s="46">
        <v>7.7</v>
      </c>
      <c r="EM362" s="46">
        <v>16.489999999999998</v>
      </c>
      <c r="EN362" s="43" t="s">
        <v>98</v>
      </c>
      <c r="EO362" s="46">
        <v>16.5</v>
      </c>
      <c r="EP362" s="46">
        <v>28.72</v>
      </c>
      <c r="EQ362" s="43" t="s">
        <v>99</v>
      </c>
      <c r="ER362" s="46">
        <v>28.73</v>
      </c>
      <c r="ES362" s="46">
        <v>47.3</v>
      </c>
    </row>
    <row r="363" spans="140:149" x14ac:dyDescent="0.2">
      <c r="EJ363" s="50">
        <v>705</v>
      </c>
      <c r="EK363" s="43" t="s">
        <v>97</v>
      </c>
      <c r="EL363" s="46">
        <v>7.7</v>
      </c>
      <c r="EM363" s="46">
        <v>16.489999999999998</v>
      </c>
      <c r="EN363" s="43" t="s">
        <v>98</v>
      </c>
      <c r="EO363" s="46">
        <v>16.5</v>
      </c>
      <c r="EP363" s="46">
        <v>28.59</v>
      </c>
      <c r="EQ363" s="43" t="s">
        <v>99</v>
      </c>
      <c r="ER363" s="46">
        <v>28.6</v>
      </c>
      <c r="ES363" s="46">
        <v>47.3</v>
      </c>
    </row>
    <row r="364" spans="140:149" x14ac:dyDescent="0.2">
      <c r="EJ364" s="50">
        <v>706</v>
      </c>
      <c r="EK364" s="43" t="s">
        <v>97</v>
      </c>
      <c r="EL364" s="46">
        <v>7.7</v>
      </c>
      <c r="EM364" s="46">
        <v>16.489999999999998</v>
      </c>
      <c r="EN364" s="43" t="s">
        <v>98</v>
      </c>
      <c r="EO364" s="46">
        <v>16.5</v>
      </c>
      <c r="EP364" s="46">
        <v>28.59</v>
      </c>
      <c r="EQ364" s="43" t="s">
        <v>99</v>
      </c>
      <c r="ER364" s="46">
        <v>28.6</v>
      </c>
      <c r="ES364" s="46">
        <v>47.3</v>
      </c>
    </row>
    <row r="365" spans="140:149" x14ac:dyDescent="0.2">
      <c r="EJ365" s="50">
        <v>707</v>
      </c>
      <c r="EK365" s="43" t="s">
        <v>97</v>
      </c>
      <c r="EL365" s="46">
        <v>7.7</v>
      </c>
      <c r="EM365" s="46">
        <v>16.489999999999998</v>
      </c>
      <c r="EN365" s="43" t="s">
        <v>98</v>
      </c>
      <c r="EO365" s="46">
        <v>16.5</v>
      </c>
      <c r="EP365" s="46">
        <v>28.59</v>
      </c>
      <c r="EQ365" s="43" t="s">
        <v>99</v>
      </c>
      <c r="ER365" s="46">
        <v>28.6</v>
      </c>
      <c r="ES365" s="46">
        <v>47.3</v>
      </c>
    </row>
    <row r="366" spans="140:149" x14ac:dyDescent="0.2">
      <c r="EJ366" s="50">
        <v>708</v>
      </c>
      <c r="EK366" s="43" t="s">
        <v>97</v>
      </c>
      <c r="EL366" s="46">
        <v>7.7</v>
      </c>
      <c r="EM366" s="46">
        <v>16.489999999999998</v>
      </c>
      <c r="EN366" s="43" t="s">
        <v>98</v>
      </c>
      <c r="EO366" s="46">
        <v>16.5</v>
      </c>
      <c r="EP366" s="46">
        <v>28.59</v>
      </c>
      <c r="EQ366" s="43" t="s">
        <v>99</v>
      </c>
      <c r="ER366" s="46">
        <v>28.6</v>
      </c>
      <c r="ES366" s="46">
        <v>47.3</v>
      </c>
    </row>
    <row r="367" spans="140:149" x14ac:dyDescent="0.2">
      <c r="EJ367" s="50">
        <v>709</v>
      </c>
      <c r="EK367" s="43" t="s">
        <v>97</v>
      </c>
      <c r="EL367" s="46">
        <v>7.7</v>
      </c>
      <c r="EM367" s="46">
        <v>16.489999999999998</v>
      </c>
      <c r="EN367" s="43" t="s">
        <v>98</v>
      </c>
      <c r="EO367" s="46">
        <v>16.5</v>
      </c>
      <c r="EP367" s="46">
        <v>28.59</v>
      </c>
      <c r="EQ367" s="43" t="s">
        <v>99</v>
      </c>
      <c r="ER367" s="46">
        <v>28.6</v>
      </c>
      <c r="ES367" s="46">
        <v>47.3</v>
      </c>
    </row>
    <row r="368" spans="140:149" x14ac:dyDescent="0.2">
      <c r="EJ368" s="50">
        <v>710</v>
      </c>
      <c r="EK368" s="43" t="s">
        <v>97</v>
      </c>
      <c r="EL368" s="46">
        <v>7.7</v>
      </c>
      <c r="EM368" s="46">
        <v>16.489999999999998</v>
      </c>
      <c r="EN368" s="43" t="s">
        <v>98</v>
      </c>
      <c r="EO368" s="46">
        <v>16.5</v>
      </c>
      <c r="EP368" s="46">
        <v>28.59</v>
      </c>
      <c r="EQ368" s="43" t="s">
        <v>99</v>
      </c>
      <c r="ER368" s="46">
        <v>28.6</v>
      </c>
      <c r="ES368" s="46">
        <v>46.75</v>
      </c>
    </row>
    <row r="369" spans="140:149" x14ac:dyDescent="0.2">
      <c r="EJ369" s="50">
        <v>711</v>
      </c>
      <c r="EK369" s="43" t="s">
        <v>97</v>
      </c>
      <c r="EL369" s="46">
        <v>7.7</v>
      </c>
      <c r="EM369" s="46">
        <v>16.489999999999998</v>
      </c>
      <c r="EN369" s="43" t="s">
        <v>98</v>
      </c>
      <c r="EO369" s="46">
        <v>16.5</v>
      </c>
      <c r="EP369" s="46">
        <v>28.59</v>
      </c>
      <c r="EQ369" s="43" t="s">
        <v>99</v>
      </c>
      <c r="ER369" s="46">
        <v>28.6</v>
      </c>
      <c r="ES369" s="46">
        <v>46.75</v>
      </c>
    </row>
    <row r="370" spans="140:149" x14ac:dyDescent="0.2">
      <c r="EJ370" s="50">
        <v>712</v>
      </c>
      <c r="EK370" s="43" t="s">
        <v>97</v>
      </c>
      <c r="EL370" s="46">
        <v>7.7</v>
      </c>
      <c r="EM370" s="46">
        <v>16.489999999999998</v>
      </c>
      <c r="EN370" s="43" t="s">
        <v>98</v>
      </c>
      <c r="EO370" s="46">
        <v>16.5</v>
      </c>
      <c r="EP370" s="46">
        <v>28.59</v>
      </c>
      <c r="EQ370" s="43" t="s">
        <v>99</v>
      </c>
      <c r="ER370" s="46">
        <v>28.6</v>
      </c>
      <c r="ES370" s="46">
        <v>46.75</v>
      </c>
    </row>
    <row r="371" spans="140:149" x14ac:dyDescent="0.2">
      <c r="EJ371" s="50">
        <v>713</v>
      </c>
      <c r="EK371" s="43" t="s">
        <v>97</v>
      </c>
      <c r="EL371" s="46">
        <v>7.7</v>
      </c>
      <c r="EM371" s="46">
        <v>16.489999999999998</v>
      </c>
      <c r="EN371" s="43" t="s">
        <v>98</v>
      </c>
      <c r="EO371" s="46">
        <v>16.5</v>
      </c>
      <c r="EP371" s="46">
        <v>28.59</v>
      </c>
      <c r="EQ371" s="43" t="s">
        <v>99</v>
      </c>
      <c r="ER371" s="46">
        <v>28.6</v>
      </c>
      <c r="ES371" s="46">
        <v>46.75</v>
      </c>
    </row>
    <row r="372" spans="140:149" x14ac:dyDescent="0.2">
      <c r="EJ372" s="50">
        <v>714</v>
      </c>
      <c r="EK372" s="43" t="s">
        <v>97</v>
      </c>
      <c r="EL372" s="46">
        <v>7.7</v>
      </c>
      <c r="EM372" s="46">
        <v>16.489999999999998</v>
      </c>
      <c r="EN372" s="43" t="s">
        <v>98</v>
      </c>
      <c r="EO372" s="46">
        <v>16.5</v>
      </c>
      <c r="EP372" s="46">
        <v>28.59</v>
      </c>
      <c r="EQ372" s="43" t="s">
        <v>99</v>
      </c>
      <c r="ER372" s="46">
        <v>28.6</v>
      </c>
      <c r="ES372" s="46">
        <v>46.75</v>
      </c>
    </row>
    <row r="373" spans="140:149" x14ac:dyDescent="0.2">
      <c r="EJ373" s="50">
        <v>715</v>
      </c>
      <c r="EK373" s="43" t="s">
        <v>97</v>
      </c>
      <c r="EL373" s="46">
        <v>7.7</v>
      </c>
      <c r="EM373" s="46">
        <v>16.07</v>
      </c>
      <c r="EN373" s="43" t="s">
        <v>98</v>
      </c>
      <c r="EO373" s="46">
        <v>16.079999999999998</v>
      </c>
      <c r="EP373" s="46">
        <v>28.04</v>
      </c>
      <c r="EQ373" s="43" t="s">
        <v>99</v>
      </c>
      <c r="ER373" s="46">
        <v>28.05</v>
      </c>
      <c r="ES373" s="46">
        <v>46.75</v>
      </c>
    </row>
    <row r="374" spans="140:149" x14ac:dyDescent="0.2">
      <c r="EJ374" s="50">
        <v>716</v>
      </c>
      <c r="EK374" s="43" t="s">
        <v>97</v>
      </c>
      <c r="EL374" s="46">
        <v>7.7</v>
      </c>
      <c r="EM374" s="46">
        <v>16.07</v>
      </c>
      <c r="EN374" s="43" t="s">
        <v>98</v>
      </c>
      <c r="EO374" s="46">
        <v>16.079999999999998</v>
      </c>
      <c r="EP374" s="46">
        <v>28.04</v>
      </c>
      <c r="EQ374" s="43" t="s">
        <v>99</v>
      </c>
      <c r="ER374" s="46">
        <v>28.05</v>
      </c>
      <c r="ES374" s="46">
        <v>46.75</v>
      </c>
    </row>
    <row r="375" spans="140:149" x14ac:dyDescent="0.2">
      <c r="EJ375" s="50">
        <v>717</v>
      </c>
      <c r="EK375" s="43" t="s">
        <v>97</v>
      </c>
      <c r="EL375" s="46">
        <v>7.7</v>
      </c>
      <c r="EM375" s="46">
        <v>16.07</v>
      </c>
      <c r="EN375" s="43" t="s">
        <v>98</v>
      </c>
      <c r="EO375" s="46">
        <v>16.079999999999998</v>
      </c>
      <c r="EP375" s="46">
        <v>28.04</v>
      </c>
      <c r="EQ375" s="43" t="s">
        <v>99</v>
      </c>
      <c r="ER375" s="46">
        <v>28.05</v>
      </c>
      <c r="ES375" s="46">
        <v>46.75</v>
      </c>
    </row>
    <row r="376" spans="140:149" x14ac:dyDescent="0.2">
      <c r="EJ376" s="50">
        <v>718</v>
      </c>
      <c r="EK376" s="43" t="s">
        <v>97</v>
      </c>
      <c r="EL376" s="46">
        <v>7.7</v>
      </c>
      <c r="EM376" s="46">
        <v>16.07</v>
      </c>
      <c r="EN376" s="43" t="s">
        <v>98</v>
      </c>
      <c r="EO376" s="46">
        <v>16.079999999999998</v>
      </c>
      <c r="EP376" s="46">
        <v>28.04</v>
      </c>
      <c r="EQ376" s="43" t="s">
        <v>99</v>
      </c>
      <c r="ER376" s="46">
        <v>28.05</v>
      </c>
      <c r="ES376" s="46">
        <v>46.75</v>
      </c>
    </row>
    <row r="377" spans="140:149" x14ac:dyDescent="0.2">
      <c r="EJ377" s="50">
        <v>719</v>
      </c>
      <c r="EK377" s="43" t="s">
        <v>97</v>
      </c>
      <c r="EL377" s="46">
        <v>7.7</v>
      </c>
      <c r="EM377" s="46">
        <v>16.07</v>
      </c>
      <c r="EN377" s="43" t="s">
        <v>98</v>
      </c>
      <c r="EO377" s="46">
        <v>16.079999999999998</v>
      </c>
      <c r="EP377" s="46">
        <v>28.04</v>
      </c>
      <c r="EQ377" s="43" t="s">
        <v>99</v>
      </c>
      <c r="ER377" s="46">
        <v>28.05</v>
      </c>
      <c r="ES377" s="46">
        <v>46.75</v>
      </c>
    </row>
    <row r="378" spans="140:149" x14ac:dyDescent="0.2">
      <c r="EJ378" s="50">
        <v>720</v>
      </c>
      <c r="EK378" s="43" t="s">
        <v>97</v>
      </c>
      <c r="EL378" s="46">
        <v>7.7</v>
      </c>
      <c r="EM378" s="46">
        <v>16.07</v>
      </c>
      <c r="EN378" s="43" t="s">
        <v>98</v>
      </c>
      <c r="EO378" s="46">
        <v>16.079999999999998</v>
      </c>
      <c r="EP378" s="46">
        <v>28.04</v>
      </c>
      <c r="EQ378" s="43" t="s">
        <v>99</v>
      </c>
      <c r="ER378" s="46">
        <v>28.05</v>
      </c>
      <c r="ES378" s="46">
        <v>46.75</v>
      </c>
    </row>
    <row r="379" spans="140:149" x14ac:dyDescent="0.2">
      <c r="EJ379" s="50">
        <v>721</v>
      </c>
      <c r="EK379" s="43" t="s">
        <v>97</v>
      </c>
      <c r="EL379" s="46">
        <v>7.7</v>
      </c>
      <c r="EM379" s="46">
        <v>16.07</v>
      </c>
      <c r="EN379" s="43" t="s">
        <v>98</v>
      </c>
      <c r="EO379" s="46">
        <v>16.079999999999998</v>
      </c>
      <c r="EP379" s="46">
        <v>28.04</v>
      </c>
      <c r="EQ379" s="43" t="s">
        <v>99</v>
      </c>
      <c r="ER379" s="46">
        <v>28.05</v>
      </c>
      <c r="ES379" s="46">
        <v>46.75</v>
      </c>
    </row>
    <row r="380" spans="140:149" x14ac:dyDescent="0.2">
      <c r="EJ380" s="50">
        <v>722</v>
      </c>
      <c r="EK380" s="43" t="s">
        <v>97</v>
      </c>
      <c r="EL380" s="46">
        <v>7.7</v>
      </c>
      <c r="EM380" s="46">
        <v>16.07</v>
      </c>
      <c r="EN380" s="43" t="s">
        <v>98</v>
      </c>
      <c r="EO380" s="46">
        <v>16.079999999999998</v>
      </c>
      <c r="EP380" s="46">
        <v>28.04</v>
      </c>
      <c r="EQ380" s="43" t="s">
        <v>99</v>
      </c>
      <c r="ER380" s="46">
        <v>28.05</v>
      </c>
      <c r="ES380" s="46">
        <v>46.75</v>
      </c>
    </row>
    <row r="381" spans="140:149" x14ac:dyDescent="0.2">
      <c r="EJ381" s="50">
        <v>723</v>
      </c>
      <c r="EK381" s="43" t="s">
        <v>97</v>
      </c>
      <c r="EL381" s="46">
        <v>7.7</v>
      </c>
      <c r="EM381" s="46">
        <v>16.07</v>
      </c>
      <c r="EN381" s="43" t="s">
        <v>98</v>
      </c>
      <c r="EO381" s="46">
        <v>16.079999999999998</v>
      </c>
      <c r="EP381" s="46">
        <v>28.04</v>
      </c>
      <c r="EQ381" s="43" t="s">
        <v>99</v>
      </c>
      <c r="ER381" s="46">
        <v>28.05</v>
      </c>
      <c r="ES381" s="46">
        <v>46.75</v>
      </c>
    </row>
    <row r="382" spans="140:149" x14ac:dyDescent="0.2">
      <c r="EJ382" s="50">
        <v>724</v>
      </c>
      <c r="EK382" s="43" t="s">
        <v>97</v>
      </c>
      <c r="EL382" s="46">
        <v>7.7</v>
      </c>
      <c r="EM382" s="46">
        <v>16.07</v>
      </c>
      <c r="EN382" s="43" t="s">
        <v>98</v>
      </c>
      <c r="EO382" s="46">
        <v>16.079999999999998</v>
      </c>
      <c r="EP382" s="46">
        <v>28.04</v>
      </c>
      <c r="EQ382" s="43" t="s">
        <v>99</v>
      </c>
      <c r="ER382" s="46">
        <v>28.05</v>
      </c>
      <c r="ES382" s="46">
        <v>46.75</v>
      </c>
    </row>
    <row r="383" spans="140:149" x14ac:dyDescent="0.2">
      <c r="EJ383" s="50">
        <v>725</v>
      </c>
      <c r="EK383" s="43" t="s">
        <v>97</v>
      </c>
      <c r="EL383" s="46">
        <v>7.7</v>
      </c>
      <c r="EM383" s="46">
        <v>16.07</v>
      </c>
      <c r="EN383" s="43" t="s">
        <v>98</v>
      </c>
      <c r="EO383" s="46">
        <v>16.079999999999998</v>
      </c>
      <c r="EP383" s="46">
        <v>28.04</v>
      </c>
      <c r="EQ383" s="43" t="s">
        <v>99</v>
      </c>
      <c r="ER383" s="46">
        <v>28.05</v>
      </c>
      <c r="ES383" s="46">
        <v>46.2</v>
      </c>
    </row>
    <row r="384" spans="140:149" x14ac:dyDescent="0.2">
      <c r="EJ384" s="50">
        <v>726</v>
      </c>
      <c r="EK384" s="43" t="s">
        <v>97</v>
      </c>
      <c r="EL384" s="46">
        <v>7.7</v>
      </c>
      <c r="EM384" s="46">
        <v>16.07</v>
      </c>
      <c r="EN384" s="43" t="s">
        <v>98</v>
      </c>
      <c r="EO384" s="46">
        <v>16.079999999999998</v>
      </c>
      <c r="EP384" s="46">
        <v>28.04</v>
      </c>
      <c r="EQ384" s="43" t="s">
        <v>99</v>
      </c>
      <c r="ER384" s="46">
        <v>28.05</v>
      </c>
      <c r="ES384" s="46">
        <v>46.2</v>
      </c>
    </row>
    <row r="385" spans="140:149" x14ac:dyDescent="0.2">
      <c r="EJ385" s="50">
        <v>727</v>
      </c>
      <c r="EK385" s="43" t="s">
        <v>97</v>
      </c>
      <c r="EL385" s="46">
        <v>7.7</v>
      </c>
      <c r="EM385" s="46">
        <v>16.07</v>
      </c>
      <c r="EN385" s="43" t="s">
        <v>98</v>
      </c>
      <c r="EO385" s="46">
        <v>16.079999999999998</v>
      </c>
      <c r="EP385" s="46">
        <v>28.04</v>
      </c>
      <c r="EQ385" s="43" t="s">
        <v>99</v>
      </c>
      <c r="ER385" s="46">
        <v>28.05</v>
      </c>
      <c r="ES385" s="46">
        <v>46.2</v>
      </c>
    </row>
    <row r="386" spans="140:149" x14ac:dyDescent="0.2">
      <c r="EJ386" s="50">
        <v>728</v>
      </c>
      <c r="EK386" s="43" t="s">
        <v>97</v>
      </c>
      <c r="EL386" s="46">
        <v>7.7</v>
      </c>
      <c r="EM386" s="46">
        <v>16.07</v>
      </c>
      <c r="EN386" s="43" t="s">
        <v>98</v>
      </c>
      <c r="EO386" s="46">
        <v>16.079999999999998</v>
      </c>
      <c r="EP386" s="46">
        <v>28.04</v>
      </c>
      <c r="EQ386" s="43" t="s">
        <v>99</v>
      </c>
      <c r="ER386" s="46">
        <v>28.05</v>
      </c>
      <c r="ES386" s="46">
        <v>46.2</v>
      </c>
    </row>
    <row r="387" spans="140:149" x14ac:dyDescent="0.2">
      <c r="EJ387" s="50">
        <v>729</v>
      </c>
      <c r="EK387" s="43" t="s">
        <v>97</v>
      </c>
      <c r="EL387" s="46">
        <v>7.7</v>
      </c>
      <c r="EM387" s="46">
        <v>16.07</v>
      </c>
      <c r="EN387" s="43" t="s">
        <v>98</v>
      </c>
      <c r="EO387" s="46">
        <v>16.079999999999998</v>
      </c>
      <c r="EP387" s="46">
        <v>28.04</v>
      </c>
      <c r="EQ387" s="43" t="s">
        <v>99</v>
      </c>
      <c r="ER387" s="46">
        <v>28.05</v>
      </c>
      <c r="ES387" s="46">
        <v>46.2</v>
      </c>
    </row>
    <row r="388" spans="140:149" x14ac:dyDescent="0.2">
      <c r="EJ388" s="50">
        <v>730</v>
      </c>
      <c r="EK388" s="43" t="s">
        <v>97</v>
      </c>
      <c r="EL388" s="46">
        <v>7.7</v>
      </c>
      <c r="EM388" s="46">
        <v>16.07</v>
      </c>
      <c r="EN388" s="43" t="s">
        <v>98</v>
      </c>
      <c r="EO388" s="46">
        <v>16.079999999999998</v>
      </c>
      <c r="EP388" s="46">
        <v>27.91</v>
      </c>
      <c r="EQ388" s="43" t="s">
        <v>99</v>
      </c>
      <c r="ER388" s="46">
        <v>27.92</v>
      </c>
      <c r="ES388" s="46">
        <v>46.2</v>
      </c>
    </row>
    <row r="389" spans="140:149" x14ac:dyDescent="0.2">
      <c r="EJ389" s="50">
        <v>731</v>
      </c>
      <c r="EK389" s="43" t="s">
        <v>97</v>
      </c>
      <c r="EL389" s="46">
        <v>7.7</v>
      </c>
      <c r="EM389" s="46">
        <v>16.07</v>
      </c>
      <c r="EN389" s="43" t="s">
        <v>98</v>
      </c>
      <c r="EO389" s="46">
        <v>16.079999999999998</v>
      </c>
      <c r="EP389" s="46">
        <v>27.91</v>
      </c>
      <c r="EQ389" s="43" t="s">
        <v>99</v>
      </c>
      <c r="ER389" s="46">
        <v>27.92</v>
      </c>
      <c r="ES389" s="46">
        <v>46.2</v>
      </c>
    </row>
    <row r="390" spans="140:149" x14ac:dyDescent="0.2">
      <c r="EJ390" s="50">
        <v>732</v>
      </c>
      <c r="EK390" s="43" t="s">
        <v>97</v>
      </c>
      <c r="EL390" s="46">
        <v>7.7</v>
      </c>
      <c r="EM390" s="46">
        <v>16.07</v>
      </c>
      <c r="EN390" s="43" t="s">
        <v>98</v>
      </c>
      <c r="EO390" s="46">
        <v>16.079999999999998</v>
      </c>
      <c r="EP390" s="46">
        <v>27.91</v>
      </c>
      <c r="EQ390" s="43" t="s">
        <v>99</v>
      </c>
      <c r="ER390" s="46">
        <v>27.92</v>
      </c>
      <c r="ES390" s="46">
        <v>46.2</v>
      </c>
    </row>
    <row r="391" spans="140:149" x14ac:dyDescent="0.2">
      <c r="EJ391" s="50">
        <v>733</v>
      </c>
      <c r="EK391" s="43" t="s">
        <v>97</v>
      </c>
      <c r="EL391" s="46">
        <v>7.7</v>
      </c>
      <c r="EM391" s="46">
        <v>16.07</v>
      </c>
      <c r="EN391" s="43" t="s">
        <v>98</v>
      </c>
      <c r="EO391" s="46">
        <v>16.079999999999998</v>
      </c>
      <c r="EP391" s="46">
        <v>27.91</v>
      </c>
      <c r="EQ391" s="43" t="s">
        <v>99</v>
      </c>
      <c r="ER391" s="46">
        <v>27.92</v>
      </c>
      <c r="ES391" s="46">
        <v>46.2</v>
      </c>
    </row>
    <row r="392" spans="140:149" x14ac:dyDescent="0.2">
      <c r="EJ392" s="50">
        <v>734</v>
      </c>
      <c r="EK392" s="43" t="s">
        <v>97</v>
      </c>
      <c r="EL392" s="46">
        <v>7.7</v>
      </c>
      <c r="EM392" s="46">
        <v>16.07</v>
      </c>
      <c r="EN392" s="43" t="s">
        <v>98</v>
      </c>
      <c r="EO392" s="46">
        <v>16.079999999999998</v>
      </c>
      <c r="EP392" s="46">
        <v>27.91</v>
      </c>
      <c r="EQ392" s="43" t="s">
        <v>99</v>
      </c>
      <c r="ER392" s="46">
        <v>27.92</v>
      </c>
      <c r="ES392" s="46">
        <v>46.2</v>
      </c>
    </row>
    <row r="393" spans="140:149" x14ac:dyDescent="0.2">
      <c r="EJ393" s="50">
        <v>735</v>
      </c>
      <c r="EK393" s="43" t="s">
        <v>97</v>
      </c>
      <c r="EL393" s="46">
        <v>7.7</v>
      </c>
      <c r="EM393" s="46">
        <v>15.94</v>
      </c>
      <c r="EN393" s="43" t="s">
        <v>98</v>
      </c>
      <c r="EO393" s="46">
        <v>15.95</v>
      </c>
      <c r="EP393" s="46">
        <v>27.91</v>
      </c>
      <c r="EQ393" s="43" t="s">
        <v>99</v>
      </c>
      <c r="ER393" s="46">
        <v>27.92</v>
      </c>
      <c r="ES393" s="46">
        <v>45.65</v>
      </c>
    </row>
    <row r="394" spans="140:149" x14ac:dyDescent="0.2">
      <c r="EJ394" s="50">
        <v>736</v>
      </c>
      <c r="EK394" s="43" t="s">
        <v>97</v>
      </c>
      <c r="EL394" s="46">
        <v>7.7</v>
      </c>
      <c r="EM394" s="46">
        <v>15.94</v>
      </c>
      <c r="EN394" s="43" t="s">
        <v>98</v>
      </c>
      <c r="EO394" s="46">
        <v>15.95</v>
      </c>
      <c r="EP394" s="46">
        <v>27.91</v>
      </c>
      <c r="EQ394" s="43" t="s">
        <v>99</v>
      </c>
      <c r="ER394" s="46">
        <v>27.92</v>
      </c>
      <c r="ES394" s="46">
        <v>45.65</v>
      </c>
    </row>
    <row r="395" spans="140:149" x14ac:dyDescent="0.2">
      <c r="EJ395" s="50">
        <v>737</v>
      </c>
      <c r="EK395" s="43" t="s">
        <v>97</v>
      </c>
      <c r="EL395" s="46">
        <v>7.7</v>
      </c>
      <c r="EM395" s="46">
        <v>15.94</v>
      </c>
      <c r="EN395" s="43" t="s">
        <v>98</v>
      </c>
      <c r="EO395" s="46">
        <v>15.95</v>
      </c>
      <c r="EP395" s="46">
        <v>27.91</v>
      </c>
      <c r="EQ395" s="43" t="s">
        <v>99</v>
      </c>
      <c r="ER395" s="46">
        <v>27.92</v>
      </c>
      <c r="ES395" s="46">
        <v>45.65</v>
      </c>
    </row>
    <row r="396" spans="140:149" x14ac:dyDescent="0.2">
      <c r="EJ396" s="50">
        <v>738</v>
      </c>
      <c r="EK396" s="43" t="s">
        <v>97</v>
      </c>
      <c r="EL396" s="46">
        <v>7.7</v>
      </c>
      <c r="EM396" s="46">
        <v>15.94</v>
      </c>
      <c r="EN396" s="43" t="s">
        <v>98</v>
      </c>
      <c r="EO396" s="46">
        <v>15.95</v>
      </c>
      <c r="EP396" s="46">
        <v>27.91</v>
      </c>
      <c r="EQ396" s="43" t="s">
        <v>99</v>
      </c>
      <c r="ER396" s="46">
        <v>27.92</v>
      </c>
      <c r="ES396" s="46">
        <v>45.65</v>
      </c>
    </row>
    <row r="397" spans="140:149" x14ac:dyDescent="0.2">
      <c r="EJ397" s="50">
        <v>739</v>
      </c>
      <c r="EK397" s="43" t="s">
        <v>97</v>
      </c>
      <c r="EL397" s="46">
        <v>7.7</v>
      </c>
      <c r="EM397" s="46">
        <v>15.94</v>
      </c>
      <c r="EN397" s="43" t="s">
        <v>98</v>
      </c>
      <c r="EO397" s="46">
        <v>15.95</v>
      </c>
      <c r="EP397" s="46">
        <v>27.91</v>
      </c>
      <c r="EQ397" s="43" t="s">
        <v>99</v>
      </c>
      <c r="ER397" s="46">
        <v>27.92</v>
      </c>
      <c r="ES397" s="46">
        <v>45.65</v>
      </c>
    </row>
    <row r="398" spans="140:149" x14ac:dyDescent="0.2">
      <c r="EJ398" s="50">
        <v>740</v>
      </c>
      <c r="EK398" s="43" t="s">
        <v>97</v>
      </c>
      <c r="EL398" s="46">
        <v>7.7</v>
      </c>
      <c r="EM398" s="46">
        <v>15.52</v>
      </c>
      <c r="EN398" s="43" t="s">
        <v>98</v>
      </c>
      <c r="EO398" s="46">
        <v>15.53</v>
      </c>
      <c r="EP398" s="46">
        <v>27.49</v>
      </c>
      <c r="EQ398" s="43" t="s">
        <v>99</v>
      </c>
      <c r="ER398" s="46">
        <v>27.5</v>
      </c>
      <c r="ES398" s="46">
        <v>45.65</v>
      </c>
    </row>
    <row r="399" spans="140:149" x14ac:dyDescent="0.2">
      <c r="EJ399" s="50">
        <v>741</v>
      </c>
      <c r="EK399" s="43" t="s">
        <v>97</v>
      </c>
      <c r="EL399" s="46">
        <v>7.7</v>
      </c>
      <c r="EM399" s="46">
        <v>15.52</v>
      </c>
      <c r="EN399" s="43" t="s">
        <v>98</v>
      </c>
      <c r="EO399" s="46">
        <v>15.53</v>
      </c>
      <c r="EP399" s="46">
        <v>27.49</v>
      </c>
      <c r="EQ399" s="43" t="s">
        <v>99</v>
      </c>
      <c r="ER399" s="46">
        <v>27.5</v>
      </c>
      <c r="ES399" s="46">
        <v>45.65</v>
      </c>
    </row>
    <row r="400" spans="140:149" x14ac:dyDescent="0.2">
      <c r="EJ400" s="50">
        <v>742</v>
      </c>
      <c r="EK400" s="43" t="s">
        <v>97</v>
      </c>
      <c r="EL400" s="46">
        <v>7.7</v>
      </c>
      <c r="EM400" s="46">
        <v>15.52</v>
      </c>
      <c r="EN400" s="43" t="s">
        <v>98</v>
      </c>
      <c r="EO400" s="46">
        <v>15.53</v>
      </c>
      <c r="EP400" s="46">
        <v>27.49</v>
      </c>
      <c r="EQ400" s="43" t="s">
        <v>99</v>
      </c>
      <c r="ER400" s="46">
        <v>27.5</v>
      </c>
      <c r="ES400" s="46">
        <v>45.65</v>
      </c>
    </row>
    <row r="401" spans="140:149" x14ac:dyDescent="0.2">
      <c r="EJ401" s="50">
        <v>743</v>
      </c>
      <c r="EK401" s="43" t="s">
        <v>97</v>
      </c>
      <c r="EL401" s="46">
        <v>7.7</v>
      </c>
      <c r="EM401" s="46">
        <v>15.52</v>
      </c>
      <c r="EN401" s="43" t="s">
        <v>98</v>
      </c>
      <c r="EO401" s="46">
        <v>15.53</v>
      </c>
      <c r="EP401" s="46">
        <v>27.49</v>
      </c>
      <c r="EQ401" s="43" t="s">
        <v>99</v>
      </c>
      <c r="ER401" s="46">
        <v>27.5</v>
      </c>
      <c r="ES401" s="46">
        <v>45.65</v>
      </c>
    </row>
    <row r="402" spans="140:149" x14ac:dyDescent="0.2">
      <c r="EJ402" s="50">
        <v>744</v>
      </c>
      <c r="EK402" s="43" t="s">
        <v>97</v>
      </c>
      <c r="EL402" s="46">
        <v>7.7</v>
      </c>
      <c r="EM402" s="46">
        <v>15.52</v>
      </c>
      <c r="EN402" s="43" t="s">
        <v>98</v>
      </c>
      <c r="EO402" s="46">
        <v>15.53</v>
      </c>
      <c r="EP402" s="46">
        <v>27.49</v>
      </c>
      <c r="EQ402" s="43" t="s">
        <v>99</v>
      </c>
      <c r="ER402" s="46">
        <v>27.5</v>
      </c>
      <c r="ES402" s="46">
        <v>45.65</v>
      </c>
    </row>
    <row r="403" spans="140:149" x14ac:dyDescent="0.2">
      <c r="EJ403" s="50">
        <v>745</v>
      </c>
      <c r="EK403" s="43" t="s">
        <v>97</v>
      </c>
      <c r="EL403" s="46">
        <v>7.7</v>
      </c>
      <c r="EM403" s="46">
        <v>15.52</v>
      </c>
      <c r="EN403" s="43" t="s">
        <v>98</v>
      </c>
      <c r="EO403" s="46">
        <v>15.53</v>
      </c>
      <c r="EP403" s="46">
        <v>27.36</v>
      </c>
      <c r="EQ403" s="43" t="s">
        <v>99</v>
      </c>
      <c r="ER403" s="46">
        <v>27.37</v>
      </c>
      <c r="ES403" s="46">
        <v>45.1</v>
      </c>
    </row>
    <row r="404" spans="140:149" x14ac:dyDescent="0.2">
      <c r="EJ404" s="50">
        <v>746</v>
      </c>
      <c r="EK404" s="43" t="s">
        <v>97</v>
      </c>
      <c r="EL404" s="46">
        <v>7.7</v>
      </c>
      <c r="EM404" s="46">
        <v>15.52</v>
      </c>
      <c r="EN404" s="43" t="s">
        <v>98</v>
      </c>
      <c r="EO404" s="46">
        <v>15.53</v>
      </c>
      <c r="EP404" s="46">
        <v>27.36</v>
      </c>
      <c r="EQ404" s="43" t="s">
        <v>99</v>
      </c>
      <c r="ER404" s="46">
        <v>27.37</v>
      </c>
      <c r="ES404" s="46">
        <v>45.1</v>
      </c>
    </row>
    <row r="405" spans="140:149" x14ac:dyDescent="0.2">
      <c r="EJ405" s="50">
        <v>747</v>
      </c>
      <c r="EK405" s="43" t="s">
        <v>97</v>
      </c>
      <c r="EL405" s="46">
        <v>7.7</v>
      </c>
      <c r="EM405" s="46">
        <v>15.52</v>
      </c>
      <c r="EN405" s="43" t="s">
        <v>98</v>
      </c>
      <c r="EO405" s="46">
        <v>15.53</v>
      </c>
      <c r="EP405" s="46">
        <v>27.36</v>
      </c>
      <c r="EQ405" s="43" t="s">
        <v>99</v>
      </c>
      <c r="ER405" s="46">
        <v>27.37</v>
      </c>
      <c r="ES405" s="46">
        <v>45.1</v>
      </c>
    </row>
    <row r="406" spans="140:149" x14ac:dyDescent="0.2">
      <c r="EJ406" s="50">
        <v>748</v>
      </c>
      <c r="EK406" s="43" t="s">
        <v>97</v>
      </c>
      <c r="EL406" s="46">
        <v>7.7</v>
      </c>
      <c r="EM406" s="46">
        <v>15.52</v>
      </c>
      <c r="EN406" s="43" t="s">
        <v>98</v>
      </c>
      <c r="EO406" s="46">
        <v>15.53</v>
      </c>
      <c r="EP406" s="46">
        <v>27.36</v>
      </c>
      <c r="EQ406" s="43" t="s">
        <v>99</v>
      </c>
      <c r="ER406" s="46">
        <v>27.37</v>
      </c>
      <c r="ES406" s="46">
        <v>45.1</v>
      </c>
    </row>
    <row r="407" spans="140:149" x14ac:dyDescent="0.2">
      <c r="EJ407" s="50">
        <v>749</v>
      </c>
      <c r="EK407" s="43" t="s">
        <v>97</v>
      </c>
      <c r="EL407" s="46">
        <v>7.7</v>
      </c>
      <c r="EM407" s="46">
        <v>15.52</v>
      </c>
      <c r="EN407" s="43" t="s">
        <v>98</v>
      </c>
      <c r="EO407" s="46">
        <v>15.53</v>
      </c>
      <c r="EP407" s="46">
        <v>27.36</v>
      </c>
      <c r="EQ407" s="43" t="s">
        <v>99</v>
      </c>
      <c r="ER407" s="46">
        <v>27.37</v>
      </c>
      <c r="ES407" s="46">
        <v>45.1</v>
      </c>
    </row>
    <row r="408" spans="140:149" x14ac:dyDescent="0.2">
      <c r="EJ408" s="50">
        <v>750</v>
      </c>
      <c r="EK408" s="43" t="s">
        <v>97</v>
      </c>
      <c r="EL408" s="46">
        <v>8.25</v>
      </c>
      <c r="EM408" s="46">
        <v>15.52</v>
      </c>
      <c r="EN408" s="43" t="s">
        <v>98</v>
      </c>
      <c r="EO408" s="46">
        <v>15.53</v>
      </c>
      <c r="EP408" s="46">
        <v>27.36</v>
      </c>
      <c r="EQ408" s="43" t="s">
        <v>99</v>
      </c>
      <c r="ER408" s="46">
        <v>27.37</v>
      </c>
      <c r="ES408" s="46">
        <v>45.1</v>
      </c>
    </row>
    <row r="409" spans="140:149" x14ac:dyDescent="0.2">
      <c r="EJ409" s="50">
        <v>751</v>
      </c>
      <c r="EK409" s="43" t="s">
        <v>97</v>
      </c>
      <c r="EL409" s="46">
        <v>8.25</v>
      </c>
      <c r="EM409" s="46">
        <v>15.52</v>
      </c>
      <c r="EN409" s="43" t="s">
        <v>98</v>
      </c>
      <c r="EO409" s="46">
        <v>15.53</v>
      </c>
      <c r="EP409" s="46">
        <v>27.36</v>
      </c>
      <c r="EQ409" s="43" t="s">
        <v>99</v>
      </c>
      <c r="ER409" s="46">
        <v>27.37</v>
      </c>
      <c r="ES409" s="46">
        <v>45.1</v>
      </c>
    </row>
    <row r="410" spans="140:149" x14ac:dyDescent="0.2">
      <c r="EJ410" s="50">
        <v>752</v>
      </c>
      <c r="EK410" s="43" t="s">
        <v>97</v>
      </c>
      <c r="EL410" s="46">
        <v>8.25</v>
      </c>
      <c r="EM410" s="46">
        <v>15.52</v>
      </c>
      <c r="EN410" s="43" t="s">
        <v>98</v>
      </c>
      <c r="EO410" s="46">
        <v>15.53</v>
      </c>
      <c r="EP410" s="46">
        <v>27.36</v>
      </c>
      <c r="EQ410" s="43" t="s">
        <v>99</v>
      </c>
      <c r="ER410" s="46">
        <v>27.37</v>
      </c>
      <c r="ES410" s="46">
        <v>45.1</v>
      </c>
    </row>
    <row r="411" spans="140:149" x14ac:dyDescent="0.2">
      <c r="EJ411" s="50">
        <v>753</v>
      </c>
      <c r="EK411" s="43" t="s">
        <v>97</v>
      </c>
      <c r="EL411" s="46">
        <v>8.25</v>
      </c>
      <c r="EM411" s="46">
        <v>15.52</v>
      </c>
      <c r="EN411" s="43" t="s">
        <v>98</v>
      </c>
      <c r="EO411" s="46">
        <v>15.53</v>
      </c>
      <c r="EP411" s="46">
        <v>27.36</v>
      </c>
      <c r="EQ411" s="43" t="s">
        <v>99</v>
      </c>
      <c r="ER411" s="46">
        <v>27.37</v>
      </c>
      <c r="ES411" s="46">
        <v>45.1</v>
      </c>
    </row>
    <row r="412" spans="140:149" x14ac:dyDescent="0.2">
      <c r="EJ412" s="50">
        <v>754</v>
      </c>
      <c r="EK412" s="43" t="s">
        <v>97</v>
      </c>
      <c r="EL412" s="46">
        <v>8.25</v>
      </c>
      <c r="EM412" s="46">
        <v>15.52</v>
      </c>
      <c r="EN412" s="43" t="s">
        <v>98</v>
      </c>
      <c r="EO412" s="46">
        <v>15.53</v>
      </c>
      <c r="EP412" s="46">
        <v>27.36</v>
      </c>
      <c r="EQ412" s="43" t="s">
        <v>99</v>
      </c>
      <c r="ER412" s="46">
        <v>27.37</v>
      </c>
      <c r="ES412" s="46">
        <v>45.1</v>
      </c>
    </row>
    <row r="413" spans="140:149" x14ac:dyDescent="0.2">
      <c r="EJ413" s="50">
        <v>755</v>
      </c>
      <c r="EK413" s="43" t="s">
        <v>97</v>
      </c>
      <c r="EL413" s="46">
        <v>8.25</v>
      </c>
      <c r="EM413" s="46">
        <v>15.52</v>
      </c>
      <c r="EN413" s="43" t="s">
        <v>98</v>
      </c>
      <c r="EO413" s="46">
        <v>15.53</v>
      </c>
      <c r="EP413" s="46">
        <v>27.23</v>
      </c>
      <c r="EQ413" s="43" t="s">
        <v>99</v>
      </c>
      <c r="ER413" s="46">
        <v>27.24</v>
      </c>
      <c r="ES413" s="46">
        <v>45.1</v>
      </c>
    </row>
    <row r="414" spans="140:149" x14ac:dyDescent="0.2">
      <c r="EJ414" s="50">
        <v>756</v>
      </c>
      <c r="EK414" s="43" t="s">
        <v>97</v>
      </c>
      <c r="EL414" s="46">
        <v>8.25</v>
      </c>
      <c r="EM414" s="46">
        <v>15.52</v>
      </c>
      <c r="EN414" s="43" t="s">
        <v>98</v>
      </c>
      <c r="EO414" s="46">
        <v>15.53</v>
      </c>
      <c r="EP414" s="46">
        <v>27.23</v>
      </c>
      <c r="EQ414" s="43" t="s">
        <v>99</v>
      </c>
      <c r="ER414" s="46">
        <v>27.24</v>
      </c>
      <c r="ES414" s="46">
        <v>45.1</v>
      </c>
    </row>
    <row r="415" spans="140:149" x14ac:dyDescent="0.2">
      <c r="EJ415" s="50">
        <v>757</v>
      </c>
      <c r="EK415" s="43" t="s">
        <v>97</v>
      </c>
      <c r="EL415" s="46">
        <v>8.25</v>
      </c>
      <c r="EM415" s="46">
        <v>15.52</v>
      </c>
      <c r="EN415" s="43" t="s">
        <v>98</v>
      </c>
      <c r="EO415" s="46">
        <v>15.53</v>
      </c>
      <c r="EP415" s="46">
        <v>27.23</v>
      </c>
      <c r="EQ415" s="43" t="s">
        <v>99</v>
      </c>
      <c r="ER415" s="46">
        <v>27.24</v>
      </c>
      <c r="ES415" s="46">
        <v>45.1</v>
      </c>
    </row>
    <row r="416" spans="140:149" x14ac:dyDescent="0.2">
      <c r="EJ416" s="50">
        <v>758</v>
      </c>
      <c r="EK416" s="43" t="s">
        <v>97</v>
      </c>
      <c r="EL416" s="46">
        <v>8.25</v>
      </c>
      <c r="EM416" s="46">
        <v>15.52</v>
      </c>
      <c r="EN416" s="43" t="s">
        <v>98</v>
      </c>
      <c r="EO416" s="46">
        <v>15.53</v>
      </c>
      <c r="EP416" s="46">
        <v>27.23</v>
      </c>
      <c r="EQ416" s="43" t="s">
        <v>99</v>
      </c>
      <c r="ER416" s="46">
        <v>27.24</v>
      </c>
      <c r="ES416" s="46">
        <v>45.1</v>
      </c>
    </row>
    <row r="417" spans="140:149" x14ac:dyDescent="0.2">
      <c r="EJ417" s="50">
        <v>759</v>
      </c>
      <c r="EK417" s="43" t="s">
        <v>97</v>
      </c>
      <c r="EL417" s="46">
        <v>8.25</v>
      </c>
      <c r="EM417" s="46">
        <v>15.52</v>
      </c>
      <c r="EN417" s="43" t="s">
        <v>98</v>
      </c>
      <c r="EO417" s="46">
        <v>15.53</v>
      </c>
      <c r="EP417" s="46">
        <v>27.23</v>
      </c>
      <c r="EQ417" s="43" t="s">
        <v>99</v>
      </c>
      <c r="ER417" s="46">
        <v>27.24</v>
      </c>
      <c r="ES417" s="46">
        <v>45.1</v>
      </c>
    </row>
    <row r="418" spans="140:149" x14ac:dyDescent="0.2">
      <c r="EJ418" s="50">
        <v>760</v>
      </c>
      <c r="EK418" s="43" t="s">
        <v>97</v>
      </c>
      <c r="EL418" s="46">
        <v>8.25</v>
      </c>
      <c r="EM418" s="46">
        <v>15.52</v>
      </c>
      <c r="EN418" s="43" t="s">
        <v>98</v>
      </c>
      <c r="EO418" s="46">
        <v>15.53</v>
      </c>
      <c r="EP418" s="46">
        <v>27.07</v>
      </c>
      <c r="EQ418" s="43" t="s">
        <v>99</v>
      </c>
      <c r="ER418" s="46">
        <v>27.08</v>
      </c>
      <c r="ES418" s="46">
        <v>44.55</v>
      </c>
    </row>
    <row r="419" spans="140:149" x14ac:dyDescent="0.2">
      <c r="EJ419" s="50">
        <v>761</v>
      </c>
      <c r="EK419" s="43" t="s">
        <v>97</v>
      </c>
      <c r="EL419" s="46">
        <v>8.25</v>
      </c>
      <c r="EM419" s="46">
        <v>15.52</v>
      </c>
      <c r="EN419" s="43" t="s">
        <v>98</v>
      </c>
      <c r="EO419" s="46">
        <v>15.53</v>
      </c>
      <c r="EP419" s="46">
        <v>27.07</v>
      </c>
      <c r="EQ419" s="43" t="s">
        <v>99</v>
      </c>
      <c r="ER419" s="46">
        <v>27.08</v>
      </c>
      <c r="ES419" s="46">
        <v>44.55</v>
      </c>
    </row>
    <row r="420" spans="140:149" x14ac:dyDescent="0.2">
      <c r="EJ420" s="50">
        <v>762</v>
      </c>
      <c r="EK420" s="43" t="s">
        <v>97</v>
      </c>
      <c r="EL420" s="46">
        <v>8.25</v>
      </c>
      <c r="EM420" s="46">
        <v>15.52</v>
      </c>
      <c r="EN420" s="43" t="s">
        <v>98</v>
      </c>
      <c r="EO420" s="46">
        <v>15.53</v>
      </c>
      <c r="EP420" s="46">
        <v>27.07</v>
      </c>
      <c r="EQ420" s="43" t="s">
        <v>99</v>
      </c>
      <c r="ER420" s="46">
        <v>27.08</v>
      </c>
      <c r="ES420" s="46">
        <v>44.55</v>
      </c>
    </row>
    <row r="421" spans="140:149" x14ac:dyDescent="0.2">
      <c r="EJ421" s="50">
        <v>763</v>
      </c>
      <c r="EK421" s="43" t="s">
        <v>97</v>
      </c>
      <c r="EL421" s="46">
        <v>8.25</v>
      </c>
      <c r="EM421" s="46">
        <v>15.52</v>
      </c>
      <c r="EN421" s="43" t="s">
        <v>98</v>
      </c>
      <c r="EO421" s="46">
        <v>15.53</v>
      </c>
      <c r="EP421" s="46">
        <v>27.07</v>
      </c>
      <c r="EQ421" s="43" t="s">
        <v>99</v>
      </c>
      <c r="ER421" s="46">
        <v>27.08</v>
      </c>
      <c r="ES421" s="46">
        <v>44.55</v>
      </c>
    </row>
    <row r="422" spans="140:149" x14ac:dyDescent="0.2">
      <c r="EJ422" s="50">
        <v>764</v>
      </c>
      <c r="EK422" s="43" t="s">
        <v>97</v>
      </c>
      <c r="EL422" s="46">
        <v>8.25</v>
      </c>
      <c r="EM422" s="46">
        <v>15.52</v>
      </c>
      <c r="EN422" s="43" t="s">
        <v>98</v>
      </c>
      <c r="EO422" s="46">
        <v>15.53</v>
      </c>
      <c r="EP422" s="46">
        <v>27.07</v>
      </c>
      <c r="EQ422" s="43" t="s">
        <v>99</v>
      </c>
      <c r="ER422" s="46">
        <v>27.08</v>
      </c>
      <c r="ES422" s="46">
        <v>44.55</v>
      </c>
    </row>
    <row r="423" spans="140:149" x14ac:dyDescent="0.2">
      <c r="EJ423" s="50">
        <v>765</v>
      </c>
      <c r="EK423" s="43" t="s">
        <v>97</v>
      </c>
      <c r="EL423" s="46">
        <v>8.25</v>
      </c>
      <c r="EM423" s="46">
        <v>15.52</v>
      </c>
      <c r="EN423" s="43" t="s">
        <v>98</v>
      </c>
      <c r="EO423" s="46">
        <v>15.53</v>
      </c>
      <c r="EP423" s="46">
        <v>26.68</v>
      </c>
      <c r="EQ423" s="43" t="s">
        <v>99</v>
      </c>
      <c r="ER423" s="46">
        <v>26.69</v>
      </c>
      <c r="ES423" s="46">
        <v>44.55</v>
      </c>
    </row>
    <row r="424" spans="140:149" x14ac:dyDescent="0.2">
      <c r="EJ424" s="50">
        <v>766</v>
      </c>
      <c r="EK424" s="43" t="s">
        <v>97</v>
      </c>
      <c r="EL424" s="46">
        <v>8.25</v>
      </c>
      <c r="EM424" s="46">
        <v>15.52</v>
      </c>
      <c r="EN424" s="43" t="s">
        <v>98</v>
      </c>
      <c r="EO424" s="46">
        <v>15.53</v>
      </c>
      <c r="EP424" s="46">
        <v>26.68</v>
      </c>
      <c r="EQ424" s="43" t="s">
        <v>99</v>
      </c>
      <c r="ER424" s="46">
        <v>26.69</v>
      </c>
      <c r="ES424" s="46">
        <v>44.55</v>
      </c>
    </row>
    <row r="425" spans="140:149" x14ac:dyDescent="0.2">
      <c r="EJ425" s="50">
        <v>767</v>
      </c>
      <c r="EK425" s="43" t="s">
        <v>97</v>
      </c>
      <c r="EL425" s="46">
        <v>8.25</v>
      </c>
      <c r="EM425" s="46">
        <v>15.52</v>
      </c>
      <c r="EN425" s="43" t="s">
        <v>98</v>
      </c>
      <c r="EO425" s="46">
        <v>15.53</v>
      </c>
      <c r="EP425" s="46">
        <v>26.68</v>
      </c>
      <c r="EQ425" s="43" t="s">
        <v>99</v>
      </c>
      <c r="ER425" s="46">
        <v>26.69</v>
      </c>
      <c r="ES425" s="46">
        <v>44.55</v>
      </c>
    </row>
    <row r="426" spans="140:149" x14ac:dyDescent="0.2">
      <c r="EJ426" s="50">
        <v>768</v>
      </c>
      <c r="EK426" s="43" t="s">
        <v>97</v>
      </c>
      <c r="EL426" s="46">
        <v>8.25</v>
      </c>
      <c r="EM426" s="46">
        <v>15.52</v>
      </c>
      <c r="EN426" s="43" t="s">
        <v>98</v>
      </c>
      <c r="EO426" s="46">
        <v>15.53</v>
      </c>
      <c r="EP426" s="46">
        <v>26.68</v>
      </c>
      <c r="EQ426" s="43" t="s">
        <v>99</v>
      </c>
      <c r="ER426" s="46">
        <v>26.69</v>
      </c>
      <c r="ES426" s="46">
        <v>44.55</v>
      </c>
    </row>
    <row r="427" spans="140:149" x14ac:dyDescent="0.2">
      <c r="EJ427" s="50">
        <v>769</v>
      </c>
      <c r="EK427" s="43" t="s">
        <v>97</v>
      </c>
      <c r="EL427" s="46">
        <v>8.25</v>
      </c>
      <c r="EM427" s="46">
        <v>15.52</v>
      </c>
      <c r="EN427" s="43" t="s">
        <v>98</v>
      </c>
      <c r="EO427" s="46">
        <v>15.53</v>
      </c>
      <c r="EP427" s="46">
        <v>26.68</v>
      </c>
      <c r="EQ427" s="43" t="s">
        <v>99</v>
      </c>
      <c r="ER427" s="46">
        <v>26.69</v>
      </c>
      <c r="ES427" s="46">
        <v>44.55</v>
      </c>
    </row>
    <row r="428" spans="140:149" x14ac:dyDescent="0.2">
      <c r="EJ428" s="50">
        <v>770</v>
      </c>
      <c r="EK428" s="43" t="s">
        <v>97</v>
      </c>
      <c r="EL428" s="46">
        <v>8.25</v>
      </c>
      <c r="EM428" s="46">
        <v>14.97</v>
      </c>
      <c r="EN428" s="43" t="s">
        <v>98</v>
      </c>
      <c r="EO428" s="46">
        <v>14.98</v>
      </c>
      <c r="EP428" s="46">
        <v>26.68</v>
      </c>
      <c r="EQ428" s="43" t="s">
        <v>99</v>
      </c>
      <c r="ER428" s="46">
        <v>26.69</v>
      </c>
      <c r="ES428" s="46">
        <v>44.55</v>
      </c>
    </row>
    <row r="429" spans="140:149" x14ac:dyDescent="0.2">
      <c r="EJ429" s="50">
        <v>771</v>
      </c>
      <c r="EK429" s="43" t="s">
        <v>97</v>
      </c>
      <c r="EL429" s="46">
        <v>8.25</v>
      </c>
      <c r="EM429" s="46">
        <v>14.97</v>
      </c>
      <c r="EN429" s="43" t="s">
        <v>98</v>
      </c>
      <c r="EO429" s="46">
        <v>14.98</v>
      </c>
      <c r="EP429" s="46">
        <v>26.68</v>
      </c>
      <c r="EQ429" s="43" t="s">
        <v>99</v>
      </c>
      <c r="ER429" s="46">
        <v>26.69</v>
      </c>
      <c r="ES429" s="46">
        <v>44.55</v>
      </c>
    </row>
    <row r="430" spans="140:149" x14ac:dyDescent="0.2">
      <c r="EJ430" s="50">
        <v>772</v>
      </c>
      <c r="EK430" s="43" t="s">
        <v>97</v>
      </c>
      <c r="EL430" s="46">
        <v>8.25</v>
      </c>
      <c r="EM430" s="46">
        <v>14.97</v>
      </c>
      <c r="EN430" s="43" t="s">
        <v>98</v>
      </c>
      <c r="EO430" s="46">
        <v>14.98</v>
      </c>
      <c r="EP430" s="46">
        <v>26.68</v>
      </c>
      <c r="EQ430" s="43" t="s">
        <v>99</v>
      </c>
      <c r="ER430" s="46">
        <v>26.69</v>
      </c>
      <c r="ES430" s="46">
        <v>44.55</v>
      </c>
    </row>
    <row r="431" spans="140:149" x14ac:dyDescent="0.2">
      <c r="EJ431" s="50">
        <v>773</v>
      </c>
      <c r="EK431" s="43" t="s">
        <v>97</v>
      </c>
      <c r="EL431" s="46">
        <v>8.25</v>
      </c>
      <c r="EM431" s="46">
        <v>14.97</v>
      </c>
      <c r="EN431" s="43" t="s">
        <v>98</v>
      </c>
      <c r="EO431" s="46">
        <v>14.98</v>
      </c>
      <c r="EP431" s="46">
        <v>26.68</v>
      </c>
      <c r="EQ431" s="43" t="s">
        <v>99</v>
      </c>
      <c r="ER431" s="46">
        <v>26.69</v>
      </c>
      <c r="ES431" s="46">
        <v>44.55</v>
      </c>
    </row>
    <row r="432" spans="140:149" x14ac:dyDescent="0.2">
      <c r="EJ432" s="50">
        <v>774</v>
      </c>
      <c r="EK432" s="43" t="s">
        <v>97</v>
      </c>
      <c r="EL432" s="46">
        <v>8.25</v>
      </c>
      <c r="EM432" s="46">
        <v>14.97</v>
      </c>
      <c r="EN432" s="43" t="s">
        <v>98</v>
      </c>
      <c r="EO432" s="46">
        <v>14.98</v>
      </c>
      <c r="EP432" s="46">
        <v>26.68</v>
      </c>
      <c r="EQ432" s="43" t="s">
        <v>99</v>
      </c>
      <c r="ER432" s="46">
        <v>26.69</v>
      </c>
      <c r="ES432" s="46">
        <v>44.55</v>
      </c>
    </row>
    <row r="433" spans="140:149" x14ac:dyDescent="0.2">
      <c r="EJ433" s="50">
        <v>775</v>
      </c>
      <c r="EK433" s="43" t="s">
        <v>97</v>
      </c>
      <c r="EL433" s="46">
        <v>8.8000000000000007</v>
      </c>
      <c r="EM433" s="46">
        <v>14.97</v>
      </c>
      <c r="EN433" s="43" t="s">
        <v>98</v>
      </c>
      <c r="EO433" s="46">
        <v>14.98</v>
      </c>
      <c r="EP433" s="46">
        <v>26.68</v>
      </c>
      <c r="EQ433" s="43" t="s">
        <v>99</v>
      </c>
      <c r="ER433" s="46">
        <v>26.69</v>
      </c>
      <c r="ES433" s="46">
        <v>44.55</v>
      </c>
    </row>
    <row r="434" spans="140:149" x14ac:dyDescent="0.2">
      <c r="EJ434" s="50">
        <v>776</v>
      </c>
      <c r="EK434" s="43" t="s">
        <v>97</v>
      </c>
      <c r="EL434" s="46">
        <v>8.8000000000000007</v>
      </c>
      <c r="EM434" s="46">
        <v>14.97</v>
      </c>
      <c r="EN434" s="43" t="s">
        <v>98</v>
      </c>
      <c r="EO434" s="46">
        <v>14.98</v>
      </c>
      <c r="EP434" s="46">
        <v>26.68</v>
      </c>
      <c r="EQ434" s="43" t="s">
        <v>99</v>
      </c>
      <c r="ER434" s="46">
        <v>26.69</v>
      </c>
      <c r="ES434" s="46">
        <v>44.55</v>
      </c>
    </row>
    <row r="435" spans="140:149" x14ac:dyDescent="0.2">
      <c r="EJ435" s="50">
        <v>777</v>
      </c>
      <c r="EK435" s="43" t="s">
        <v>97</v>
      </c>
      <c r="EL435" s="46">
        <v>8.8000000000000007</v>
      </c>
      <c r="EM435" s="46">
        <v>14.97</v>
      </c>
      <c r="EN435" s="43" t="s">
        <v>98</v>
      </c>
      <c r="EO435" s="46">
        <v>14.98</v>
      </c>
      <c r="EP435" s="46">
        <v>26.68</v>
      </c>
      <c r="EQ435" s="43" t="s">
        <v>99</v>
      </c>
      <c r="ER435" s="46">
        <v>26.69</v>
      </c>
      <c r="ES435" s="46">
        <v>44.55</v>
      </c>
    </row>
    <row r="436" spans="140:149" x14ac:dyDescent="0.2">
      <c r="EJ436" s="50">
        <v>778</v>
      </c>
      <c r="EK436" s="43" t="s">
        <v>97</v>
      </c>
      <c r="EL436" s="46">
        <v>8.8000000000000007</v>
      </c>
      <c r="EM436" s="46">
        <v>14.97</v>
      </c>
      <c r="EN436" s="43" t="s">
        <v>98</v>
      </c>
      <c r="EO436" s="46">
        <v>14.98</v>
      </c>
      <c r="EP436" s="46">
        <v>26.68</v>
      </c>
      <c r="EQ436" s="43" t="s">
        <v>99</v>
      </c>
      <c r="ER436" s="46">
        <v>26.69</v>
      </c>
      <c r="ES436" s="46">
        <v>44.55</v>
      </c>
    </row>
    <row r="437" spans="140:149" x14ac:dyDescent="0.2">
      <c r="EJ437" s="50">
        <v>779</v>
      </c>
      <c r="EK437" s="43" t="s">
        <v>97</v>
      </c>
      <c r="EL437" s="46">
        <v>8.8000000000000007</v>
      </c>
      <c r="EM437" s="46">
        <v>14.97</v>
      </c>
      <c r="EN437" s="43" t="s">
        <v>98</v>
      </c>
      <c r="EO437" s="46">
        <v>14.98</v>
      </c>
      <c r="EP437" s="46">
        <v>26.68</v>
      </c>
      <c r="EQ437" s="43" t="s">
        <v>99</v>
      </c>
      <c r="ER437" s="46">
        <v>26.69</v>
      </c>
      <c r="ES437" s="46">
        <v>44.55</v>
      </c>
    </row>
    <row r="438" spans="140:149" x14ac:dyDescent="0.2">
      <c r="EJ438" s="50">
        <v>780</v>
      </c>
      <c r="EK438" s="43" t="s">
        <v>97</v>
      </c>
      <c r="EL438" s="46">
        <v>8.8000000000000007</v>
      </c>
      <c r="EM438" s="46">
        <v>14.97</v>
      </c>
      <c r="EN438" s="43" t="s">
        <v>98</v>
      </c>
      <c r="EO438" s="46">
        <v>14.98</v>
      </c>
      <c r="EP438" s="46">
        <v>26.52</v>
      </c>
      <c r="EQ438" s="43" t="s">
        <v>99</v>
      </c>
      <c r="ER438" s="46">
        <v>26.53</v>
      </c>
      <c r="ES438" s="46">
        <v>44.55</v>
      </c>
    </row>
    <row r="439" spans="140:149" x14ac:dyDescent="0.2">
      <c r="EJ439" s="50">
        <v>781</v>
      </c>
      <c r="EK439" s="43" t="s">
        <v>97</v>
      </c>
      <c r="EL439" s="46">
        <v>8.8000000000000007</v>
      </c>
      <c r="EM439" s="46">
        <v>14.97</v>
      </c>
      <c r="EN439" s="43" t="s">
        <v>98</v>
      </c>
      <c r="EO439" s="46">
        <v>14.98</v>
      </c>
      <c r="EP439" s="46">
        <v>26.52</v>
      </c>
      <c r="EQ439" s="43" t="s">
        <v>99</v>
      </c>
      <c r="ER439" s="46">
        <v>26.53</v>
      </c>
      <c r="ES439" s="46">
        <v>44.55</v>
      </c>
    </row>
    <row r="440" spans="140:149" x14ac:dyDescent="0.2">
      <c r="EJ440" s="50">
        <v>782</v>
      </c>
      <c r="EK440" s="43" t="s">
        <v>97</v>
      </c>
      <c r="EL440" s="46">
        <v>8.8000000000000007</v>
      </c>
      <c r="EM440" s="46">
        <v>14.97</v>
      </c>
      <c r="EN440" s="43" t="s">
        <v>98</v>
      </c>
      <c r="EO440" s="46">
        <v>14.98</v>
      </c>
      <c r="EP440" s="46">
        <v>26.52</v>
      </c>
      <c r="EQ440" s="43" t="s">
        <v>99</v>
      </c>
      <c r="ER440" s="46">
        <v>26.53</v>
      </c>
      <c r="ES440" s="46">
        <v>44.55</v>
      </c>
    </row>
    <row r="441" spans="140:149" x14ac:dyDescent="0.2">
      <c r="EJ441" s="50">
        <v>783</v>
      </c>
      <c r="EK441" s="43" t="s">
        <v>97</v>
      </c>
      <c r="EL441" s="46">
        <v>8.8000000000000007</v>
      </c>
      <c r="EM441" s="46">
        <v>14.97</v>
      </c>
      <c r="EN441" s="43" t="s">
        <v>98</v>
      </c>
      <c r="EO441" s="46">
        <v>14.98</v>
      </c>
      <c r="EP441" s="46">
        <v>26.52</v>
      </c>
      <c r="EQ441" s="43" t="s">
        <v>99</v>
      </c>
      <c r="ER441" s="46">
        <v>26.53</v>
      </c>
      <c r="ES441" s="46">
        <v>44.55</v>
      </c>
    </row>
    <row r="442" spans="140:149" x14ac:dyDescent="0.2">
      <c r="EJ442" s="50">
        <v>784</v>
      </c>
      <c r="EK442" s="43" t="s">
        <v>97</v>
      </c>
      <c r="EL442" s="46">
        <v>8.8000000000000007</v>
      </c>
      <c r="EM442" s="46">
        <v>14.97</v>
      </c>
      <c r="EN442" s="43" t="s">
        <v>98</v>
      </c>
      <c r="EO442" s="46">
        <v>14.98</v>
      </c>
      <c r="EP442" s="46">
        <v>26.52</v>
      </c>
      <c r="EQ442" s="43" t="s">
        <v>99</v>
      </c>
      <c r="ER442" s="46">
        <v>26.53</v>
      </c>
      <c r="ES442" s="46">
        <v>44.55</v>
      </c>
    </row>
    <row r="443" spans="140:149" x14ac:dyDescent="0.2">
      <c r="EJ443" s="50">
        <v>785</v>
      </c>
      <c r="EK443" s="43" t="s">
        <v>97</v>
      </c>
      <c r="EL443" s="46">
        <v>8.8000000000000007</v>
      </c>
      <c r="EM443" s="46">
        <v>14.97</v>
      </c>
      <c r="EN443" s="43" t="s">
        <v>98</v>
      </c>
      <c r="EO443" s="46">
        <v>14.98</v>
      </c>
      <c r="EP443" s="46">
        <v>26.52</v>
      </c>
      <c r="EQ443" s="43" t="s">
        <v>99</v>
      </c>
      <c r="ER443" s="46">
        <v>26.53</v>
      </c>
      <c r="ES443" s="46">
        <v>44</v>
      </c>
    </row>
    <row r="444" spans="140:149" x14ac:dyDescent="0.2">
      <c r="EJ444" s="50">
        <v>786</v>
      </c>
      <c r="EK444" s="43" t="s">
        <v>97</v>
      </c>
      <c r="EL444" s="46">
        <v>8.8000000000000007</v>
      </c>
      <c r="EM444" s="46">
        <v>14.97</v>
      </c>
      <c r="EN444" s="43" t="s">
        <v>98</v>
      </c>
      <c r="EO444" s="46">
        <v>14.98</v>
      </c>
      <c r="EP444" s="46">
        <v>26.52</v>
      </c>
      <c r="EQ444" s="43" t="s">
        <v>99</v>
      </c>
      <c r="ER444" s="46">
        <v>26.53</v>
      </c>
      <c r="ES444" s="46">
        <v>44</v>
      </c>
    </row>
    <row r="445" spans="140:149" x14ac:dyDescent="0.2">
      <c r="EJ445" s="50">
        <v>787</v>
      </c>
      <c r="EK445" s="43" t="s">
        <v>97</v>
      </c>
      <c r="EL445" s="46">
        <v>8.8000000000000007</v>
      </c>
      <c r="EM445" s="46">
        <v>14.97</v>
      </c>
      <c r="EN445" s="43" t="s">
        <v>98</v>
      </c>
      <c r="EO445" s="46">
        <v>14.98</v>
      </c>
      <c r="EP445" s="46">
        <v>26.52</v>
      </c>
      <c r="EQ445" s="43" t="s">
        <v>99</v>
      </c>
      <c r="ER445" s="46">
        <v>26.53</v>
      </c>
      <c r="ES445" s="46">
        <v>44</v>
      </c>
    </row>
    <row r="446" spans="140:149" x14ac:dyDescent="0.2">
      <c r="EJ446" s="50">
        <v>788</v>
      </c>
      <c r="EK446" s="43" t="s">
        <v>97</v>
      </c>
      <c r="EL446" s="46">
        <v>8.8000000000000007</v>
      </c>
      <c r="EM446" s="46">
        <v>14.97</v>
      </c>
      <c r="EN446" s="43" t="s">
        <v>98</v>
      </c>
      <c r="EO446" s="46">
        <v>14.98</v>
      </c>
      <c r="EP446" s="46">
        <v>26.52</v>
      </c>
      <c r="EQ446" s="43" t="s">
        <v>99</v>
      </c>
      <c r="ER446" s="46">
        <v>26.53</v>
      </c>
      <c r="ES446" s="46">
        <v>44</v>
      </c>
    </row>
    <row r="447" spans="140:149" x14ac:dyDescent="0.2">
      <c r="EJ447" s="50">
        <v>789</v>
      </c>
      <c r="EK447" s="43" t="s">
        <v>97</v>
      </c>
      <c r="EL447" s="46">
        <v>8.8000000000000007</v>
      </c>
      <c r="EM447" s="46">
        <v>14.97</v>
      </c>
      <c r="EN447" s="43" t="s">
        <v>98</v>
      </c>
      <c r="EO447" s="46">
        <v>14.98</v>
      </c>
      <c r="EP447" s="46">
        <v>26.52</v>
      </c>
      <c r="EQ447" s="43" t="s">
        <v>99</v>
      </c>
      <c r="ER447" s="46">
        <v>26.53</v>
      </c>
      <c r="ES447" s="46">
        <v>44</v>
      </c>
    </row>
    <row r="448" spans="140:149" x14ac:dyDescent="0.2">
      <c r="EJ448" s="50">
        <v>790</v>
      </c>
      <c r="EK448" s="43" t="s">
        <v>97</v>
      </c>
      <c r="EL448" s="46">
        <v>8.8000000000000007</v>
      </c>
      <c r="EM448" s="46">
        <v>14.84</v>
      </c>
      <c r="EN448" s="43" t="s">
        <v>98</v>
      </c>
      <c r="EO448" s="46">
        <v>14.85</v>
      </c>
      <c r="EP448" s="46">
        <v>25.97</v>
      </c>
      <c r="EQ448" s="43" t="s">
        <v>99</v>
      </c>
      <c r="ER448" s="46">
        <v>25.98</v>
      </c>
      <c r="ES448" s="46">
        <v>44</v>
      </c>
    </row>
    <row r="449" spans="140:149" x14ac:dyDescent="0.2">
      <c r="EJ449" s="50">
        <v>791</v>
      </c>
      <c r="EK449" s="43" t="s">
        <v>97</v>
      </c>
      <c r="EL449" s="46">
        <v>8.8000000000000007</v>
      </c>
      <c r="EM449" s="46">
        <v>14.84</v>
      </c>
      <c r="EN449" s="43" t="s">
        <v>98</v>
      </c>
      <c r="EO449" s="46">
        <v>14.85</v>
      </c>
      <c r="EP449" s="46">
        <v>25.97</v>
      </c>
      <c r="EQ449" s="43" t="s">
        <v>99</v>
      </c>
      <c r="ER449" s="46">
        <v>25.98</v>
      </c>
      <c r="ES449" s="46">
        <v>44</v>
      </c>
    </row>
    <row r="450" spans="140:149" x14ac:dyDescent="0.2">
      <c r="EJ450" s="50">
        <v>792</v>
      </c>
      <c r="EK450" s="43" t="s">
        <v>97</v>
      </c>
      <c r="EL450" s="46">
        <v>8.8000000000000007</v>
      </c>
      <c r="EM450" s="46">
        <v>14.84</v>
      </c>
      <c r="EN450" s="43" t="s">
        <v>98</v>
      </c>
      <c r="EO450" s="46">
        <v>14.85</v>
      </c>
      <c r="EP450" s="46">
        <v>25.97</v>
      </c>
      <c r="EQ450" s="43" t="s">
        <v>99</v>
      </c>
      <c r="ER450" s="46">
        <v>25.98</v>
      </c>
      <c r="ES450" s="46">
        <v>44</v>
      </c>
    </row>
    <row r="451" spans="140:149" x14ac:dyDescent="0.2">
      <c r="EJ451" s="50">
        <v>793</v>
      </c>
      <c r="EK451" s="43" t="s">
        <v>97</v>
      </c>
      <c r="EL451" s="46">
        <v>8.8000000000000007</v>
      </c>
      <c r="EM451" s="46">
        <v>14.84</v>
      </c>
      <c r="EN451" s="43" t="s">
        <v>98</v>
      </c>
      <c r="EO451" s="46">
        <v>14.85</v>
      </c>
      <c r="EP451" s="46">
        <v>25.97</v>
      </c>
      <c r="EQ451" s="43" t="s">
        <v>99</v>
      </c>
      <c r="ER451" s="46">
        <v>25.98</v>
      </c>
      <c r="ES451" s="46">
        <v>44</v>
      </c>
    </row>
    <row r="452" spans="140:149" x14ac:dyDescent="0.2">
      <c r="EJ452" s="50">
        <v>794</v>
      </c>
      <c r="EK452" s="43" t="s">
        <v>97</v>
      </c>
      <c r="EL452" s="46">
        <v>8.8000000000000007</v>
      </c>
      <c r="EM452" s="46">
        <v>14.84</v>
      </c>
      <c r="EN452" s="43" t="s">
        <v>98</v>
      </c>
      <c r="EO452" s="46">
        <v>14.85</v>
      </c>
      <c r="EP452" s="46">
        <v>25.97</v>
      </c>
      <c r="EQ452" s="43" t="s">
        <v>99</v>
      </c>
      <c r="ER452" s="46">
        <v>25.98</v>
      </c>
      <c r="ES452" s="46">
        <v>44</v>
      </c>
    </row>
    <row r="453" spans="140:149" x14ac:dyDescent="0.2">
      <c r="EJ453" s="50">
        <v>795</v>
      </c>
      <c r="EK453" s="43" t="s">
        <v>97</v>
      </c>
      <c r="EL453" s="46">
        <v>8.8000000000000007</v>
      </c>
      <c r="EM453" s="46">
        <v>14.84</v>
      </c>
      <c r="EN453" s="43" t="s">
        <v>98</v>
      </c>
      <c r="EO453" s="46">
        <v>14.85</v>
      </c>
      <c r="EP453" s="46">
        <v>25.97</v>
      </c>
      <c r="EQ453" s="43" t="s">
        <v>99</v>
      </c>
      <c r="ER453" s="46">
        <v>25.98</v>
      </c>
      <c r="ES453" s="46">
        <v>44</v>
      </c>
    </row>
    <row r="454" spans="140:149" x14ac:dyDescent="0.2">
      <c r="EJ454" s="50">
        <v>796</v>
      </c>
      <c r="EK454" s="43" t="s">
        <v>97</v>
      </c>
      <c r="EL454" s="46">
        <v>8.8000000000000007</v>
      </c>
      <c r="EM454" s="46">
        <v>14.84</v>
      </c>
      <c r="EN454" s="43" t="s">
        <v>98</v>
      </c>
      <c r="EO454" s="46">
        <v>14.85</v>
      </c>
      <c r="EP454" s="46">
        <v>25.97</v>
      </c>
      <c r="EQ454" s="43" t="s">
        <v>99</v>
      </c>
      <c r="ER454" s="46">
        <v>25.98</v>
      </c>
      <c r="ES454" s="46">
        <v>44</v>
      </c>
    </row>
    <row r="455" spans="140:149" x14ac:dyDescent="0.2">
      <c r="EJ455" s="50">
        <v>797</v>
      </c>
      <c r="EK455" s="43" t="s">
        <v>97</v>
      </c>
      <c r="EL455" s="46">
        <v>8.8000000000000007</v>
      </c>
      <c r="EM455" s="46">
        <v>14.84</v>
      </c>
      <c r="EN455" s="43" t="s">
        <v>98</v>
      </c>
      <c r="EO455" s="46">
        <v>14.85</v>
      </c>
      <c r="EP455" s="46">
        <v>25.97</v>
      </c>
      <c r="EQ455" s="43" t="s">
        <v>99</v>
      </c>
      <c r="ER455" s="46">
        <v>25.98</v>
      </c>
      <c r="ES455" s="46">
        <v>44</v>
      </c>
    </row>
    <row r="456" spans="140:149" x14ac:dyDescent="0.2">
      <c r="EJ456" s="50">
        <v>798</v>
      </c>
      <c r="EK456" s="43" t="s">
        <v>97</v>
      </c>
      <c r="EL456" s="46">
        <v>8.8000000000000007</v>
      </c>
      <c r="EM456" s="46">
        <v>14.84</v>
      </c>
      <c r="EN456" s="43" t="s">
        <v>98</v>
      </c>
      <c r="EO456" s="46">
        <v>14.85</v>
      </c>
      <c r="EP456" s="46">
        <v>25.97</v>
      </c>
      <c r="EQ456" s="43" t="s">
        <v>99</v>
      </c>
      <c r="ER456" s="46">
        <v>25.98</v>
      </c>
      <c r="ES456" s="46">
        <v>44</v>
      </c>
    </row>
    <row r="457" spans="140:149" x14ac:dyDescent="0.2">
      <c r="EJ457" s="50">
        <v>799</v>
      </c>
      <c r="EK457" s="43" t="s">
        <v>97</v>
      </c>
      <c r="EL457" s="46">
        <v>8.8000000000000007</v>
      </c>
      <c r="EM457" s="46">
        <v>14.84</v>
      </c>
      <c r="EN457" s="43" t="s">
        <v>98</v>
      </c>
      <c r="EO457" s="46">
        <v>14.85</v>
      </c>
      <c r="EP457" s="46">
        <v>25.97</v>
      </c>
      <c r="EQ457" s="43" t="s">
        <v>99</v>
      </c>
      <c r="ER457" s="46">
        <v>25.98</v>
      </c>
      <c r="ES457" s="46">
        <v>44</v>
      </c>
    </row>
    <row r="458" spans="140:149" x14ac:dyDescent="0.2">
      <c r="EJ458" s="50">
        <v>800</v>
      </c>
      <c r="EK458" s="43" t="s">
        <v>97</v>
      </c>
      <c r="EL458" s="46">
        <v>8.8000000000000007</v>
      </c>
      <c r="EM458" s="46">
        <v>14.84</v>
      </c>
      <c r="EN458" s="43" t="s">
        <v>98</v>
      </c>
      <c r="EO458" s="46">
        <v>14.85</v>
      </c>
      <c r="EP458" s="46">
        <v>25.97</v>
      </c>
      <c r="EQ458" s="43" t="s">
        <v>99</v>
      </c>
      <c r="ER458" s="46">
        <v>25.98</v>
      </c>
      <c r="ES458" s="46">
        <v>44</v>
      </c>
    </row>
    <row r="459" spans="140:149" x14ac:dyDescent="0.2">
      <c r="EJ459" s="50"/>
      <c r="EK459" s="43"/>
      <c r="EL459" s="48"/>
      <c r="EM459" s="43"/>
      <c r="EN459" s="43"/>
      <c r="EO459" s="43"/>
      <c r="EP459" s="43"/>
      <c r="EQ459" s="43"/>
      <c r="ER459" s="43"/>
      <c r="ES459" s="43"/>
    </row>
    <row r="460" spans="140:149" x14ac:dyDescent="0.2">
      <c r="EJ460" s="50"/>
      <c r="EK460" s="43"/>
      <c r="EL460" s="48"/>
      <c r="EM460" s="43"/>
      <c r="EN460" s="43"/>
      <c r="EO460" s="43"/>
      <c r="EP460" s="43"/>
      <c r="EQ460" s="43"/>
      <c r="ER460" s="43"/>
      <c r="ES460" s="43"/>
    </row>
    <row r="461" spans="140:149" x14ac:dyDescent="0.2">
      <c r="EJ461" s="50"/>
      <c r="EK461" s="43" t="s">
        <v>88</v>
      </c>
      <c r="EL461" s="815" t="e">
        <f>IF(EO2&gt;EL5,IF(EO2&lt;EM5,EK5,IF(EO2&gt;EO5,IF(EO2&lt;EP5,EN5,IF(EO2&gt;ER5,IF(EO2&lt;ES5,EQ5,"Power factor out of range"))))),"Power factor out of range")</f>
        <v>#N/A</v>
      </c>
      <c r="EM461" s="816"/>
      <c r="EN461" s="43"/>
      <c r="EO461" s="43"/>
      <c r="EP461" s="43"/>
      <c r="EQ461" s="43"/>
      <c r="ER461" s="43"/>
      <c r="ES461" s="43"/>
    </row>
  </sheetData>
  <sheetProtection password="CD5A" sheet="1" scenarios="1"/>
  <mergeCells count="677">
    <mergeCell ref="FL10:GD10"/>
    <mergeCell ref="FH5:FJ5"/>
    <mergeCell ref="FA6:FG6"/>
    <mergeCell ref="GA5:GP6"/>
    <mergeCell ref="FL9:GF9"/>
    <mergeCell ref="FL7:GE7"/>
    <mergeCell ref="FA10:FG10"/>
    <mergeCell ref="FA1:FG1"/>
    <mergeCell ref="FA2:FG2"/>
    <mergeCell ref="FH3:FJ3"/>
    <mergeCell ref="FH4:FJ4"/>
    <mergeCell ref="FA3:FG3"/>
    <mergeCell ref="FH2:FJ2"/>
    <mergeCell ref="FA4:FG4"/>
    <mergeCell ref="FH10:FJ10"/>
    <mergeCell ref="FL1:GD2"/>
    <mergeCell ref="FL5:FY6"/>
    <mergeCell ref="FH9:FJ9"/>
    <mergeCell ref="FL3:GD4"/>
    <mergeCell ref="FK5:FK6"/>
    <mergeCell ref="FL8:GG8"/>
    <mergeCell ref="FK3:FK4"/>
    <mergeCell ref="FH1:FJ1"/>
    <mergeCell ref="FK1:FK2"/>
    <mergeCell ref="FH6:FJ6"/>
    <mergeCell ref="FH7:FJ7"/>
    <mergeCell ref="FH8:FJ8"/>
    <mergeCell ref="DS11:DW11"/>
    <mergeCell ref="FA8:FG8"/>
    <mergeCell ref="DF10:DH10"/>
    <mergeCell ref="DF9:DH9"/>
    <mergeCell ref="DI11:DK11"/>
    <mergeCell ref="DI10:DK10"/>
    <mergeCell ref="DY6:EC6"/>
    <mergeCell ref="DF8:DH8"/>
    <mergeCell ref="FA7:FG7"/>
    <mergeCell ref="DI9:DK9"/>
    <mergeCell ref="DS8:DW8"/>
    <mergeCell ref="DI8:DK8"/>
    <mergeCell ref="DS9:DW9"/>
    <mergeCell ref="FA11:FG11"/>
    <mergeCell ref="DI7:DK7"/>
    <mergeCell ref="DY11:EC11"/>
    <mergeCell ref="FA5:FG5"/>
    <mergeCell ref="CJ8:CP8"/>
    <mergeCell ref="CT10:DD10"/>
    <mergeCell ref="CQ6:CS6"/>
    <mergeCell ref="BZ10:CF10"/>
    <mergeCell ref="R17:T17"/>
    <mergeCell ref="CJ14:CP14"/>
    <mergeCell ref="CJ12:CP12"/>
    <mergeCell ref="FA9:FG9"/>
    <mergeCell ref="CQ10:CS10"/>
    <mergeCell ref="M16:V16"/>
    <mergeCell ref="X17:AK19"/>
    <mergeCell ref="DF11:DH11"/>
    <mergeCell ref="DI14:DK14"/>
    <mergeCell ref="DI16:DK16"/>
    <mergeCell ref="DI13:DK13"/>
    <mergeCell ref="DF13:DH13"/>
    <mergeCell ref="DI19:DK19"/>
    <mergeCell ref="CT19:DD19"/>
    <mergeCell ref="DI12:DK12"/>
    <mergeCell ref="DF16:DH16"/>
    <mergeCell ref="CT9:DD9"/>
    <mergeCell ref="CT7:DD7"/>
    <mergeCell ref="U17:V17"/>
    <mergeCell ref="C17:L17"/>
    <mergeCell ref="M17:O17"/>
    <mergeCell ref="DI17:DK17"/>
    <mergeCell ref="CG16:CI16"/>
    <mergeCell ref="FA48:FH48"/>
    <mergeCell ref="FH29:FJ29"/>
    <mergeCell ref="FH13:FJ13"/>
    <mergeCell ref="FH14:FJ14"/>
    <mergeCell ref="FH30:FJ30"/>
    <mergeCell ref="DI47:DK47"/>
    <mergeCell ref="FF20:FH20"/>
    <mergeCell ref="FH16:FJ16"/>
    <mergeCell ref="FA14:FG14"/>
    <mergeCell ref="FA13:FG13"/>
    <mergeCell ref="AV24:BE24"/>
    <mergeCell ref="BZ23:CF23"/>
    <mergeCell ref="BZ24:CF24"/>
    <mergeCell ref="CT25:DD25"/>
    <mergeCell ref="AV25:BE25"/>
    <mergeCell ref="AV22:BE22"/>
    <mergeCell ref="DF24:DH24"/>
    <mergeCell ref="DI25:DK25"/>
    <mergeCell ref="DF25:DH25"/>
    <mergeCell ref="FL11:GD11"/>
    <mergeCell ref="FL14:GL14"/>
    <mergeCell ref="FA17:FG17"/>
    <mergeCell ref="FH17:FJ17"/>
    <mergeCell ref="FL17:GD17"/>
    <mergeCell ref="FH11:FJ11"/>
    <mergeCell ref="FA12:FG12"/>
    <mergeCell ref="FH15:FJ15"/>
    <mergeCell ref="FH12:FJ12"/>
    <mergeCell ref="FL12:GD12"/>
    <mergeCell ref="FA16:FG16"/>
    <mergeCell ref="FL13:GD13"/>
    <mergeCell ref="BZ51:CI51"/>
    <mergeCell ref="DI41:DK41"/>
    <mergeCell ref="DI39:DK39"/>
    <mergeCell ref="FD38:FK38"/>
    <mergeCell ref="DI33:DK33"/>
    <mergeCell ref="DI18:DK18"/>
    <mergeCell ref="FA21:FC21"/>
    <mergeCell ref="FF21:FH21"/>
    <mergeCell ref="DI24:DK24"/>
    <mergeCell ref="DI37:DK37"/>
    <mergeCell ref="EF48:EG48"/>
    <mergeCell ref="EH48:EI48"/>
    <mergeCell ref="EH44:EI44"/>
    <mergeCell ref="FA26:GN26"/>
    <mergeCell ref="DI42:DK42"/>
    <mergeCell ref="GB42:GI42"/>
    <mergeCell ref="FL42:FS42"/>
    <mergeCell ref="EF46:EG46"/>
    <mergeCell ref="EF45:EG45"/>
    <mergeCell ref="DI45:DK45"/>
    <mergeCell ref="EH46:EI46"/>
    <mergeCell ref="DI44:DK44"/>
    <mergeCell ref="EF43:EI43"/>
    <mergeCell ref="DI43:DK43"/>
    <mergeCell ref="BZ53:CI53"/>
    <mergeCell ref="CT53:DD53"/>
    <mergeCell ref="CT52:DD52"/>
    <mergeCell ref="CT56:DD56"/>
    <mergeCell ref="CT55:DD55"/>
    <mergeCell ref="DF55:DH55"/>
    <mergeCell ref="BZ50:CI50"/>
    <mergeCell ref="DI20:DK20"/>
    <mergeCell ref="EF44:EG44"/>
    <mergeCell ref="DI55:DK55"/>
    <mergeCell ref="DI46:DK46"/>
    <mergeCell ref="DI48:DK48"/>
    <mergeCell ref="DI54:DK54"/>
    <mergeCell ref="DI49:DK49"/>
    <mergeCell ref="DI36:DK36"/>
    <mergeCell ref="DF23:DH23"/>
    <mergeCell ref="CT20:DD20"/>
    <mergeCell ref="CT23:DD23"/>
    <mergeCell ref="CT24:DD24"/>
    <mergeCell ref="CK42:CM43"/>
    <mergeCell ref="CT28:DD28"/>
    <mergeCell ref="DF35:DH35"/>
    <mergeCell ref="CT33:DD33"/>
    <mergeCell ref="CT36:DD36"/>
    <mergeCell ref="CK50:CL50"/>
    <mergeCell ref="CK51:CL51"/>
    <mergeCell ref="DI51:DK51"/>
    <mergeCell ref="DI50:DK50"/>
    <mergeCell ref="DI53:DK53"/>
    <mergeCell ref="DF53:DH53"/>
    <mergeCell ref="CK52:CL52"/>
    <mergeCell ref="CK53:CL53"/>
    <mergeCell ref="DF46:DH46"/>
    <mergeCell ref="DF52:DH52"/>
    <mergeCell ref="CJ47:CS47"/>
    <mergeCell ref="DF47:DH47"/>
    <mergeCell ref="CT46:DD46"/>
    <mergeCell ref="CT50:DD50"/>
    <mergeCell ref="DF48:DH48"/>
    <mergeCell ref="CT58:DD58"/>
    <mergeCell ref="DF58:DH58"/>
    <mergeCell ref="DF34:DH34"/>
    <mergeCell ref="DF43:DH43"/>
    <mergeCell ref="CT41:DD41"/>
    <mergeCell ref="DF42:DH42"/>
    <mergeCell ref="DF39:DH39"/>
    <mergeCell ref="DF37:DH37"/>
    <mergeCell ref="CT34:DD34"/>
    <mergeCell ref="CT35:DD35"/>
    <mergeCell ref="DF56:DH56"/>
    <mergeCell ref="DF49:DH49"/>
    <mergeCell ref="DF51:DH51"/>
    <mergeCell ref="DF57:DH57"/>
    <mergeCell ref="DF54:DH54"/>
    <mergeCell ref="DF50:DH50"/>
    <mergeCell ref="CT57:DD57"/>
    <mergeCell ref="CT54:DD54"/>
    <mergeCell ref="DF45:DH45"/>
    <mergeCell ref="CT45:DD45"/>
    <mergeCell ref="CT37:DD37"/>
    <mergeCell ref="DF36:DH36"/>
    <mergeCell ref="DI58:DK58"/>
    <mergeCell ref="DQ3:DX3"/>
    <mergeCell ref="DQ5:EC5"/>
    <mergeCell ref="EB4:EC4"/>
    <mergeCell ref="DY7:EC7"/>
    <mergeCell ref="EL461:EM461"/>
    <mergeCell ref="DY8:EC8"/>
    <mergeCell ref="DY9:EC9"/>
    <mergeCell ref="DY10:EC10"/>
    <mergeCell ref="DS10:DW10"/>
    <mergeCell ref="EG50:EI50"/>
    <mergeCell ref="DI57:DK57"/>
    <mergeCell ref="DI52:DK52"/>
    <mergeCell ref="DI56:DK56"/>
    <mergeCell ref="DI15:DK15"/>
    <mergeCell ref="DI29:DK29"/>
    <mergeCell ref="DI23:DK23"/>
    <mergeCell ref="DI27:DK27"/>
    <mergeCell ref="EH45:EI45"/>
    <mergeCell ref="DI35:DK35"/>
    <mergeCell ref="EF36:EI36"/>
    <mergeCell ref="EF27:EI27"/>
    <mergeCell ref="EJ1:ES1"/>
    <mergeCell ref="DF22:DH22"/>
    <mergeCell ref="DF19:DH19"/>
    <mergeCell ref="DF15:DH15"/>
    <mergeCell ref="DI3:DK3"/>
    <mergeCell ref="DF2:DH2"/>
    <mergeCell ref="DF4:DH4"/>
    <mergeCell ref="DI1:DK1"/>
    <mergeCell ref="DQ2:DX2"/>
    <mergeCell ref="DQ4:DX4"/>
    <mergeCell ref="DQ1:EC1"/>
    <mergeCell ref="DS6:DW6"/>
    <mergeCell ref="DS7:DW7"/>
    <mergeCell ref="DY4:EA4"/>
    <mergeCell ref="DY2:EC2"/>
    <mergeCell ref="EB3:EC3"/>
    <mergeCell ref="DY3:EA3"/>
    <mergeCell ref="DI2:DK2"/>
    <mergeCell ref="DI5:DK5"/>
    <mergeCell ref="CQ4:CS4"/>
    <mergeCell ref="DI4:DK4"/>
    <mergeCell ref="DI6:DK6"/>
    <mergeCell ref="CJ6:CP6"/>
    <mergeCell ref="CQ5:CS5"/>
    <mergeCell ref="CT51:DD51"/>
    <mergeCell ref="CT49:DD49"/>
    <mergeCell ref="DF14:DH14"/>
    <mergeCell ref="DF18:DH18"/>
    <mergeCell ref="DF17:DH17"/>
    <mergeCell ref="DF20:DH20"/>
    <mergeCell ref="CT14:DD14"/>
    <mergeCell ref="CT31:DD31"/>
    <mergeCell ref="DF32:DH32"/>
    <mergeCell ref="DF38:DH38"/>
    <mergeCell ref="DF41:DH41"/>
    <mergeCell ref="DF44:DH44"/>
    <mergeCell ref="DF12:DH12"/>
    <mergeCell ref="DI30:DK30"/>
    <mergeCell ref="DI31:DK31"/>
    <mergeCell ref="DF21:DH21"/>
    <mergeCell ref="DI21:DK21"/>
    <mergeCell ref="DF7:DH7"/>
    <mergeCell ref="DF6:DH6"/>
    <mergeCell ref="BZ8:CF8"/>
    <mergeCell ref="X6:AD6"/>
    <mergeCell ref="AE6:AL6"/>
    <mergeCell ref="CT8:DD8"/>
    <mergeCell ref="BZ5:CF5"/>
    <mergeCell ref="BZ6:CF6"/>
    <mergeCell ref="AW6:BB6"/>
    <mergeCell ref="CT5:DD5"/>
    <mergeCell ref="BC6:BE6"/>
    <mergeCell ref="AN6:AV6"/>
    <mergeCell ref="CG5:CI5"/>
    <mergeCell ref="CG6:CI6"/>
    <mergeCell ref="DF1:DH1"/>
    <mergeCell ref="CT1:DD1"/>
    <mergeCell ref="BZ4:CF4"/>
    <mergeCell ref="DF3:DH3"/>
    <mergeCell ref="CT2:DD2"/>
    <mergeCell ref="CG3:CI3"/>
    <mergeCell ref="CT4:DD4"/>
    <mergeCell ref="C6:L6"/>
    <mergeCell ref="M6:V6"/>
    <mergeCell ref="CT6:DD6"/>
    <mergeCell ref="DF5:DH5"/>
    <mergeCell ref="CT3:DD3"/>
    <mergeCell ref="A1:BG3"/>
    <mergeCell ref="BZ18:CF18"/>
    <mergeCell ref="CG17:CI17"/>
    <mergeCell ref="CT44:DD44"/>
    <mergeCell ref="CT43:DD43"/>
    <mergeCell ref="CT42:DD42"/>
    <mergeCell ref="CT12:DD12"/>
    <mergeCell ref="CT13:DD13"/>
    <mergeCell ref="BZ14:CF14"/>
    <mergeCell ref="BZ17:CF17"/>
    <mergeCell ref="CJ4:CP4"/>
    <mergeCell ref="BZ3:CF3"/>
    <mergeCell ref="BZ7:CF7"/>
    <mergeCell ref="CG7:CI7"/>
    <mergeCell ref="CJ7:CP7"/>
    <mergeCell ref="CJ5:CP5"/>
    <mergeCell ref="CG4:CI4"/>
    <mergeCell ref="CQ7:CS7"/>
    <mergeCell ref="CQ8:CS8"/>
    <mergeCell ref="CG8:CI8"/>
    <mergeCell ref="AW7:BE7"/>
    <mergeCell ref="CK44:CM44"/>
    <mergeCell ref="C16:L16"/>
    <mergeCell ref="P17:Q17"/>
    <mergeCell ref="BZ16:CF16"/>
    <mergeCell ref="CJ10:CP10"/>
    <mergeCell ref="CG10:CI10"/>
    <mergeCell ref="CT11:DD11"/>
    <mergeCell ref="CG12:CI12"/>
    <mergeCell ref="CQ14:CS14"/>
    <mergeCell ref="BZ12:CF12"/>
    <mergeCell ref="CG14:CI14"/>
    <mergeCell ref="CQ12:CS12"/>
    <mergeCell ref="BZ49:CI49"/>
    <mergeCell ref="BZ38:CF38"/>
    <mergeCell ref="CG41:CI41"/>
    <mergeCell ref="CT48:DD48"/>
    <mergeCell ref="CG38:CI38"/>
    <mergeCell ref="CK30:CM31"/>
    <mergeCell ref="CT47:DD47"/>
    <mergeCell ref="CT38:DD38"/>
    <mergeCell ref="BZ46:CI46"/>
    <mergeCell ref="CO44:CQ44"/>
    <mergeCell ref="C27:K27"/>
    <mergeCell ref="BZ39:CF39"/>
    <mergeCell ref="CG39:CI39"/>
    <mergeCell ref="CG34:CI34"/>
    <mergeCell ref="BZ37:CF37"/>
    <mergeCell ref="BZ34:CF34"/>
    <mergeCell ref="P27:R27"/>
    <mergeCell ref="C26:K26"/>
    <mergeCell ref="CT29:DD29"/>
    <mergeCell ref="CG37:CI37"/>
    <mergeCell ref="BB35:BF35"/>
    <mergeCell ref="AV28:BE28"/>
    <mergeCell ref="BZ30:CF30"/>
    <mergeCell ref="BZ32:CF32"/>
    <mergeCell ref="CK37:CM38"/>
    <mergeCell ref="L27:O27"/>
    <mergeCell ref="W27:Y27"/>
    <mergeCell ref="AA20:AJ28"/>
    <mergeCell ref="S27:V27"/>
    <mergeCell ref="AL20:AU20"/>
    <mergeCell ref="AL23:AU23"/>
    <mergeCell ref="AL21:AU21"/>
    <mergeCell ref="AL22:AU22"/>
    <mergeCell ref="AL28:AU28"/>
    <mergeCell ref="AV20:BE20"/>
    <mergeCell ref="AV19:BE19"/>
    <mergeCell ref="AV23:BE23"/>
    <mergeCell ref="AL24:AU24"/>
    <mergeCell ref="CG25:CP25"/>
    <mergeCell ref="AL26:AU26"/>
    <mergeCell ref="AL25:AU25"/>
    <mergeCell ref="AL19:AU19"/>
    <mergeCell ref="S23:V23"/>
    <mergeCell ref="W24:Y24"/>
    <mergeCell ref="W22:Y22"/>
    <mergeCell ref="S22:V22"/>
    <mergeCell ref="W26:Y26"/>
    <mergeCell ref="S26:V26"/>
    <mergeCell ref="AV21:BE21"/>
    <mergeCell ref="CG32:CI32"/>
    <mergeCell ref="BZ27:CF27"/>
    <mergeCell ref="L24:O24"/>
    <mergeCell ref="L22:O22"/>
    <mergeCell ref="S24:V24"/>
    <mergeCell ref="P24:R24"/>
    <mergeCell ref="W23:Y23"/>
    <mergeCell ref="L26:O26"/>
    <mergeCell ref="L25:O25"/>
    <mergeCell ref="P23:R23"/>
    <mergeCell ref="P22:R22"/>
    <mergeCell ref="L23:O23"/>
    <mergeCell ref="P26:R26"/>
    <mergeCell ref="L20:Y20"/>
    <mergeCell ref="C21:K21"/>
    <mergeCell ref="C24:K24"/>
    <mergeCell ref="C20:K20"/>
    <mergeCell ref="P25:R25"/>
    <mergeCell ref="C22:K22"/>
    <mergeCell ref="C23:K23"/>
    <mergeCell ref="L21:Y21"/>
    <mergeCell ref="S25:V25"/>
    <mergeCell ref="W25:Y25"/>
    <mergeCell ref="C25:K25"/>
    <mergeCell ref="BZ25:CF25"/>
    <mergeCell ref="DF29:DH29"/>
    <mergeCell ref="DF33:DH33"/>
    <mergeCell ref="DI26:DK26"/>
    <mergeCell ref="AV26:BE26"/>
    <mergeCell ref="BZ26:CF26"/>
    <mergeCell ref="CG31:CI31"/>
    <mergeCell ref="DI32:DK32"/>
    <mergeCell ref="CT32:DD32"/>
    <mergeCell ref="CK33:CM34"/>
    <mergeCell ref="AV27:BE27"/>
    <mergeCell ref="DF26:DH26"/>
    <mergeCell ref="AL29:AU29"/>
    <mergeCell ref="AV29:BE29"/>
    <mergeCell ref="DI34:DK34"/>
    <mergeCell ref="CT30:DD30"/>
    <mergeCell ref="BZ41:CF41"/>
    <mergeCell ref="BZ40:CF40"/>
    <mergeCell ref="CO33:CQ34"/>
    <mergeCell ref="BZ33:CF33"/>
    <mergeCell ref="AL27:AU27"/>
    <mergeCell ref="CO40:CQ41"/>
    <mergeCell ref="CG40:CI40"/>
    <mergeCell ref="DI38:DK38"/>
    <mergeCell ref="DI40:DK40"/>
    <mergeCell ref="BZ31:CF31"/>
    <mergeCell ref="DF40:DH40"/>
    <mergeCell ref="CT40:DD40"/>
    <mergeCell ref="GJ41:GQ41"/>
    <mergeCell ref="GJ40:GQ40"/>
    <mergeCell ref="FT42:GA42"/>
    <mergeCell ref="FT38:GA38"/>
    <mergeCell ref="FL39:FS39"/>
    <mergeCell ref="FA39:FC39"/>
    <mergeCell ref="FA38:FC38"/>
    <mergeCell ref="FA42:FC42"/>
    <mergeCell ref="FD39:FK39"/>
    <mergeCell ref="FD40:FK40"/>
    <mergeCell ref="FA40:FC40"/>
    <mergeCell ref="FL41:FS41"/>
    <mergeCell ref="CT39:DD39"/>
    <mergeCell ref="CO42:CQ43"/>
    <mergeCell ref="FD41:FK41"/>
    <mergeCell ref="FD42:FK42"/>
    <mergeCell ref="FA41:FC41"/>
    <mergeCell ref="CG30:CI30"/>
    <mergeCell ref="CG33:CI33"/>
    <mergeCell ref="CK40:CM41"/>
    <mergeCell ref="GR41:GY41"/>
    <mergeCell ref="GR40:GY40"/>
    <mergeCell ref="GB40:GI40"/>
    <mergeCell ref="GJ39:GQ39"/>
    <mergeCell ref="FA32:FD32"/>
    <mergeCell ref="FT41:GA41"/>
    <mergeCell ref="GB41:GI41"/>
    <mergeCell ref="FL40:FS40"/>
    <mergeCell ref="FT40:GA40"/>
    <mergeCell ref="GB39:GI39"/>
    <mergeCell ref="FT39:GA39"/>
    <mergeCell ref="GB38:GI38"/>
    <mergeCell ref="FA30:FG30"/>
    <mergeCell ref="HD20:HJ20"/>
    <mergeCell ref="HD21:HJ21"/>
    <mergeCell ref="HD33:HJ33"/>
    <mergeCell ref="FM23:FP23"/>
    <mergeCell ref="FS25:FV25"/>
    <mergeCell ref="FS23:FV23"/>
    <mergeCell ref="FL29:FU29"/>
    <mergeCell ref="FA20:FC20"/>
    <mergeCell ref="GR39:GY39"/>
    <mergeCell ref="FG24:FJ24"/>
    <mergeCell ref="FA29:FG29"/>
    <mergeCell ref="FG23:FJ23"/>
    <mergeCell ref="FL19:GD19"/>
    <mergeCell ref="CT18:DD18"/>
    <mergeCell ref="CT16:DD16"/>
    <mergeCell ref="CT15:DD15"/>
    <mergeCell ref="FL15:GD15"/>
    <mergeCell ref="FM24:FP24"/>
    <mergeCell ref="FL38:FS38"/>
    <mergeCell ref="FL30:FU30"/>
    <mergeCell ref="FA23:FD23"/>
    <mergeCell ref="FA27:FQ27"/>
    <mergeCell ref="FA24:FD24"/>
    <mergeCell ref="FS24:FV24"/>
    <mergeCell ref="DF27:DH27"/>
    <mergeCell ref="DI22:DK22"/>
    <mergeCell ref="FA19:FG19"/>
    <mergeCell ref="FH19:FJ19"/>
    <mergeCell ref="DI28:DK28"/>
    <mergeCell ref="FA15:FG15"/>
    <mergeCell ref="FL16:GD16"/>
    <mergeCell ref="FH18:FJ18"/>
    <mergeCell ref="FA18:FG18"/>
    <mergeCell ref="FL18:GD18"/>
    <mergeCell ref="CG24:CI24"/>
    <mergeCell ref="DF31:DH31"/>
    <mergeCell ref="DF30:DH30"/>
    <mergeCell ref="CT26:DD26"/>
    <mergeCell ref="DF28:DH28"/>
    <mergeCell ref="CT27:DD27"/>
    <mergeCell ref="CG18:CI18"/>
    <mergeCell ref="CJ20:CP20"/>
    <mergeCell ref="CQ16:CS16"/>
    <mergeCell ref="CJ18:CP18"/>
    <mergeCell ref="CQ18:CS18"/>
    <mergeCell ref="CJ17:CP17"/>
    <mergeCell ref="CT17:DD17"/>
    <mergeCell ref="CJ21:CP21"/>
    <mergeCell ref="CT21:DD21"/>
    <mergeCell ref="CQ20:CS20"/>
    <mergeCell ref="CG23:CI23"/>
    <mergeCell ref="CQ17:CS17"/>
    <mergeCell ref="CJ16:CP16"/>
    <mergeCell ref="CG26:CI26"/>
    <mergeCell ref="CG27:CI27"/>
    <mergeCell ref="HD1:HL1"/>
    <mergeCell ref="HD19:HJ19"/>
    <mergeCell ref="HK19:HM19"/>
    <mergeCell ref="HD15:HL15"/>
    <mergeCell ref="HM15:HP15"/>
    <mergeCell ref="HM1:HZ1"/>
    <mergeCell ref="HD2:HL2"/>
    <mergeCell ref="HM2:HZ2"/>
    <mergeCell ref="HD3:HL3"/>
    <mergeCell ref="HM3:HP3"/>
    <mergeCell ref="HQ3:HS3"/>
    <mergeCell ref="HT3:HW3"/>
    <mergeCell ref="HX3:HZ3"/>
    <mergeCell ref="HD4:HL4"/>
    <mergeCell ref="HM4:HP4"/>
    <mergeCell ref="HQ4:HS4"/>
    <mergeCell ref="HT4:HW4"/>
    <mergeCell ref="HX4:HZ4"/>
    <mergeCell ref="DS15:DW15"/>
    <mergeCell ref="DS16:DW16"/>
    <mergeCell ref="DS17:DW17"/>
    <mergeCell ref="DQ12:EC12"/>
    <mergeCell ref="CT22:DD22"/>
    <mergeCell ref="CQ21:CS21"/>
    <mergeCell ref="DS18:DW18"/>
    <mergeCell ref="DY14:EC14"/>
    <mergeCell ref="DY15:EC15"/>
    <mergeCell ref="DY16:EC16"/>
    <mergeCell ref="DS13:DW13"/>
    <mergeCell ref="DY13:EC13"/>
    <mergeCell ref="DY18:EC18"/>
    <mergeCell ref="DY17:EC17"/>
    <mergeCell ref="DS14:DW14"/>
    <mergeCell ref="HT5:HW5"/>
    <mergeCell ref="HX5:HZ5"/>
    <mergeCell ref="HD6:HL6"/>
    <mergeCell ref="HM6:HP6"/>
    <mergeCell ref="HQ6:HS6"/>
    <mergeCell ref="HT6:HW6"/>
    <mergeCell ref="HD5:HL5"/>
    <mergeCell ref="HM5:HP5"/>
    <mergeCell ref="HQ5:HS5"/>
    <mergeCell ref="HM12:HP12"/>
    <mergeCell ref="HQ12:HS12"/>
    <mergeCell ref="HT12:HW12"/>
    <mergeCell ref="HX12:HZ12"/>
    <mergeCell ref="HX6:HZ6"/>
    <mergeCell ref="HD7:HL7"/>
    <mergeCell ref="HM7:HP7"/>
    <mergeCell ref="HQ7:HS7"/>
    <mergeCell ref="HT7:HW7"/>
    <mergeCell ref="HX7:HZ7"/>
    <mergeCell ref="HM10:HZ10"/>
    <mergeCell ref="HD8:HL8"/>
    <mergeCell ref="HM8:HP8"/>
    <mergeCell ref="HQ8:HS8"/>
    <mergeCell ref="HT8:HW8"/>
    <mergeCell ref="HX8:HZ8"/>
    <mergeCell ref="HD10:HL10"/>
    <mergeCell ref="HD13:HL13"/>
    <mergeCell ref="HD11:HL11"/>
    <mergeCell ref="HM11:HZ11"/>
    <mergeCell ref="HD12:HL12"/>
    <mergeCell ref="HW25:HY25"/>
    <mergeCell ref="HM13:HP13"/>
    <mergeCell ref="HQ13:HS13"/>
    <mergeCell ref="HT13:HW13"/>
    <mergeCell ref="HX13:HZ13"/>
    <mergeCell ref="HD14:HL14"/>
    <mergeCell ref="HM14:HP14"/>
    <mergeCell ref="HQ14:HS14"/>
    <mergeCell ref="HT14:HW14"/>
    <mergeCell ref="HX14:HZ14"/>
    <mergeCell ref="HP19:HV19"/>
    <mergeCell ref="HW19:HY19"/>
    <mergeCell ref="HX15:HZ15"/>
    <mergeCell ref="HD16:HL16"/>
    <mergeCell ref="HM16:HP16"/>
    <mergeCell ref="HP20:HV20"/>
    <mergeCell ref="HW20:HY20"/>
    <mergeCell ref="HT16:HW16"/>
    <mergeCell ref="HX16:HZ16"/>
    <mergeCell ref="HQ16:HS16"/>
    <mergeCell ref="HQ15:HS15"/>
    <mergeCell ref="HT15:HW15"/>
    <mergeCell ref="HW27:HY27"/>
    <mergeCell ref="HK33:HM33"/>
    <mergeCell ref="HD31:HJ31"/>
    <mergeCell ref="HK31:HM31"/>
    <mergeCell ref="HP31:HV31"/>
    <mergeCell ref="HK20:HM20"/>
    <mergeCell ref="HW31:HY31"/>
    <mergeCell ref="HK27:HM27"/>
    <mergeCell ref="HP27:HV27"/>
    <mergeCell ref="HW29:HY29"/>
    <mergeCell ref="HD27:HJ27"/>
    <mergeCell ref="HK25:HM25"/>
    <mergeCell ref="HP21:HV21"/>
    <mergeCell ref="HP23:HV23"/>
    <mergeCell ref="HW23:HY23"/>
    <mergeCell ref="HK21:HM21"/>
    <mergeCell ref="HD23:HJ23"/>
    <mergeCell ref="HK23:HM23"/>
    <mergeCell ref="HD29:HJ29"/>
    <mergeCell ref="HK29:HM29"/>
    <mergeCell ref="HW21:HY21"/>
    <mergeCell ref="HP25:HV25"/>
    <mergeCell ref="HD35:HJ35"/>
    <mergeCell ref="HK35:HM35"/>
    <mergeCell ref="HD36:HJ36"/>
    <mergeCell ref="HK36:HM36"/>
    <mergeCell ref="GZ40:HG40"/>
    <mergeCell ref="HH41:HO41"/>
    <mergeCell ref="HP35:HV35"/>
    <mergeCell ref="HP29:HV29"/>
    <mergeCell ref="HW35:HY35"/>
    <mergeCell ref="HP36:HV36"/>
    <mergeCell ref="GZ39:HG39"/>
    <mergeCell ref="HP33:HV33"/>
    <mergeCell ref="HW33:HY33"/>
    <mergeCell ref="HD25:HJ25"/>
    <mergeCell ref="HD53:HJ53"/>
    <mergeCell ref="HK53:HM53"/>
    <mergeCell ref="HD56:HJ56"/>
    <mergeCell ref="HK56:HM56"/>
    <mergeCell ref="HD52:HJ52"/>
    <mergeCell ref="HK52:HM52"/>
    <mergeCell ref="HH40:HO40"/>
    <mergeCell ref="GZ41:HG41"/>
    <mergeCell ref="HW36:HY36"/>
    <mergeCell ref="HD51:HJ51"/>
    <mergeCell ref="HK51:HM51"/>
    <mergeCell ref="HK68:HM68"/>
    <mergeCell ref="HO56:HQ57"/>
    <mergeCell ref="HD57:HJ57"/>
    <mergeCell ref="HK57:HM57"/>
    <mergeCell ref="HD58:HJ58"/>
    <mergeCell ref="HK58:HM58"/>
    <mergeCell ref="HD60:HJ60"/>
    <mergeCell ref="HK60:HM60"/>
    <mergeCell ref="HD59:HJ59"/>
    <mergeCell ref="HK59:HM59"/>
    <mergeCell ref="HO59:HQ60"/>
    <mergeCell ref="HS59:HU60"/>
    <mergeCell ref="EG51:EI51"/>
    <mergeCell ref="EG52:EI52"/>
    <mergeCell ref="EG53:EI53"/>
    <mergeCell ref="EG54:EI54"/>
    <mergeCell ref="HO76:HQ77"/>
    <mergeCell ref="HK63:HM63"/>
    <mergeCell ref="HD64:HJ64"/>
    <mergeCell ref="HS70:HU71"/>
    <mergeCell ref="HD71:HJ71"/>
    <mergeCell ref="HK71:HM71"/>
    <mergeCell ref="HD67:HJ67"/>
    <mergeCell ref="HK67:HM67"/>
    <mergeCell ref="HO67:HQ68"/>
    <mergeCell ref="HD70:HJ70"/>
    <mergeCell ref="HD69:HJ69"/>
    <mergeCell ref="HD68:HJ68"/>
    <mergeCell ref="HK69:HM69"/>
    <mergeCell ref="HK70:HM70"/>
    <mergeCell ref="HO70:HQ71"/>
    <mergeCell ref="HD62:HJ62"/>
    <mergeCell ref="HK62:HM62"/>
    <mergeCell ref="HD63:HJ63"/>
    <mergeCell ref="HK64:HM64"/>
    <mergeCell ref="HD74:HJ74"/>
    <mergeCell ref="HK74:HM74"/>
    <mergeCell ref="HS76:HU77"/>
    <mergeCell ref="HD77:HJ77"/>
    <mergeCell ref="HK77:HM77"/>
    <mergeCell ref="HD73:HJ73"/>
    <mergeCell ref="HK73:HM73"/>
    <mergeCell ref="HO73:HQ74"/>
    <mergeCell ref="HD75:HJ75"/>
    <mergeCell ref="HK75:HM75"/>
    <mergeCell ref="HD76:HJ76"/>
    <mergeCell ref="HK76:HM76"/>
  </mergeCells>
  <phoneticPr fontId="7" type="noConversion"/>
  <conditionalFormatting sqref="AW7:BE7">
    <cfRule type="cellIs" dxfId="36" priority="156" stopIfTrue="1" operator="greaterThan">
      <formula>""</formula>
    </cfRule>
  </conditionalFormatting>
  <conditionalFormatting sqref="AL23:BE27">
    <cfRule type="cellIs" dxfId="35" priority="157" stopIfTrue="1" operator="equal">
      <formula>""</formula>
    </cfRule>
  </conditionalFormatting>
  <conditionalFormatting sqref="AL28:AU28">
    <cfRule type="cellIs" dxfId="34" priority="155" stopIfTrue="1" operator="equal">
      <formula>""</formula>
    </cfRule>
  </conditionalFormatting>
  <conditionalFormatting sqref="AV28:BE28">
    <cfRule type="cellIs" dxfId="33" priority="154" stopIfTrue="1" operator="equal">
      <formula>""</formula>
    </cfRule>
  </conditionalFormatting>
  <conditionalFormatting sqref="AL29:AU29">
    <cfRule type="cellIs" dxfId="32" priority="153" stopIfTrue="1" operator="equal">
      <formula>""</formula>
    </cfRule>
  </conditionalFormatting>
  <conditionalFormatting sqref="AV29:BE29">
    <cfRule type="cellIs" dxfId="31" priority="152" stopIfTrue="1" operator="equal">
      <formula>""</formula>
    </cfRule>
  </conditionalFormatting>
  <conditionalFormatting sqref="BF20">
    <cfRule type="cellIs" dxfId="30" priority="151" stopIfTrue="1" operator="equal">
      <formula>""</formula>
    </cfRule>
  </conditionalFormatting>
  <conditionalFormatting sqref="BF27">
    <cfRule type="cellIs" dxfId="29" priority="150" stopIfTrue="1" operator="equal">
      <formula>""</formula>
    </cfRule>
  </conditionalFormatting>
  <conditionalFormatting sqref="BF23">
    <cfRule type="cellIs" dxfId="28" priority="149" stopIfTrue="1" operator="equal">
      <formula>""</formula>
    </cfRule>
  </conditionalFormatting>
  <conditionalFormatting sqref="BF22">
    <cfRule type="cellIs" dxfId="27" priority="148" stopIfTrue="1" operator="equal">
      <formula>""</formula>
    </cfRule>
  </conditionalFormatting>
  <conditionalFormatting sqref="BF21">
    <cfRule type="cellIs" dxfId="26" priority="147" stopIfTrue="1" operator="equal">
      <formula>""</formula>
    </cfRule>
  </conditionalFormatting>
  <conditionalFormatting sqref="C16:L16">
    <cfRule type="cellIs" dxfId="25" priority="146" stopIfTrue="1" operator="equal">
      <formula>""</formula>
    </cfRule>
  </conditionalFormatting>
  <conditionalFormatting sqref="M16:V16">
    <cfRule type="cellIs" dxfId="24" priority="145" stopIfTrue="1" operator="equal">
      <formula>""</formula>
    </cfRule>
  </conditionalFormatting>
  <conditionalFormatting sqref="AL19:AU19">
    <cfRule type="cellIs" dxfId="23" priority="2" stopIfTrue="1" operator="equal">
      <formula>""</formula>
    </cfRule>
  </conditionalFormatting>
  <conditionalFormatting sqref="AV19:BE19">
    <cfRule type="cellIs" dxfId="22" priority="1" stopIfTrue="1" operator="equal">
      <formula>""</formula>
    </cfRule>
  </conditionalFormatting>
  <pageMargins left="0.25" right="0.25" top="1" bottom="1" header="0.5" footer="0.5"/>
  <pageSetup scale="84" orientation="portrait" r:id="rId1"/>
  <headerFooter alignWithMargins="0"/>
  <rowBreaks count="1" manualBreakCount="1">
    <brk id="32" max="16383" man="1"/>
  </rowBreaks>
  <colBreaks count="1" manualBreakCount="1">
    <brk id="59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U13000"/>
  <sheetViews>
    <sheetView workbookViewId="0"/>
  </sheetViews>
  <sheetFormatPr defaultRowHeight="12.75" x14ac:dyDescent="0.2"/>
  <cols>
    <col min="1" max="1" width="9.140625" style="287"/>
    <col min="3" max="3" width="13.42578125" bestFit="1" customWidth="1"/>
    <col min="4" max="4" width="13.42578125" style="287" bestFit="1" customWidth="1"/>
    <col min="10" max="15" width="1.28515625" customWidth="1"/>
    <col min="16" max="16" width="11.42578125" style="288" bestFit="1" customWidth="1"/>
    <col min="18" max="18" width="13.42578125" style="287" bestFit="1" customWidth="1"/>
    <col min="19" max="19" width="9.140625" style="17"/>
    <col min="21" max="21" width="13.42578125" bestFit="1" customWidth="1"/>
  </cols>
  <sheetData>
    <row r="1" spans="16:21" x14ac:dyDescent="0.2">
      <c r="U1" s="287"/>
    </row>
    <row r="2" spans="16:21" x14ac:dyDescent="0.2">
      <c r="P2" s="288" t="str">
        <f>IF(A2="","BLANK",A2)</f>
        <v>BLANK</v>
      </c>
      <c r="U2" s="287"/>
    </row>
    <row r="3" spans="16:21" x14ac:dyDescent="0.2">
      <c r="P3" s="288" t="str">
        <f t="shared" ref="P3:P66" si="0">IF(A3="","BLANK",A3)</f>
        <v>BLANK</v>
      </c>
      <c r="U3" s="287"/>
    </row>
    <row r="4" spans="16:21" x14ac:dyDescent="0.2">
      <c r="P4" s="288" t="str">
        <f>IF(A4="","BLANK",A4)</f>
        <v>BLANK</v>
      </c>
      <c r="U4" s="287"/>
    </row>
    <row r="5" spans="16:21" x14ac:dyDescent="0.2">
      <c r="P5" s="288" t="str">
        <f t="shared" si="0"/>
        <v>BLANK</v>
      </c>
      <c r="U5" s="287"/>
    </row>
    <row r="6" spans="16:21" x14ac:dyDescent="0.2">
      <c r="P6" s="288" t="str">
        <f t="shared" si="0"/>
        <v>BLANK</v>
      </c>
      <c r="U6" s="287"/>
    </row>
    <row r="7" spans="16:21" x14ac:dyDescent="0.2">
      <c r="P7" s="288" t="str">
        <f t="shared" si="0"/>
        <v>BLANK</v>
      </c>
      <c r="R7"/>
      <c r="U7" s="287"/>
    </row>
    <row r="8" spans="16:21" x14ac:dyDescent="0.2">
      <c r="P8" s="288" t="str">
        <f>IF(A8="","BLANK",A8)</f>
        <v>BLANK</v>
      </c>
      <c r="R8"/>
      <c r="U8" s="287"/>
    </row>
    <row r="9" spans="16:21" x14ac:dyDescent="0.2">
      <c r="P9" s="288" t="str">
        <f t="shared" si="0"/>
        <v>BLANK</v>
      </c>
      <c r="R9"/>
      <c r="U9" s="287"/>
    </row>
    <row r="10" spans="16:21" x14ac:dyDescent="0.2">
      <c r="P10" s="288" t="str">
        <f t="shared" si="0"/>
        <v>BLANK</v>
      </c>
      <c r="R10"/>
    </row>
    <row r="11" spans="16:21" x14ac:dyDescent="0.2">
      <c r="P11" s="288" t="str">
        <f t="shared" si="0"/>
        <v>BLANK</v>
      </c>
      <c r="R11"/>
    </row>
    <row r="12" spans="16:21" x14ac:dyDescent="0.2">
      <c r="P12" s="288" t="str">
        <f t="shared" si="0"/>
        <v>BLANK</v>
      </c>
      <c r="R12"/>
    </row>
    <row r="13" spans="16:21" x14ac:dyDescent="0.2">
      <c r="P13" s="288" t="str">
        <f t="shared" si="0"/>
        <v>BLANK</v>
      </c>
      <c r="R13"/>
    </row>
    <row r="14" spans="16:21" x14ac:dyDescent="0.2">
      <c r="P14" s="288" t="str">
        <f t="shared" si="0"/>
        <v>BLANK</v>
      </c>
      <c r="R14"/>
    </row>
    <row r="15" spans="16:21" x14ac:dyDescent="0.2">
      <c r="P15" s="288" t="str">
        <f t="shared" si="0"/>
        <v>BLANK</v>
      </c>
      <c r="R15"/>
    </row>
    <row r="16" spans="16:21" x14ac:dyDescent="0.2">
      <c r="P16" s="288" t="str">
        <f t="shared" si="0"/>
        <v>BLANK</v>
      </c>
      <c r="R16"/>
    </row>
    <row r="17" spans="16:18" x14ac:dyDescent="0.2">
      <c r="P17" s="288" t="str">
        <f t="shared" si="0"/>
        <v>BLANK</v>
      </c>
      <c r="R17"/>
    </row>
    <row r="18" spans="16:18" x14ac:dyDescent="0.2">
      <c r="P18" s="288" t="str">
        <f t="shared" si="0"/>
        <v>BLANK</v>
      </c>
      <c r="R18"/>
    </row>
    <row r="19" spans="16:18" x14ac:dyDescent="0.2">
      <c r="P19" s="288" t="str">
        <f t="shared" si="0"/>
        <v>BLANK</v>
      </c>
      <c r="R19"/>
    </row>
    <row r="20" spans="16:18" x14ac:dyDescent="0.2">
      <c r="P20" s="288" t="str">
        <f t="shared" si="0"/>
        <v>BLANK</v>
      </c>
      <c r="R20"/>
    </row>
    <row r="21" spans="16:18" x14ac:dyDescent="0.2">
      <c r="P21" s="288" t="str">
        <f t="shared" si="0"/>
        <v>BLANK</v>
      </c>
      <c r="R21"/>
    </row>
    <row r="22" spans="16:18" x14ac:dyDescent="0.2">
      <c r="P22" s="288" t="str">
        <f t="shared" si="0"/>
        <v>BLANK</v>
      </c>
      <c r="R22"/>
    </row>
    <row r="23" spans="16:18" x14ac:dyDescent="0.2">
      <c r="P23" s="288" t="str">
        <f t="shared" si="0"/>
        <v>BLANK</v>
      </c>
      <c r="R23"/>
    </row>
    <row r="24" spans="16:18" x14ac:dyDescent="0.2">
      <c r="P24" s="288" t="str">
        <f t="shared" si="0"/>
        <v>BLANK</v>
      </c>
      <c r="R24"/>
    </row>
    <row r="25" spans="16:18" x14ac:dyDescent="0.2">
      <c r="P25" s="288" t="str">
        <f t="shared" si="0"/>
        <v>BLANK</v>
      </c>
      <c r="R25"/>
    </row>
    <row r="26" spans="16:18" x14ac:dyDescent="0.2">
      <c r="P26" s="288" t="str">
        <f t="shared" si="0"/>
        <v>BLANK</v>
      </c>
      <c r="R26"/>
    </row>
    <row r="27" spans="16:18" x14ac:dyDescent="0.2">
      <c r="P27" s="288" t="str">
        <f t="shared" si="0"/>
        <v>BLANK</v>
      </c>
      <c r="R27"/>
    </row>
    <row r="28" spans="16:18" x14ac:dyDescent="0.2">
      <c r="P28" s="288" t="str">
        <f t="shared" si="0"/>
        <v>BLANK</v>
      </c>
      <c r="R28"/>
    </row>
    <row r="29" spans="16:18" x14ac:dyDescent="0.2">
      <c r="P29" s="288" t="str">
        <f t="shared" si="0"/>
        <v>BLANK</v>
      </c>
      <c r="R29"/>
    </row>
    <row r="30" spans="16:18" x14ac:dyDescent="0.2">
      <c r="P30" s="288" t="str">
        <f t="shared" si="0"/>
        <v>BLANK</v>
      </c>
      <c r="R30"/>
    </row>
    <row r="31" spans="16:18" x14ac:dyDescent="0.2">
      <c r="P31" s="288" t="str">
        <f t="shared" si="0"/>
        <v>BLANK</v>
      </c>
      <c r="R31"/>
    </row>
    <row r="32" spans="16:18" x14ac:dyDescent="0.2">
      <c r="P32" s="288" t="str">
        <f t="shared" si="0"/>
        <v>BLANK</v>
      </c>
      <c r="R32"/>
    </row>
    <row r="33" spans="16:18" x14ac:dyDescent="0.2">
      <c r="P33" s="288" t="str">
        <f t="shared" si="0"/>
        <v>BLANK</v>
      </c>
      <c r="R33"/>
    </row>
    <row r="34" spans="16:18" x14ac:dyDescent="0.2">
      <c r="P34" s="288" t="str">
        <f t="shared" si="0"/>
        <v>BLANK</v>
      </c>
      <c r="R34"/>
    </row>
    <row r="35" spans="16:18" x14ac:dyDescent="0.2">
      <c r="P35" s="288" t="str">
        <f t="shared" si="0"/>
        <v>BLANK</v>
      </c>
      <c r="R35"/>
    </row>
    <row r="36" spans="16:18" x14ac:dyDescent="0.2">
      <c r="P36" s="288" t="str">
        <f t="shared" si="0"/>
        <v>BLANK</v>
      </c>
      <c r="R36"/>
    </row>
    <row r="37" spans="16:18" x14ac:dyDescent="0.2">
      <c r="P37" s="288" t="str">
        <f t="shared" si="0"/>
        <v>BLANK</v>
      </c>
      <c r="R37"/>
    </row>
    <row r="38" spans="16:18" x14ac:dyDescent="0.2">
      <c r="P38" s="288" t="str">
        <f t="shared" si="0"/>
        <v>BLANK</v>
      </c>
      <c r="R38"/>
    </row>
    <row r="39" spans="16:18" x14ac:dyDescent="0.2">
      <c r="P39" s="288" t="str">
        <f t="shared" si="0"/>
        <v>BLANK</v>
      </c>
      <c r="R39"/>
    </row>
    <row r="40" spans="16:18" x14ac:dyDescent="0.2">
      <c r="P40" s="288" t="str">
        <f t="shared" si="0"/>
        <v>BLANK</v>
      </c>
      <c r="R40"/>
    </row>
    <row r="41" spans="16:18" x14ac:dyDescent="0.2">
      <c r="P41" s="288" t="str">
        <f t="shared" si="0"/>
        <v>BLANK</v>
      </c>
      <c r="R41"/>
    </row>
    <row r="42" spans="16:18" x14ac:dyDescent="0.2">
      <c r="P42" s="288" t="str">
        <f t="shared" si="0"/>
        <v>BLANK</v>
      </c>
      <c r="R42"/>
    </row>
    <row r="43" spans="16:18" x14ac:dyDescent="0.2">
      <c r="P43" s="288" t="str">
        <f t="shared" si="0"/>
        <v>BLANK</v>
      </c>
      <c r="R43"/>
    </row>
    <row r="44" spans="16:18" x14ac:dyDescent="0.2">
      <c r="P44" s="288" t="str">
        <f t="shared" si="0"/>
        <v>BLANK</v>
      </c>
      <c r="R44"/>
    </row>
    <row r="45" spans="16:18" x14ac:dyDescent="0.2">
      <c r="P45" s="288" t="str">
        <f t="shared" si="0"/>
        <v>BLANK</v>
      </c>
      <c r="R45"/>
    </row>
    <row r="46" spans="16:18" x14ac:dyDescent="0.2">
      <c r="P46" s="288" t="str">
        <f t="shared" si="0"/>
        <v>BLANK</v>
      </c>
      <c r="R46"/>
    </row>
    <row r="47" spans="16:18" x14ac:dyDescent="0.2">
      <c r="P47" s="288" t="str">
        <f t="shared" si="0"/>
        <v>BLANK</v>
      </c>
      <c r="R47"/>
    </row>
    <row r="48" spans="16:18" x14ac:dyDescent="0.2">
      <c r="P48" s="288" t="str">
        <f t="shared" si="0"/>
        <v>BLANK</v>
      </c>
      <c r="R48"/>
    </row>
    <row r="49" spans="16:18" x14ac:dyDescent="0.2">
      <c r="P49" s="288" t="str">
        <f t="shared" si="0"/>
        <v>BLANK</v>
      </c>
      <c r="R49"/>
    </row>
    <row r="50" spans="16:18" x14ac:dyDescent="0.2">
      <c r="P50" s="288" t="str">
        <f t="shared" si="0"/>
        <v>BLANK</v>
      </c>
      <c r="R50"/>
    </row>
    <row r="51" spans="16:18" x14ac:dyDescent="0.2">
      <c r="P51" s="288" t="str">
        <f t="shared" si="0"/>
        <v>BLANK</v>
      </c>
      <c r="R51"/>
    </row>
    <row r="52" spans="16:18" x14ac:dyDescent="0.2">
      <c r="P52" s="288" t="str">
        <f t="shared" si="0"/>
        <v>BLANK</v>
      </c>
      <c r="R52"/>
    </row>
    <row r="53" spans="16:18" x14ac:dyDescent="0.2">
      <c r="P53" s="288" t="str">
        <f t="shared" si="0"/>
        <v>BLANK</v>
      </c>
      <c r="R53"/>
    </row>
    <row r="54" spans="16:18" x14ac:dyDescent="0.2">
      <c r="P54" s="288" t="str">
        <f t="shared" si="0"/>
        <v>BLANK</v>
      </c>
      <c r="R54"/>
    </row>
    <row r="55" spans="16:18" x14ac:dyDescent="0.2">
      <c r="P55" s="288" t="str">
        <f t="shared" si="0"/>
        <v>BLANK</v>
      </c>
      <c r="R55"/>
    </row>
    <row r="56" spans="16:18" x14ac:dyDescent="0.2">
      <c r="P56" s="288" t="str">
        <f t="shared" si="0"/>
        <v>BLANK</v>
      </c>
      <c r="R56"/>
    </row>
    <row r="57" spans="16:18" x14ac:dyDescent="0.2">
      <c r="P57" s="288" t="str">
        <f t="shared" si="0"/>
        <v>BLANK</v>
      </c>
      <c r="R57"/>
    </row>
    <row r="58" spans="16:18" x14ac:dyDescent="0.2">
      <c r="P58" s="288" t="str">
        <f t="shared" si="0"/>
        <v>BLANK</v>
      </c>
      <c r="R58"/>
    </row>
    <row r="59" spans="16:18" x14ac:dyDescent="0.2">
      <c r="P59" s="288" t="str">
        <f t="shared" si="0"/>
        <v>BLANK</v>
      </c>
      <c r="R59"/>
    </row>
    <row r="60" spans="16:18" x14ac:dyDescent="0.2">
      <c r="P60" s="288" t="str">
        <f t="shared" si="0"/>
        <v>BLANK</v>
      </c>
      <c r="R60"/>
    </row>
    <row r="61" spans="16:18" x14ac:dyDescent="0.2">
      <c r="P61" s="288" t="str">
        <f t="shared" si="0"/>
        <v>BLANK</v>
      </c>
      <c r="R61"/>
    </row>
    <row r="62" spans="16:18" x14ac:dyDescent="0.2">
      <c r="P62" s="288" t="str">
        <f t="shared" si="0"/>
        <v>BLANK</v>
      </c>
      <c r="R62"/>
    </row>
    <row r="63" spans="16:18" x14ac:dyDescent="0.2">
      <c r="P63" s="288" t="str">
        <f t="shared" si="0"/>
        <v>BLANK</v>
      </c>
      <c r="R63"/>
    </row>
    <row r="64" spans="16:18" x14ac:dyDescent="0.2">
      <c r="P64" s="288" t="str">
        <f t="shared" si="0"/>
        <v>BLANK</v>
      </c>
      <c r="R64"/>
    </row>
    <row r="65" spans="16:18" x14ac:dyDescent="0.2">
      <c r="P65" s="288" t="str">
        <f t="shared" si="0"/>
        <v>BLANK</v>
      </c>
      <c r="R65"/>
    </row>
    <row r="66" spans="16:18" x14ac:dyDescent="0.2">
      <c r="P66" s="288" t="str">
        <f t="shared" si="0"/>
        <v>BLANK</v>
      </c>
      <c r="R66"/>
    </row>
    <row r="67" spans="16:18" x14ac:dyDescent="0.2">
      <c r="P67" s="288" t="str">
        <f t="shared" ref="P67:P130" si="1">IF(A67="","BLANK",A67)</f>
        <v>BLANK</v>
      </c>
      <c r="R67"/>
    </row>
    <row r="68" spans="16:18" x14ac:dyDescent="0.2">
      <c r="P68" s="288" t="str">
        <f t="shared" si="1"/>
        <v>BLANK</v>
      </c>
      <c r="R68"/>
    </row>
    <row r="69" spans="16:18" x14ac:dyDescent="0.2">
      <c r="P69" s="288" t="str">
        <f t="shared" si="1"/>
        <v>BLANK</v>
      </c>
      <c r="R69"/>
    </row>
    <row r="70" spans="16:18" x14ac:dyDescent="0.2">
      <c r="P70" s="288" t="str">
        <f t="shared" si="1"/>
        <v>BLANK</v>
      </c>
      <c r="R70"/>
    </row>
    <row r="71" spans="16:18" x14ac:dyDescent="0.2">
      <c r="P71" s="288" t="str">
        <f t="shared" si="1"/>
        <v>BLANK</v>
      </c>
      <c r="R71"/>
    </row>
    <row r="72" spans="16:18" x14ac:dyDescent="0.2">
      <c r="P72" s="288" t="str">
        <f t="shared" si="1"/>
        <v>BLANK</v>
      </c>
      <c r="R72"/>
    </row>
    <row r="73" spans="16:18" x14ac:dyDescent="0.2">
      <c r="P73" s="288" t="str">
        <f t="shared" si="1"/>
        <v>BLANK</v>
      </c>
      <c r="R73"/>
    </row>
    <row r="74" spans="16:18" x14ac:dyDescent="0.2">
      <c r="P74" s="288" t="str">
        <f t="shared" si="1"/>
        <v>BLANK</v>
      </c>
      <c r="R74"/>
    </row>
    <row r="75" spans="16:18" x14ac:dyDescent="0.2">
      <c r="P75" s="288" t="str">
        <f t="shared" si="1"/>
        <v>BLANK</v>
      </c>
      <c r="R75"/>
    </row>
    <row r="76" spans="16:18" x14ac:dyDescent="0.2">
      <c r="P76" s="288" t="str">
        <f t="shared" si="1"/>
        <v>BLANK</v>
      </c>
      <c r="R76"/>
    </row>
    <row r="77" spans="16:18" x14ac:dyDescent="0.2">
      <c r="P77" s="288" t="str">
        <f t="shared" si="1"/>
        <v>BLANK</v>
      </c>
      <c r="R77"/>
    </row>
    <row r="78" spans="16:18" x14ac:dyDescent="0.2">
      <c r="P78" s="288" t="str">
        <f t="shared" si="1"/>
        <v>BLANK</v>
      </c>
      <c r="R78"/>
    </row>
    <row r="79" spans="16:18" x14ac:dyDescent="0.2">
      <c r="P79" s="288" t="str">
        <f t="shared" si="1"/>
        <v>BLANK</v>
      </c>
      <c r="R79"/>
    </row>
    <row r="80" spans="16:18" x14ac:dyDescent="0.2">
      <c r="P80" s="288" t="str">
        <f t="shared" si="1"/>
        <v>BLANK</v>
      </c>
      <c r="R80"/>
    </row>
    <row r="81" spans="16:18" x14ac:dyDescent="0.2">
      <c r="P81" s="288" t="str">
        <f t="shared" si="1"/>
        <v>BLANK</v>
      </c>
      <c r="R81"/>
    </row>
    <row r="82" spans="16:18" x14ac:dyDescent="0.2">
      <c r="P82" s="288" t="str">
        <f t="shared" si="1"/>
        <v>BLANK</v>
      </c>
      <c r="R82"/>
    </row>
    <row r="83" spans="16:18" x14ac:dyDescent="0.2">
      <c r="P83" s="288" t="str">
        <f t="shared" si="1"/>
        <v>BLANK</v>
      </c>
      <c r="R83"/>
    </row>
    <row r="84" spans="16:18" x14ac:dyDescent="0.2">
      <c r="P84" s="288" t="str">
        <f t="shared" si="1"/>
        <v>BLANK</v>
      </c>
      <c r="R84"/>
    </row>
    <row r="85" spans="16:18" x14ac:dyDescent="0.2">
      <c r="P85" s="288" t="str">
        <f t="shared" si="1"/>
        <v>BLANK</v>
      </c>
      <c r="R85"/>
    </row>
    <row r="86" spans="16:18" x14ac:dyDescent="0.2">
      <c r="P86" s="288" t="str">
        <f t="shared" si="1"/>
        <v>BLANK</v>
      </c>
      <c r="R86"/>
    </row>
    <row r="87" spans="16:18" x14ac:dyDescent="0.2">
      <c r="P87" s="288" t="str">
        <f t="shared" si="1"/>
        <v>BLANK</v>
      </c>
      <c r="R87"/>
    </row>
    <row r="88" spans="16:18" x14ac:dyDescent="0.2">
      <c r="P88" s="288" t="str">
        <f t="shared" si="1"/>
        <v>BLANK</v>
      </c>
      <c r="R88"/>
    </row>
    <row r="89" spans="16:18" x14ac:dyDescent="0.2">
      <c r="P89" s="288" t="str">
        <f t="shared" si="1"/>
        <v>BLANK</v>
      </c>
      <c r="R89"/>
    </row>
    <row r="90" spans="16:18" x14ac:dyDescent="0.2">
      <c r="P90" s="288" t="str">
        <f t="shared" si="1"/>
        <v>BLANK</v>
      </c>
      <c r="R90"/>
    </row>
    <row r="91" spans="16:18" x14ac:dyDescent="0.2">
      <c r="P91" s="288" t="str">
        <f t="shared" si="1"/>
        <v>BLANK</v>
      </c>
      <c r="R91"/>
    </row>
    <row r="92" spans="16:18" x14ac:dyDescent="0.2">
      <c r="P92" s="288" t="str">
        <f t="shared" si="1"/>
        <v>BLANK</v>
      </c>
      <c r="R92"/>
    </row>
    <row r="93" spans="16:18" x14ac:dyDescent="0.2">
      <c r="P93" s="288" t="str">
        <f t="shared" si="1"/>
        <v>BLANK</v>
      </c>
      <c r="R93"/>
    </row>
    <row r="94" spans="16:18" x14ac:dyDescent="0.2">
      <c r="P94" s="288" t="str">
        <f t="shared" si="1"/>
        <v>BLANK</v>
      </c>
      <c r="R94"/>
    </row>
    <row r="95" spans="16:18" x14ac:dyDescent="0.2">
      <c r="P95" s="288" t="str">
        <f t="shared" si="1"/>
        <v>BLANK</v>
      </c>
      <c r="R95"/>
    </row>
    <row r="96" spans="16:18" x14ac:dyDescent="0.2">
      <c r="P96" s="288" t="str">
        <f t="shared" si="1"/>
        <v>BLANK</v>
      </c>
      <c r="R96"/>
    </row>
    <row r="97" spans="16:18" x14ac:dyDescent="0.2">
      <c r="P97" s="288" t="str">
        <f t="shared" si="1"/>
        <v>BLANK</v>
      </c>
      <c r="R97"/>
    </row>
    <row r="98" spans="16:18" x14ac:dyDescent="0.2">
      <c r="P98" s="288" t="str">
        <f t="shared" si="1"/>
        <v>BLANK</v>
      </c>
      <c r="R98"/>
    </row>
    <row r="99" spans="16:18" x14ac:dyDescent="0.2">
      <c r="P99" s="288" t="str">
        <f t="shared" si="1"/>
        <v>BLANK</v>
      </c>
      <c r="R99"/>
    </row>
    <row r="100" spans="16:18" x14ac:dyDescent="0.2">
      <c r="P100" s="288" t="str">
        <f t="shared" si="1"/>
        <v>BLANK</v>
      </c>
      <c r="R100"/>
    </row>
    <row r="101" spans="16:18" x14ac:dyDescent="0.2">
      <c r="P101" s="288" t="str">
        <f t="shared" si="1"/>
        <v>BLANK</v>
      </c>
      <c r="R101"/>
    </row>
    <row r="102" spans="16:18" x14ac:dyDescent="0.2">
      <c r="P102" s="288" t="str">
        <f t="shared" si="1"/>
        <v>BLANK</v>
      </c>
      <c r="R102"/>
    </row>
    <row r="103" spans="16:18" x14ac:dyDescent="0.2">
      <c r="P103" s="288" t="str">
        <f t="shared" si="1"/>
        <v>BLANK</v>
      </c>
      <c r="R103"/>
    </row>
    <row r="104" spans="16:18" x14ac:dyDescent="0.2">
      <c r="P104" s="288" t="str">
        <f t="shared" si="1"/>
        <v>BLANK</v>
      </c>
      <c r="R104"/>
    </row>
    <row r="105" spans="16:18" x14ac:dyDescent="0.2">
      <c r="P105" s="288" t="str">
        <f t="shared" si="1"/>
        <v>BLANK</v>
      </c>
      <c r="R105"/>
    </row>
    <row r="106" spans="16:18" x14ac:dyDescent="0.2">
      <c r="P106" s="288" t="str">
        <f t="shared" si="1"/>
        <v>BLANK</v>
      </c>
      <c r="R106"/>
    </row>
    <row r="107" spans="16:18" x14ac:dyDescent="0.2">
      <c r="P107" s="288" t="str">
        <f t="shared" si="1"/>
        <v>BLANK</v>
      </c>
      <c r="R107"/>
    </row>
    <row r="108" spans="16:18" x14ac:dyDescent="0.2">
      <c r="P108" s="288" t="str">
        <f t="shared" si="1"/>
        <v>BLANK</v>
      </c>
      <c r="R108"/>
    </row>
    <row r="109" spans="16:18" x14ac:dyDescent="0.2">
      <c r="P109" s="288" t="str">
        <f t="shared" si="1"/>
        <v>BLANK</v>
      </c>
      <c r="R109"/>
    </row>
    <row r="110" spans="16:18" x14ac:dyDescent="0.2">
      <c r="P110" s="288" t="str">
        <f t="shared" si="1"/>
        <v>BLANK</v>
      </c>
      <c r="R110"/>
    </row>
    <row r="111" spans="16:18" x14ac:dyDescent="0.2">
      <c r="P111" s="288" t="str">
        <f t="shared" si="1"/>
        <v>BLANK</v>
      </c>
      <c r="R111"/>
    </row>
    <row r="112" spans="16:18" x14ac:dyDescent="0.2">
      <c r="P112" s="288" t="str">
        <f t="shared" si="1"/>
        <v>BLANK</v>
      </c>
      <c r="R112"/>
    </row>
    <row r="113" spans="16:18" x14ac:dyDescent="0.2">
      <c r="P113" s="288" t="str">
        <f t="shared" si="1"/>
        <v>BLANK</v>
      </c>
      <c r="R113"/>
    </row>
    <row r="114" spans="16:18" x14ac:dyDescent="0.2">
      <c r="P114" s="288" t="str">
        <f t="shared" si="1"/>
        <v>BLANK</v>
      </c>
      <c r="R114"/>
    </row>
    <row r="115" spans="16:18" x14ac:dyDescent="0.2">
      <c r="P115" s="288" t="str">
        <f t="shared" si="1"/>
        <v>BLANK</v>
      </c>
      <c r="R115"/>
    </row>
    <row r="116" spans="16:18" x14ac:dyDescent="0.2">
      <c r="P116" s="288" t="str">
        <f t="shared" si="1"/>
        <v>BLANK</v>
      </c>
      <c r="R116"/>
    </row>
    <row r="117" spans="16:18" x14ac:dyDescent="0.2">
      <c r="P117" s="288" t="str">
        <f t="shared" si="1"/>
        <v>BLANK</v>
      </c>
      <c r="R117"/>
    </row>
    <row r="118" spans="16:18" x14ac:dyDescent="0.2">
      <c r="P118" s="288" t="str">
        <f t="shared" si="1"/>
        <v>BLANK</v>
      </c>
      <c r="R118"/>
    </row>
    <row r="119" spans="16:18" x14ac:dyDescent="0.2">
      <c r="P119" s="288" t="str">
        <f t="shared" si="1"/>
        <v>BLANK</v>
      </c>
      <c r="R119"/>
    </row>
    <row r="120" spans="16:18" x14ac:dyDescent="0.2">
      <c r="P120" s="288" t="str">
        <f t="shared" si="1"/>
        <v>BLANK</v>
      </c>
      <c r="R120"/>
    </row>
    <row r="121" spans="16:18" x14ac:dyDescent="0.2">
      <c r="P121" s="288" t="str">
        <f t="shared" si="1"/>
        <v>BLANK</v>
      </c>
      <c r="R121"/>
    </row>
    <row r="122" spans="16:18" x14ac:dyDescent="0.2">
      <c r="P122" s="288" t="str">
        <f t="shared" si="1"/>
        <v>BLANK</v>
      </c>
      <c r="R122"/>
    </row>
    <row r="123" spans="16:18" x14ac:dyDescent="0.2">
      <c r="P123" s="288" t="str">
        <f t="shared" si="1"/>
        <v>BLANK</v>
      </c>
      <c r="R123"/>
    </row>
    <row r="124" spans="16:18" x14ac:dyDescent="0.2">
      <c r="P124" s="288" t="str">
        <f t="shared" si="1"/>
        <v>BLANK</v>
      </c>
      <c r="R124"/>
    </row>
    <row r="125" spans="16:18" x14ac:dyDescent="0.2">
      <c r="P125" s="288" t="str">
        <f t="shared" si="1"/>
        <v>BLANK</v>
      </c>
      <c r="R125"/>
    </row>
    <row r="126" spans="16:18" x14ac:dyDescent="0.2">
      <c r="P126" s="288" t="str">
        <f t="shared" si="1"/>
        <v>BLANK</v>
      </c>
      <c r="R126"/>
    </row>
    <row r="127" spans="16:18" x14ac:dyDescent="0.2">
      <c r="P127" s="288" t="str">
        <f t="shared" si="1"/>
        <v>BLANK</v>
      </c>
      <c r="R127"/>
    </row>
    <row r="128" spans="16:18" x14ac:dyDescent="0.2">
      <c r="P128" s="288" t="str">
        <f t="shared" si="1"/>
        <v>BLANK</v>
      </c>
      <c r="R128"/>
    </row>
    <row r="129" spans="16:18" x14ac:dyDescent="0.2">
      <c r="P129" s="288" t="str">
        <f t="shared" si="1"/>
        <v>BLANK</v>
      </c>
      <c r="R129"/>
    </row>
    <row r="130" spans="16:18" x14ac:dyDescent="0.2">
      <c r="P130" s="288" t="str">
        <f t="shared" si="1"/>
        <v>BLANK</v>
      </c>
      <c r="R130"/>
    </row>
    <row r="131" spans="16:18" x14ac:dyDescent="0.2">
      <c r="P131" s="288" t="str">
        <f t="shared" ref="P131:P194" si="2">IF(A131="","BLANK",A131)</f>
        <v>BLANK</v>
      </c>
      <c r="R131"/>
    </row>
    <row r="132" spans="16:18" x14ac:dyDescent="0.2">
      <c r="P132" s="288" t="str">
        <f t="shared" si="2"/>
        <v>BLANK</v>
      </c>
      <c r="R132"/>
    </row>
    <row r="133" spans="16:18" x14ac:dyDescent="0.2">
      <c r="P133" s="288" t="str">
        <f t="shared" si="2"/>
        <v>BLANK</v>
      </c>
      <c r="R133"/>
    </row>
    <row r="134" spans="16:18" x14ac:dyDescent="0.2">
      <c r="P134" s="288" t="str">
        <f t="shared" si="2"/>
        <v>BLANK</v>
      </c>
      <c r="R134"/>
    </row>
    <row r="135" spans="16:18" x14ac:dyDescent="0.2">
      <c r="P135" s="288" t="str">
        <f t="shared" si="2"/>
        <v>BLANK</v>
      </c>
      <c r="R135"/>
    </row>
    <row r="136" spans="16:18" x14ac:dyDescent="0.2">
      <c r="P136" s="288" t="str">
        <f t="shared" si="2"/>
        <v>BLANK</v>
      </c>
      <c r="R136"/>
    </row>
    <row r="137" spans="16:18" x14ac:dyDescent="0.2">
      <c r="P137" s="288" t="str">
        <f t="shared" si="2"/>
        <v>BLANK</v>
      </c>
      <c r="R137"/>
    </row>
    <row r="138" spans="16:18" x14ac:dyDescent="0.2">
      <c r="P138" s="288" t="str">
        <f t="shared" si="2"/>
        <v>BLANK</v>
      </c>
      <c r="R138"/>
    </row>
    <row r="139" spans="16:18" x14ac:dyDescent="0.2">
      <c r="P139" s="288" t="str">
        <f t="shared" si="2"/>
        <v>BLANK</v>
      </c>
      <c r="R139"/>
    </row>
    <row r="140" spans="16:18" x14ac:dyDescent="0.2">
      <c r="P140" s="288" t="str">
        <f t="shared" si="2"/>
        <v>BLANK</v>
      </c>
      <c r="R140"/>
    </row>
    <row r="141" spans="16:18" x14ac:dyDescent="0.2">
      <c r="P141" s="288" t="str">
        <f t="shared" si="2"/>
        <v>BLANK</v>
      </c>
      <c r="R141"/>
    </row>
    <row r="142" spans="16:18" x14ac:dyDescent="0.2">
      <c r="P142" s="288" t="str">
        <f t="shared" si="2"/>
        <v>BLANK</v>
      </c>
      <c r="R142"/>
    </row>
    <row r="143" spans="16:18" x14ac:dyDescent="0.2">
      <c r="P143" s="288" t="str">
        <f t="shared" si="2"/>
        <v>BLANK</v>
      </c>
      <c r="R143"/>
    </row>
    <row r="144" spans="16:18" x14ac:dyDescent="0.2">
      <c r="P144" s="288" t="str">
        <f t="shared" si="2"/>
        <v>BLANK</v>
      </c>
      <c r="R144"/>
    </row>
    <row r="145" spans="16:18" x14ac:dyDescent="0.2">
      <c r="P145" s="288" t="str">
        <f t="shared" si="2"/>
        <v>BLANK</v>
      </c>
      <c r="R145"/>
    </row>
    <row r="146" spans="16:18" x14ac:dyDescent="0.2">
      <c r="P146" s="288" t="str">
        <f t="shared" si="2"/>
        <v>BLANK</v>
      </c>
      <c r="R146"/>
    </row>
    <row r="147" spans="16:18" x14ac:dyDescent="0.2">
      <c r="P147" s="288" t="str">
        <f t="shared" si="2"/>
        <v>BLANK</v>
      </c>
      <c r="R147"/>
    </row>
    <row r="148" spans="16:18" x14ac:dyDescent="0.2">
      <c r="P148" s="288" t="str">
        <f t="shared" si="2"/>
        <v>BLANK</v>
      </c>
      <c r="R148"/>
    </row>
    <row r="149" spans="16:18" x14ac:dyDescent="0.2">
      <c r="P149" s="288" t="str">
        <f t="shared" si="2"/>
        <v>BLANK</v>
      </c>
      <c r="R149"/>
    </row>
    <row r="150" spans="16:18" x14ac:dyDescent="0.2">
      <c r="P150" s="288" t="str">
        <f t="shared" si="2"/>
        <v>BLANK</v>
      </c>
      <c r="R150"/>
    </row>
    <row r="151" spans="16:18" x14ac:dyDescent="0.2">
      <c r="P151" s="288" t="str">
        <f t="shared" si="2"/>
        <v>BLANK</v>
      </c>
      <c r="R151"/>
    </row>
    <row r="152" spans="16:18" x14ac:dyDescent="0.2">
      <c r="P152" s="288" t="str">
        <f t="shared" si="2"/>
        <v>BLANK</v>
      </c>
      <c r="R152"/>
    </row>
    <row r="153" spans="16:18" x14ac:dyDescent="0.2">
      <c r="P153" s="288" t="str">
        <f t="shared" si="2"/>
        <v>BLANK</v>
      </c>
      <c r="R153"/>
    </row>
    <row r="154" spans="16:18" x14ac:dyDescent="0.2">
      <c r="P154" s="288" t="str">
        <f t="shared" si="2"/>
        <v>BLANK</v>
      </c>
      <c r="R154"/>
    </row>
    <row r="155" spans="16:18" x14ac:dyDescent="0.2">
      <c r="P155" s="288" t="str">
        <f t="shared" si="2"/>
        <v>BLANK</v>
      </c>
      <c r="R155"/>
    </row>
    <row r="156" spans="16:18" x14ac:dyDescent="0.2">
      <c r="P156" s="288" t="str">
        <f t="shared" si="2"/>
        <v>BLANK</v>
      </c>
      <c r="R156"/>
    </row>
    <row r="157" spans="16:18" x14ac:dyDescent="0.2">
      <c r="P157" s="288" t="str">
        <f t="shared" si="2"/>
        <v>BLANK</v>
      </c>
      <c r="R157"/>
    </row>
    <row r="158" spans="16:18" x14ac:dyDescent="0.2">
      <c r="P158" s="288" t="str">
        <f t="shared" si="2"/>
        <v>BLANK</v>
      </c>
      <c r="R158"/>
    </row>
    <row r="159" spans="16:18" x14ac:dyDescent="0.2">
      <c r="P159" s="288" t="str">
        <f t="shared" si="2"/>
        <v>BLANK</v>
      </c>
      <c r="R159"/>
    </row>
    <row r="160" spans="16:18" x14ac:dyDescent="0.2">
      <c r="P160" s="288" t="str">
        <f t="shared" si="2"/>
        <v>BLANK</v>
      </c>
      <c r="R160"/>
    </row>
    <row r="161" spans="16:18" x14ac:dyDescent="0.2">
      <c r="P161" s="288" t="str">
        <f t="shared" si="2"/>
        <v>BLANK</v>
      </c>
      <c r="R161"/>
    </row>
    <row r="162" spans="16:18" x14ac:dyDescent="0.2">
      <c r="P162" s="288" t="str">
        <f t="shared" si="2"/>
        <v>BLANK</v>
      </c>
      <c r="R162"/>
    </row>
    <row r="163" spans="16:18" x14ac:dyDescent="0.2">
      <c r="P163" s="288" t="str">
        <f t="shared" si="2"/>
        <v>BLANK</v>
      </c>
      <c r="R163"/>
    </row>
    <row r="164" spans="16:18" x14ac:dyDescent="0.2">
      <c r="P164" s="288" t="str">
        <f t="shared" si="2"/>
        <v>BLANK</v>
      </c>
      <c r="R164"/>
    </row>
    <row r="165" spans="16:18" x14ac:dyDescent="0.2">
      <c r="P165" s="288" t="str">
        <f t="shared" si="2"/>
        <v>BLANK</v>
      </c>
      <c r="R165"/>
    </row>
    <row r="166" spans="16:18" x14ac:dyDescent="0.2">
      <c r="P166" s="288" t="str">
        <f t="shared" si="2"/>
        <v>BLANK</v>
      </c>
      <c r="R166"/>
    </row>
    <row r="167" spans="16:18" x14ac:dyDescent="0.2">
      <c r="P167" s="288" t="str">
        <f t="shared" si="2"/>
        <v>BLANK</v>
      </c>
      <c r="R167"/>
    </row>
    <row r="168" spans="16:18" x14ac:dyDescent="0.2">
      <c r="P168" s="288" t="str">
        <f t="shared" si="2"/>
        <v>BLANK</v>
      </c>
      <c r="R168"/>
    </row>
    <row r="169" spans="16:18" x14ac:dyDescent="0.2">
      <c r="P169" s="288" t="str">
        <f t="shared" si="2"/>
        <v>BLANK</v>
      </c>
      <c r="R169"/>
    </row>
    <row r="170" spans="16:18" x14ac:dyDescent="0.2">
      <c r="P170" s="288" t="str">
        <f t="shared" si="2"/>
        <v>BLANK</v>
      </c>
      <c r="R170"/>
    </row>
    <row r="171" spans="16:18" x14ac:dyDescent="0.2">
      <c r="P171" s="288" t="str">
        <f t="shared" si="2"/>
        <v>BLANK</v>
      </c>
      <c r="R171"/>
    </row>
    <row r="172" spans="16:18" x14ac:dyDescent="0.2">
      <c r="P172" s="288" t="str">
        <f t="shared" si="2"/>
        <v>BLANK</v>
      </c>
      <c r="R172"/>
    </row>
    <row r="173" spans="16:18" x14ac:dyDescent="0.2">
      <c r="P173" s="288" t="str">
        <f t="shared" si="2"/>
        <v>BLANK</v>
      </c>
      <c r="R173"/>
    </row>
    <row r="174" spans="16:18" x14ac:dyDescent="0.2">
      <c r="P174" s="288" t="str">
        <f t="shared" si="2"/>
        <v>BLANK</v>
      </c>
      <c r="R174"/>
    </row>
    <row r="175" spans="16:18" x14ac:dyDescent="0.2">
      <c r="P175" s="288" t="str">
        <f t="shared" si="2"/>
        <v>BLANK</v>
      </c>
      <c r="R175"/>
    </row>
    <row r="176" spans="16:18" x14ac:dyDescent="0.2">
      <c r="P176" s="288" t="str">
        <f t="shared" si="2"/>
        <v>BLANK</v>
      </c>
      <c r="R176"/>
    </row>
    <row r="177" spans="16:18" x14ac:dyDescent="0.2">
      <c r="P177" s="288" t="str">
        <f t="shared" si="2"/>
        <v>BLANK</v>
      </c>
      <c r="R177"/>
    </row>
    <row r="178" spans="16:18" x14ac:dyDescent="0.2">
      <c r="P178" s="288" t="str">
        <f t="shared" si="2"/>
        <v>BLANK</v>
      </c>
      <c r="R178"/>
    </row>
    <row r="179" spans="16:18" x14ac:dyDescent="0.2">
      <c r="P179" s="288" t="str">
        <f t="shared" si="2"/>
        <v>BLANK</v>
      </c>
      <c r="R179"/>
    </row>
    <row r="180" spans="16:18" x14ac:dyDescent="0.2">
      <c r="P180" s="288" t="str">
        <f t="shared" si="2"/>
        <v>BLANK</v>
      </c>
      <c r="R180"/>
    </row>
    <row r="181" spans="16:18" x14ac:dyDescent="0.2">
      <c r="P181" s="288" t="str">
        <f t="shared" si="2"/>
        <v>BLANK</v>
      </c>
      <c r="R181"/>
    </row>
    <row r="182" spans="16:18" x14ac:dyDescent="0.2">
      <c r="P182" s="288" t="str">
        <f t="shared" si="2"/>
        <v>BLANK</v>
      </c>
      <c r="R182"/>
    </row>
    <row r="183" spans="16:18" x14ac:dyDescent="0.2">
      <c r="P183" s="288" t="str">
        <f t="shared" si="2"/>
        <v>BLANK</v>
      </c>
      <c r="R183"/>
    </row>
    <row r="184" spans="16:18" x14ac:dyDescent="0.2">
      <c r="P184" s="288" t="str">
        <f t="shared" si="2"/>
        <v>BLANK</v>
      </c>
      <c r="R184"/>
    </row>
    <row r="185" spans="16:18" x14ac:dyDescent="0.2">
      <c r="P185" s="288" t="str">
        <f t="shared" si="2"/>
        <v>BLANK</v>
      </c>
      <c r="R185"/>
    </row>
    <row r="186" spans="16:18" x14ac:dyDescent="0.2">
      <c r="P186" s="288" t="str">
        <f t="shared" si="2"/>
        <v>BLANK</v>
      </c>
      <c r="R186"/>
    </row>
    <row r="187" spans="16:18" x14ac:dyDescent="0.2">
      <c r="P187" s="288" t="str">
        <f t="shared" si="2"/>
        <v>BLANK</v>
      </c>
      <c r="R187"/>
    </row>
    <row r="188" spans="16:18" x14ac:dyDescent="0.2">
      <c r="P188" s="288" t="str">
        <f t="shared" si="2"/>
        <v>BLANK</v>
      </c>
      <c r="R188"/>
    </row>
    <row r="189" spans="16:18" x14ac:dyDescent="0.2">
      <c r="P189" s="288" t="str">
        <f t="shared" si="2"/>
        <v>BLANK</v>
      </c>
      <c r="R189"/>
    </row>
    <row r="190" spans="16:18" x14ac:dyDescent="0.2">
      <c r="P190" s="288" t="str">
        <f t="shared" si="2"/>
        <v>BLANK</v>
      </c>
      <c r="R190"/>
    </row>
    <row r="191" spans="16:18" x14ac:dyDescent="0.2">
      <c r="P191" s="288" t="str">
        <f t="shared" si="2"/>
        <v>BLANK</v>
      </c>
      <c r="R191"/>
    </row>
    <row r="192" spans="16:18" x14ac:dyDescent="0.2">
      <c r="P192" s="288" t="str">
        <f t="shared" si="2"/>
        <v>BLANK</v>
      </c>
      <c r="R192"/>
    </row>
    <row r="193" spans="16:18" x14ac:dyDescent="0.2">
      <c r="P193" s="288" t="str">
        <f t="shared" si="2"/>
        <v>BLANK</v>
      </c>
      <c r="R193"/>
    </row>
    <row r="194" spans="16:18" x14ac:dyDescent="0.2">
      <c r="P194" s="288" t="str">
        <f t="shared" si="2"/>
        <v>BLANK</v>
      </c>
      <c r="R194"/>
    </row>
    <row r="195" spans="16:18" x14ac:dyDescent="0.2">
      <c r="P195" s="288" t="str">
        <f t="shared" ref="P195:P258" si="3">IF(A195="","BLANK",A195)</f>
        <v>BLANK</v>
      </c>
      <c r="R195"/>
    </row>
    <row r="196" spans="16:18" x14ac:dyDescent="0.2">
      <c r="P196" s="288" t="str">
        <f t="shared" si="3"/>
        <v>BLANK</v>
      </c>
      <c r="R196"/>
    </row>
    <row r="197" spans="16:18" x14ac:dyDescent="0.2">
      <c r="P197" s="288" t="str">
        <f t="shared" si="3"/>
        <v>BLANK</v>
      </c>
      <c r="R197"/>
    </row>
    <row r="198" spans="16:18" x14ac:dyDescent="0.2">
      <c r="P198" s="288" t="str">
        <f t="shared" si="3"/>
        <v>BLANK</v>
      </c>
      <c r="R198"/>
    </row>
    <row r="199" spans="16:18" x14ac:dyDescent="0.2">
      <c r="P199" s="288" t="str">
        <f t="shared" si="3"/>
        <v>BLANK</v>
      </c>
      <c r="R199"/>
    </row>
    <row r="200" spans="16:18" x14ac:dyDescent="0.2">
      <c r="P200" s="288" t="str">
        <f t="shared" si="3"/>
        <v>BLANK</v>
      </c>
      <c r="R200"/>
    </row>
    <row r="201" spans="16:18" x14ac:dyDescent="0.2">
      <c r="P201" s="288" t="str">
        <f t="shared" si="3"/>
        <v>BLANK</v>
      </c>
      <c r="R201"/>
    </row>
    <row r="202" spans="16:18" x14ac:dyDescent="0.2">
      <c r="P202" s="288" t="str">
        <f t="shared" si="3"/>
        <v>BLANK</v>
      </c>
      <c r="R202"/>
    </row>
    <row r="203" spans="16:18" x14ac:dyDescent="0.2">
      <c r="P203" s="288" t="str">
        <f t="shared" si="3"/>
        <v>BLANK</v>
      </c>
      <c r="R203"/>
    </row>
    <row r="204" spans="16:18" x14ac:dyDescent="0.2">
      <c r="P204" s="288" t="str">
        <f t="shared" si="3"/>
        <v>BLANK</v>
      </c>
      <c r="R204"/>
    </row>
    <row r="205" spans="16:18" x14ac:dyDescent="0.2">
      <c r="P205" s="288" t="str">
        <f t="shared" si="3"/>
        <v>BLANK</v>
      </c>
      <c r="R205"/>
    </row>
    <row r="206" spans="16:18" x14ac:dyDescent="0.2">
      <c r="P206" s="288" t="str">
        <f t="shared" si="3"/>
        <v>BLANK</v>
      </c>
      <c r="R206"/>
    </row>
    <row r="207" spans="16:18" x14ac:dyDescent="0.2">
      <c r="P207" s="288" t="str">
        <f t="shared" si="3"/>
        <v>BLANK</v>
      </c>
      <c r="R207"/>
    </row>
    <row r="208" spans="16:18" x14ac:dyDescent="0.2">
      <c r="P208" s="288" t="str">
        <f t="shared" si="3"/>
        <v>BLANK</v>
      </c>
      <c r="R208"/>
    </row>
    <row r="209" spans="16:18" x14ac:dyDescent="0.2">
      <c r="P209" s="288" t="str">
        <f t="shared" si="3"/>
        <v>BLANK</v>
      </c>
      <c r="R209"/>
    </row>
    <row r="210" spans="16:18" x14ac:dyDescent="0.2">
      <c r="P210" s="288" t="str">
        <f t="shared" si="3"/>
        <v>BLANK</v>
      </c>
      <c r="R210"/>
    </row>
    <row r="211" spans="16:18" x14ac:dyDescent="0.2">
      <c r="P211" s="288" t="str">
        <f t="shared" si="3"/>
        <v>BLANK</v>
      </c>
      <c r="R211"/>
    </row>
    <row r="212" spans="16:18" x14ac:dyDescent="0.2">
      <c r="P212" s="288" t="str">
        <f t="shared" si="3"/>
        <v>BLANK</v>
      </c>
      <c r="R212"/>
    </row>
    <row r="213" spans="16:18" x14ac:dyDescent="0.2">
      <c r="P213" s="288" t="str">
        <f t="shared" si="3"/>
        <v>BLANK</v>
      </c>
      <c r="R213"/>
    </row>
    <row r="214" spans="16:18" x14ac:dyDescent="0.2">
      <c r="P214" s="288" t="str">
        <f t="shared" si="3"/>
        <v>BLANK</v>
      </c>
      <c r="R214"/>
    </row>
    <row r="215" spans="16:18" x14ac:dyDescent="0.2">
      <c r="P215" s="288" t="str">
        <f t="shared" si="3"/>
        <v>BLANK</v>
      </c>
      <c r="R215"/>
    </row>
    <row r="216" spans="16:18" x14ac:dyDescent="0.2">
      <c r="P216" s="288" t="str">
        <f t="shared" si="3"/>
        <v>BLANK</v>
      </c>
      <c r="R216"/>
    </row>
    <row r="217" spans="16:18" x14ac:dyDescent="0.2">
      <c r="P217" s="288" t="str">
        <f t="shared" si="3"/>
        <v>BLANK</v>
      </c>
      <c r="R217"/>
    </row>
    <row r="218" spans="16:18" x14ac:dyDescent="0.2">
      <c r="P218" s="288" t="str">
        <f t="shared" si="3"/>
        <v>BLANK</v>
      </c>
      <c r="R218"/>
    </row>
    <row r="219" spans="16:18" x14ac:dyDescent="0.2">
      <c r="P219" s="288" t="str">
        <f t="shared" si="3"/>
        <v>BLANK</v>
      </c>
      <c r="R219"/>
    </row>
    <row r="220" spans="16:18" x14ac:dyDescent="0.2">
      <c r="P220" s="288" t="str">
        <f t="shared" si="3"/>
        <v>BLANK</v>
      </c>
      <c r="R220"/>
    </row>
    <row r="221" spans="16:18" x14ac:dyDescent="0.2">
      <c r="P221" s="288" t="str">
        <f t="shared" si="3"/>
        <v>BLANK</v>
      </c>
      <c r="R221"/>
    </row>
    <row r="222" spans="16:18" x14ac:dyDescent="0.2">
      <c r="P222" s="288" t="str">
        <f t="shared" si="3"/>
        <v>BLANK</v>
      </c>
      <c r="R222"/>
    </row>
    <row r="223" spans="16:18" x14ac:dyDescent="0.2">
      <c r="P223" s="288" t="str">
        <f t="shared" si="3"/>
        <v>BLANK</v>
      </c>
      <c r="R223"/>
    </row>
    <row r="224" spans="16:18" x14ac:dyDescent="0.2">
      <c r="P224" s="288" t="str">
        <f t="shared" si="3"/>
        <v>BLANK</v>
      </c>
      <c r="R224"/>
    </row>
    <row r="225" spans="16:18" x14ac:dyDescent="0.2">
      <c r="P225" s="288" t="str">
        <f t="shared" si="3"/>
        <v>BLANK</v>
      </c>
      <c r="R225"/>
    </row>
    <row r="226" spans="16:18" x14ac:dyDescent="0.2">
      <c r="P226" s="288" t="str">
        <f t="shared" si="3"/>
        <v>BLANK</v>
      </c>
      <c r="R226"/>
    </row>
    <row r="227" spans="16:18" x14ac:dyDescent="0.2">
      <c r="P227" s="288" t="str">
        <f t="shared" si="3"/>
        <v>BLANK</v>
      </c>
      <c r="R227"/>
    </row>
    <row r="228" spans="16:18" x14ac:dyDescent="0.2">
      <c r="P228" s="288" t="str">
        <f t="shared" si="3"/>
        <v>BLANK</v>
      </c>
      <c r="R228"/>
    </row>
    <row r="229" spans="16:18" x14ac:dyDescent="0.2">
      <c r="P229" s="288" t="str">
        <f t="shared" si="3"/>
        <v>BLANK</v>
      </c>
      <c r="R229"/>
    </row>
    <row r="230" spans="16:18" x14ac:dyDescent="0.2">
      <c r="P230" s="288" t="str">
        <f t="shared" si="3"/>
        <v>BLANK</v>
      </c>
      <c r="R230"/>
    </row>
    <row r="231" spans="16:18" x14ac:dyDescent="0.2">
      <c r="P231" s="288" t="str">
        <f t="shared" si="3"/>
        <v>BLANK</v>
      </c>
      <c r="R231"/>
    </row>
    <row r="232" spans="16:18" x14ac:dyDescent="0.2">
      <c r="P232" s="288" t="str">
        <f t="shared" si="3"/>
        <v>BLANK</v>
      </c>
      <c r="R232"/>
    </row>
    <row r="233" spans="16:18" x14ac:dyDescent="0.2">
      <c r="P233" s="288" t="str">
        <f t="shared" si="3"/>
        <v>BLANK</v>
      </c>
      <c r="R233"/>
    </row>
    <row r="234" spans="16:18" x14ac:dyDescent="0.2">
      <c r="P234" s="288" t="str">
        <f t="shared" si="3"/>
        <v>BLANK</v>
      </c>
      <c r="R234"/>
    </row>
    <row r="235" spans="16:18" x14ac:dyDescent="0.2">
      <c r="P235" s="288" t="str">
        <f t="shared" si="3"/>
        <v>BLANK</v>
      </c>
      <c r="R235"/>
    </row>
    <row r="236" spans="16:18" x14ac:dyDescent="0.2">
      <c r="P236" s="288" t="str">
        <f t="shared" si="3"/>
        <v>BLANK</v>
      </c>
      <c r="R236"/>
    </row>
    <row r="237" spans="16:18" x14ac:dyDescent="0.2">
      <c r="P237" s="288" t="str">
        <f t="shared" si="3"/>
        <v>BLANK</v>
      </c>
      <c r="R237"/>
    </row>
    <row r="238" spans="16:18" x14ac:dyDescent="0.2">
      <c r="P238" s="288" t="str">
        <f t="shared" si="3"/>
        <v>BLANK</v>
      </c>
      <c r="R238"/>
    </row>
    <row r="239" spans="16:18" x14ac:dyDescent="0.2">
      <c r="P239" s="288" t="str">
        <f t="shared" si="3"/>
        <v>BLANK</v>
      </c>
      <c r="R239"/>
    </row>
    <row r="240" spans="16:18" x14ac:dyDescent="0.2">
      <c r="P240" s="288" t="str">
        <f t="shared" si="3"/>
        <v>BLANK</v>
      </c>
      <c r="R240"/>
    </row>
    <row r="241" spans="16:18" x14ac:dyDescent="0.2">
      <c r="P241" s="288" t="str">
        <f t="shared" si="3"/>
        <v>BLANK</v>
      </c>
      <c r="R241"/>
    </row>
    <row r="242" spans="16:18" x14ac:dyDescent="0.2">
      <c r="P242" s="288" t="str">
        <f t="shared" si="3"/>
        <v>BLANK</v>
      </c>
      <c r="R242"/>
    </row>
    <row r="243" spans="16:18" x14ac:dyDescent="0.2">
      <c r="P243" s="288" t="str">
        <f t="shared" si="3"/>
        <v>BLANK</v>
      </c>
      <c r="R243"/>
    </row>
    <row r="244" spans="16:18" x14ac:dyDescent="0.2">
      <c r="P244" s="288" t="str">
        <f t="shared" si="3"/>
        <v>BLANK</v>
      </c>
      <c r="R244"/>
    </row>
    <row r="245" spans="16:18" x14ac:dyDescent="0.2">
      <c r="P245" s="288" t="str">
        <f t="shared" si="3"/>
        <v>BLANK</v>
      </c>
      <c r="R245"/>
    </row>
    <row r="246" spans="16:18" x14ac:dyDescent="0.2">
      <c r="P246" s="288" t="str">
        <f t="shared" si="3"/>
        <v>BLANK</v>
      </c>
      <c r="R246"/>
    </row>
    <row r="247" spans="16:18" x14ac:dyDescent="0.2">
      <c r="P247" s="288" t="str">
        <f t="shared" si="3"/>
        <v>BLANK</v>
      </c>
      <c r="R247"/>
    </row>
    <row r="248" spans="16:18" x14ac:dyDescent="0.2">
      <c r="P248" s="288" t="str">
        <f t="shared" si="3"/>
        <v>BLANK</v>
      </c>
      <c r="R248"/>
    </row>
    <row r="249" spans="16:18" x14ac:dyDescent="0.2">
      <c r="P249" s="288" t="str">
        <f t="shared" si="3"/>
        <v>BLANK</v>
      </c>
      <c r="R249"/>
    </row>
    <row r="250" spans="16:18" x14ac:dyDescent="0.2">
      <c r="P250" s="288" t="str">
        <f t="shared" si="3"/>
        <v>BLANK</v>
      </c>
      <c r="R250"/>
    </row>
    <row r="251" spans="16:18" x14ac:dyDescent="0.2">
      <c r="P251" s="288" t="str">
        <f t="shared" si="3"/>
        <v>BLANK</v>
      </c>
      <c r="R251"/>
    </row>
    <row r="252" spans="16:18" x14ac:dyDescent="0.2">
      <c r="P252" s="288" t="str">
        <f t="shared" si="3"/>
        <v>BLANK</v>
      </c>
      <c r="R252"/>
    </row>
    <row r="253" spans="16:18" x14ac:dyDescent="0.2">
      <c r="P253" s="288" t="str">
        <f t="shared" si="3"/>
        <v>BLANK</v>
      </c>
      <c r="R253"/>
    </row>
    <row r="254" spans="16:18" x14ac:dyDescent="0.2">
      <c r="P254" s="288" t="str">
        <f t="shared" si="3"/>
        <v>BLANK</v>
      </c>
      <c r="R254"/>
    </row>
    <row r="255" spans="16:18" x14ac:dyDescent="0.2">
      <c r="P255" s="288" t="str">
        <f t="shared" si="3"/>
        <v>BLANK</v>
      </c>
      <c r="R255"/>
    </row>
    <row r="256" spans="16:18" x14ac:dyDescent="0.2">
      <c r="P256" s="288" t="str">
        <f t="shared" si="3"/>
        <v>BLANK</v>
      </c>
      <c r="R256"/>
    </row>
    <row r="257" spans="16:18" x14ac:dyDescent="0.2">
      <c r="P257" s="288" t="str">
        <f t="shared" si="3"/>
        <v>BLANK</v>
      </c>
      <c r="R257"/>
    </row>
    <row r="258" spans="16:18" x14ac:dyDescent="0.2">
      <c r="P258" s="288" t="str">
        <f t="shared" si="3"/>
        <v>BLANK</v>
      </c>
      <c r="R258"/>
    </row>
    <row r="259" spans="16:18" x14ac:dyDescent="0.2">
      <c r="P259" s="288" t="str">
        <f t="shared" ref="P259:P322" si="4">IF(A259="","BLANK",A259)</f>
        <v>BLANK</v>
      </c>
      <c r="R259"/>
    </row>
    <row r="260" spans="16:18" x14ac:dyDescent="0.2">
      <c r="P260" s="288" t="str">
        <f t="shared" si="4"/>
        <v>BLANK</v>
      </c>
      <c r="R260"/>
    </row>
    <row r="261" spans="16:18" x14ac:dyDescent="0.2">
      <c r="P261" s="288" t="str">
        <f t="shared" si="4"/>
        <v>BLANK</v>
      </c>
      <c r="R261"/>
    </row>
    <row r="262" spans="16:18" x14ac:dyDescent="0.2">
      <c r="P262" s="288" t="str">
        <f t="shared" si="4"/>
        <v>BLANK</v>
      </c>
      <c r="R262"/>
    </row>
    <row r="263" spans="16:18" x14ac:dyDescent="0.2">
      <c r="P263" s="288" t="str">
        <f t="shared" si="4"/>
        <v>BLANK</v>
      </c>
      <c r="R263"/>
    </row>
    <row r="264" spans="16:18" x14ac:dyDescent="0.2">
      <c r="P264" s="288" t="str">
        <f t="shared" si="4"/>
        <v>BLANK</v>
      </c>
      <c r="R264"/>
    </row>
    <row r="265" spans="16:18" x14ac:dyDescent="0.2">
      <c r="P265" s="288" t="str">
        <f t="shared" si="4"/>
        <v>BLANK</v>
      </c>
      <c r="R265"/>
    </row>
    <row r="266" spans="16:18" x14ac:dyDescent="0.2">
      <c r="P266" s="288" t="str">
        <f t="shared" si="4"/>
        <v>BLANK</v>
      </c>
      <c r="R266"/>
    </row>
    <row r="267" spans="16:18" x14ac:dyDescent="0.2">
      <c r="P267" s="288" t="str">
        <f t="shared" si="4"/>
        <v>BLANK</v>
      </c>
      <c r="R267"/>
    </row>
    <row r="268" spans="16:18" x14ac:dyDescent="0.2">
      <c r="P268" s="288" t="str">
        <f t="shared" si="4"/>
        <v>BLANK</v>
      </c>
      <c r="R268"/>
    </row>
    <row r="269" spans="16:18" x14ac:dyDescent="0.2">
      <c r="P269" s="288" t="str">
        <f t="shared" si="4"/>
        <v>BLANK</v>
      </c>
      <c r="R269"/>
    </row>
    <row r="270" spans="16:18" x14ac:dyDescent="0.2">
      <c r="P270" s="288" t="str">
        <f t="shared" si="4"/>
        <v>BLANK</v>
      </c>
      <c r="R270"/>
    </row>
    <row r="271" spans="16:18" x14ac:dyDescent="0.2">
      <c r="P271" s="288" t="str">
        <f t="shared" si="4"/>
        <v>BLANK</v>
      </c>
      <c r="R271"/>
    </row>
    <row r="272" spans="16:18" x14ac:dyDescent="0.2">
      <c r="P272" s="288" t="str">
        <f t="shared" si="4"/>
        <v>BLANK</v>
      </c>
      <c r="R272"/>
    </row>
    <row r="273" spans="16:18" x14ac:dyDescent="0.2">
      <c r="P273" s="288" t="str">
        <f t="shared" si="4"/>
        <v>BLANK</v>
      </c>
      <c r="R273"/>
    </row>
    <row r="274" spans="16:18" x14ac:dyDescent="0.2">
      <c r="P274" s="288" t="str">
        <f t="shared" si="4"/>
        <v>BLANK</v>
      </c>
      <c r="R274"/>
    </row>
    <row r="275" spans="16:18" x14ac:dyDescent="0.2">
      <c r="P275" s="288" t="str">
        <f t="shared" si="4"/>
        <v>BLANK</v>
      </c>
      <c r="R275"/>
    </row>
    <row r="276" spans="16:18" x14ac:dyDescent="0.2">
      <c r="P276" s="288" t="str">
        <f t="shared" si="4"/>
        <v>BLANK</v>
      </c>
      <c r="R276"/>
    </row>
    <row r="277" spans="16:18" x14ac:dyDescent="0.2">
      <c r="P277" s="288" t="str">
        <f t="shared" si="4"/>
        <v>BLANK</v>
      </c>
      <c r="R277"/>
    </row>
    <row r="278" spans="16:18" x14ac:dyDescent="0.2">
      <c r="P278" s="288" t="str">
        <f t="shared" si="4"/>
        <v>BLANK</v>
      </c>
      <c r="R278"/>
    </row>
    <row r="279" spans="16:18" x14ac:dyDescent="0.2">
      <c r="P279" s="288" t="str">
        <f t="shared" si="4"/>
        <v>BLANK</v>
      </c>
      <c r="R279"/>
    </row>
    <row r="280" spans="16:18" x14ac:dyDescent="0.2">
      <c r="P280" s="288" t="str">
        <f t="shared" si="4"/>
        <v>BLANK</v>
      </c>
      <c r="R280"/>
    </row>
    <row r="281" spans="16:18" x14ac:dyDescent="0.2">
      <c r="P281" s="288" t="str">
        <f t="shared" si="4"/>
        <v>BLANK</v>
      </c>
      <c r="R281"/>
    </row>
    <row r="282" spans="16:18" x14ac:dyDescent="0.2">
      <c r="P282" s="288" t="str">
        <f t="shared" si="4"/>
        <v>BLANK</v>
      </c>
      <c r="R282"/>
    </row>
    <row r="283" spans="16:18" x14ac:dyDescent="0.2">
      <c r="P283" s="288" t="str">
        <f t="shared" si="4"/>
        <v>BLANK</v>
      </c>
      <c r="R283"/>
    </row>
    <row r="284" spans="16:18" x14ac:dyDescent="0.2">
      <c r="P284" s="288" t="str">
        <f t="shared" si="4"/>
        <v>BLANK</v>
      </c>
      <c r="R284"/>
    </row>
    <row r="285" spans="16:18" x14ac:dyDescent="0.2">
      <c r="P285" s="288" t="str">
        <f t="shared" si="4"/>
        <v>BLANK</v>
      </c>
      <c r="R285"/>
    </row>
    <row r="286" spans="16:18" x14ac:dyDescent="0.2">
      <c r="P286" s="288" t="str">
        <f t="shared" si="4"/>
        <v>BLANK</v>
      </c>
      <c r="R286"/>
    </row>
    <row r="287" spans="16:18" x14ac:dyDescent="0.2">
      <c r="P287" s="288" t="str">
        <f t="shared" si="4"/>
        <v>BLANK</v>
      </c>
      <c r="R287"/>
    </row>
    <row r="288" spans="16:18" x14ac:dyDescent="0.2">
      <c r="P288" s="288" t="str">
        <f t="shared" si="4"/>
        <v>BLANK</v>
      </c>
      <c r="R288"/>
    </row>
    <row r="289" spans="16:18" x14ac:dyDescent="0.2">
      <c r="P289" s="288" t="str">
        <f t="shared" si="4"/>
        <v>BLANK</v>
      </c>
      <c r="R289"/>
    </row>
    <row r="290" spans="16:18" x14ac:dyDescent="0.2">
      <c r="P290" s="288" t="str">
        <f t="shared" si="4"/>
        <v>BLANK</v>
      </c>
      <c r="R290"/>
    </row>
    <row r="291" spans="16:18" x14ac:dyDescent="0.2">
      <c r="P291" s="288" t="str">
        <f t="shared" si="4"/>
        <v>BLANK</v>
      </c>
      <c r="R291"/>
    </row>
    <row r="292" spans="16:18" x14ac:dyDescent="0.2">
      <c r="P292" s="288" t="str">
        <f t="shared" si="4"/>
        <v>BLANK</v>
      </c>
      <c r="R292"/>
    </row>
    <row r="293" spans="16:18" x14ac:dyDescent="0.2">
      <c r="P293" s="288" t="str">
        <f t="shared" si="4"/>
        <v>BLANK</v>
      </c>
      <c r="R293"/>
    </row>
    <row r="294" spans="16:18" x14ac:dyDescent="0.2">
      <c r="P294" s="288" t="str">
        <f t="shared" si="4"/>
        <v>BLANK</v>
      </c>
      <c r="R294"/>
    </row>
    <row r="295" spans="16:18" x14ac:dyDescent="0.2">
      <c r="P295" s="288" t="str">
        <f t="shared" si="4"/>
        <v>BLANK</v>
      </c>
      <c r="R295"/>
    </row>
    <row r="296" spans="16:18" x14ac:dyDescent="0.2">
      <c r="P296" s="288" t="str">
        <f t="shared" si="4"/>
        <v>BLANK</v>
      </c>
      <c r="R296"/>
    </row>
    <row r="297" spans="16:18" x14ac:dyDescent="0.2">
      <c r="P297" s="288" t="str">
        <f t="shared" si="4"/>
        <v>BLANK</v>
      </c>
      <c r="R297"/>
    </row>
    <row r="298" spans="16:18" x14ac:dyDescent="0.2">
      <c r="P298" s="288" t="str">
        <f t="shared" si="4"/>
        <v>BLANK</v>
      </c>
      <c r="R298"/>
    </row>
    <row r="299" spans="16:18" x14ac:dyDescent="0.2">
      <c r="P299" s="288" t="str">
        <f t="shared" si="4"/>
        <v>BLANK</v>
      </c>
      <c r="R299"/>
    </row>
    <row r="300" spans="16:18" x14ac:dyDescent="0.2">
      <c r="P300" s="288" t="str">
        <f t="shared" si="4"/>
        <v>BLANK</v>
      </c>
      <c r="R300"/>
    </row>
    <row r="301" spans="16:18" x14ac:dyDescent="0.2">
      <c r="P301" s="288" t="str">
        <f t="shared" si="4"/>
        <v>BLANK</v>
      </c>
      <c r="R301"/>
    </row>
    <row r="302" spans="16:18" x14ac:dyDescent="0.2">
      <c r="P302" s="288" t="str">
        <f t="shared" si="4"/>
        <v>BLANK</v>
      </c>
      <c r="R302"/>
    </row>
    <row r="303" spans="16:18" x14ac:dyDescent="0.2">
      <c r="P303" s="288" t="str">
        <f t="shared" si="4"/>
        <v>BLANK</v>
      </c>
      <c r="R303"/>
    </row>
    <row r="304" spans="16:18" x14ac:dyDescent="0.2">
      <c r="P304" s="288" t="str">
        <f t="shared" si="4"/>
        <v>BLANK</v>
      </c>
      <c r="R304"/>
    </row>
    <row r="305" spans="16:18" x14ac:dyDescent="0.2">
      <c r="P305" s="288" t="str">
        <f t="shared" si="4"/>
        <v>BLANK</v>
      </c>
      <c r="R305"/>
    </row>
    <row r="306" spans="16:18" x14ac:dyDescent="0.2">
      <c r="P306" s="288" t="str">
        <f t="shared" si="4"/>
        <v>BLANK</v>
      </c>
      <c r="R306"/>
    </row>
    <row r="307" spans="16:18" x14ac:dyDescent="0.2">
      <c r="P307" s="288" t="str">
        <f t="shared" si="4"/>
        <v>BLANK</v>
      </c>
      <c r="R307"/>
    </row>
    <row r="308" spans="16:18" x14ac:dyDescent="0.2">
      <c r="P308" s="288" t="str">
        <f t="shared" si="4"/>
        <v>BLANK</v>
      </c>
      <c r="R308"/>
    </row>
    <row r="309" spans="16:18" x14ac:dyDescent="0.2">
      <c r="P309" s="288" t="str">
        <f t="shared" si="4"/>
        <v>BLANK</v>
      </c>
      <c r="R309"/>
    </row>
    <row r="310" spans="16:18" x14ac:dyDescent="0.2">
      <c r="P310" s="288" t="str">
        <f t="shared" si="4"/>
        <v>BLANK</v>
      </c>
      <c r="R310"/>
    </row>
    <row r="311" spans="16:18" x14ac:dyDescent="0.2">
      <c r="P311" s="288" t="str">
        <f t="shared" si="4"/>
        <v>BLANK</v>
      </c>
      <c r="R311"/>
    </row>
    <row r="312" spans="16:18" x14ac:dyDescent="0.2">
      <c r="P312" s="288" t="str">
        <f t="shared" si="4"/>
        <v>BLANK</v>
      </c>
      <c r="R312"/>
    </row>
    <row r="313" spans="16:18" x14ac:dyDescent="0.2">
      <c r="P313" s="288" t="str">
        <f t="shared" si="4"/>
        <v>BLANK</v>
      </c>
      <c r="R313"/>
    </row>
    <row r="314" spans="16:18" x14ac:dyDescent="0.2">
      <c r="P314" s="288" t="str">
        <f t="shared" si="4"/>
        <v>BLANK</v>
      </c>
      <c r="R314"/>
    </row>
    <row r="315" spans="16:18" x14ac:dyDescent="0.2">
      <c r="P315" s="288" t="str">
        <f t="shared" si="4"/>
        <v>BLANK</v>
      </c>
      <c r="R315"/>
    </row>
    <row r="316" spans="16:18" x14ac:dyDescent="0.2">
      <c r="P316" s="288" t="str">
        <f t="shared" si="4"/>
        <v>BLANK</v>
      </c>
      <c r="R316"/>
    </row>
    <row r="317" spans="16:18" x14ac:dyDescent="0.2">
      <c r="P317" s="288" t="str">
        <f t="shared" si="4"/>
        <v>BLANK</v>
      </c>
      <c r="R317"/>
    </row>
    <row r="318" spans="16:18" x14ac:dyDescent="0.2">
      <c r="P318" s="288" t="str">
        <f t="shared" si="4"/>
        <v>BLANK</v>
      </c>
      <c r="R318"/>
    </row>
    <row r="319" spans="16:18" x14ac:dyDescent="0.2">
      <c r="P319" s="288" t="str">
        <f t="shared" si="4"/>
        <v>BLANK</v>
      </c>
      <c r="R319"/>
    </row>
    <row r="320" spans="16:18" x14ac:dyDescent="0.2">
      <c r="P320" s="288" t="str">
        <f t="shared" si="4"/>
        <v>BLANK</v>
      </c>
      <c r="R320"/>
    </row>
    <row r="321" spans="16:18" x14ac:dyDescent="0.2">
      <c r="P321" s="288" t="str">
        <f t="shared" si="4"/>
        <v>BLANK</v>
      </c>
      <c r="R321"/>
    </row>
    <row r="322" spans="16:18" x14ac:dyDescent="0.2">
      <c r="P322" s="288" t="str">
        <f t="shared" si="4"/>
        <v>BLANK</v>
      </c>
      <c r="R322"/>
    </row>
    <row r="323" spans="16:18" x14ac:dyDescent="0.2">
      <c r="P323" s="288" t="str">
        <f t="shared" ref="P323:P386" si="5">IF(A323="","BLANK",A323)</f>
        <v>BLANK</v>
      </c>
      <c r="R323"/>
    </row>
    <row r="324" spans="16:18" x14ac:dyDescent="0.2">
      <c r="P324" s="288" t="str">
        <f t="shared" si="5"/>
        <v>BLANK</v>
      </c>
      <c r="R324"/>
    </row>
    <row r="325" spans="16:18" x14ac:dyDescent="0.2">
      <c r="P325" s="288" t="str">
        <f t="shared" si="5"/>
        <v>BLANK</v>
      </c>
      <c r="R325"/>
    </row>
    <row r="326" spans="16:18" x14ac:dyDescent="0.2">
      <c r="P326" s="288" t="str">
        <f t="shared" si="5"/>
        <v>BLANK</v>
      </c>
      <c r="R326"/>
    </row>
    <row r="327" spans="16:18" x14ac:dyDescent="0.2">
      <c r="P327" s="288" t="str">
        <f t="shared" si="5"/>
        <v>BLANK</v>
      </c>
      <c r="R327"/>
    </row>
    <row r="328" spans="16:18" x14ac:dyDescent="0.2">
      <c r="P328" s="288" t="str">
        <f t="shared" si="5"/>
        <v>BLANK</v>
      </c>
      <c r="R328"/>
    </row>
    <row r="329" spans="16:18" x14ac:dyDescent="0.2">
      <c r="P329" s="288" t="str">
        <f t="shared" si="5"/>
        <v>BLANK</v>
      </c>
      <c r="R329"/>
    </row>
    <row r="330" spans="16:18" x14ac:dyDescent="0.2">
      <c r="P330" s="288" t="str">
        <f t="shared" si="5"/>
        <v>BLANK</v>
      </c>
      <c r="R330"/>
    </row>
    <row r="331" spans="16:18" x14ac:dyDescent="0.2">
      <c r="P331" s="288" t="str">
        <f t="shared" si="5"/>
        <v>BLANK</v>
      </c>
      <c r="R331"/>
    </row>
    <row r="332" spans="16:18" x14ac:dyDescent="0.2">
      <c r="P332" s="288" t="str">
        <f t="shared" si="5"/>
        <v>BLANK</v>
      </c>
      <c r="R332"/>
    </row>
    <row r="333" spans="16:18" x14ac:dyDescent="0.2">
      <c r="P333" s="288" t="str">
        <f t="shared" si="5"/>
        <v>BLANK</v>
      </c>
      <c r="R333"/>
    </row>
    <row r="334" spans="16:18" x14ac:dyDescent="0.2">
      <c r="P334" s="288" t="str">
        <f t="shared" si="5"/>
        <v>BLANK</v>
      </c>
      <c r="R334"/>
    </row>
    <row r="335" spans="16:18" x14ac:dyDescent="0.2">
      <c r="P335" s="288" t="str">
        <f t="shared" si="5"/>
        <v>BLANK</v>
      </c>
      <c r="R335"/>
    </row>
    <row r="336" spans="16:18" x14ac:dyDescent="0.2">
      <c r="P336" s="288" t="str">
        <f t="shared" si="5"/>
        <v>BLANK</v>
      </c>
      <c r="R336"/>
    </row>
    <row r="337" spans="16:18" x14ac:dyDescent="0.2">
      <c r="P337" s="288" t="str">
        <f t="shared" si="5"/>
        <v>BLANK</v>
      </c>
      <c r="R337"/>
    </row>
    <row r="338" spans="16:18" x14ac:dyDescent="0.2">
      <c r="P338" s="288" t="str">
        <f t="shared" si="5"/>
        <v>BLANK</v>
      </c>
      <c r="R338"/>
    </row>
    <row r="339" spans="16:18" x14ac:dyDescent="0.2">
      <c r="P339" s="288" t="str">
        <f t="shared" si="5"/>
        <v>BLANK</v>
      </c>
      <c r="R339"/>
    </row>
    <row r="340" spans="16:18" x14ac:dyDescent="0.2">
      <c r="P340" s="288" t="str">
        <f t="shared" si="5"/>
        <v>BLANK</v>
      </c>
      <c r="R340"/>
    </row>
    <row r="341" spans="16:18" x14ac:dyDescent="0.2">
      <c r="P341" s="288" t="str">
        <f t="shared" si="5"/>
        <v>BLANK</v>
      </c>
      <c r="R341"/>
    </row>
    <row r="342" spans="16:18" x14ac:dyDescent="0.2">
      <c r="P342" s="288" t="str">
        <f t="shared" si="5"/>
        <v>BLANK</v>
      </c>
      <c r="R342"/>
    </row>
    <row r="343" spans="16:18" x14ac:dyDescent="0.2">
      <c r="P343" s="288" t="str">
        <f t="shared" si="5"/>
        <v>BLANK</v>
      </c>
      <c r="R343"/>
    </row>
    <row r="344" spans="16:18" x14ac:dyDescent="0.2">
      <c r="P344" s="288" t="str">
        <f t="shared" si="5"/>
        <v>BLANK</v>
      </c>
      <c r="R344"/>
    </row>
    <row r="345" spans="16:18" x14ac:dyDescent="0.2">
      <c r="P345" s="288" t="str">
        <f t="shared" si="5"/>
        <v>BLANK</v>
      </c>
      <c r="R345"/>
    </row>
    <row r="346" spans="16:18" x14ac:dyDescent="0.2">
      <c r="P346" s="288" t="str">
        <f t="shared" si="5"/>
        <v>BLANK</v>
      </c>
      <c r="R346"/>
    </row>
    <row r="347" spans="16:18" x14ac:dyDescent="0.2">
      <c r="P347" s="288" t="str">
        <f t="shared" si="5"/>
        <v>BLANK</v>
      </c>
      <c r="R347"/>
    </row>
    <row r="348" spans="16:18" x14ac:dyDescent="0.2">
      <c r="P348" s="288" t="str">
        <f t="shared" si="5"/>
        <v>BLANK</v>
      </c>
      <c r="R348"/>
    </row>
    <row r="349" spans="16:18" x14ac:dyDescent="0.2">
      <c r="P349" s="288" t="str">
        <f t="shared" si="5"/>
        <v>BLANK</v>
      </c>
      <c r="R349"/>
    </row>
    <row r="350" spans="16:18" x14ac:dyDescent="0.2">
      <c r="P350" s="288" t="str">
        <f t="shared" si="5"/>
        <v>BLANK</v>
      </c>
      <c r="R350"/>
    </row>
    <row r="351" spans="16:18" x14ac:dyDescent="0.2">
      <c r="P351" s="288" t="str">
        <f t="shared" si="5"/>
        <v>BLANK</v>
      </c>
      <c r="R351"/>
    </row>
    <row r="352" spans="16:18" x14ac:dyDescent="0.2">
      <c r="P352" s="288" t="str">
        <f t="shared" si="5"/>
        <v>BLANK</v>
      </c>
      <c r="R352"/>
    </row>
    <row r="353" spans="16:18" x14ac:dyDescent="0.2">
      <c r="P353" s="288" t="str">
        <f t="shared" si="5"/>
        <v>BLANK</v>
      </c>
      <c r="R353"/>
    </row>
    <row r="354" spans="16:18" x14ac:dyDescent="0.2">
      <c r="P354" s="288" t="str">
        <f t="shared" si="5"/>
        <v>BLANK</v>
      </c>
      <c r="R354"/>
    </row>
    <row r="355" spans="16:18" x14ac:dyDescent="0.2">
      <c r="P355" s="288" t="str">
        <f t="shared" si="5"/>
        <v>BLANK</v>
      </c>
      <c r="R355"/>
    </row>
    <row r="356" spans="16:18" x14ac:dyDescent="0.2">
      <c r="P356" s="288" t="str">
        <f t="shared" si="5"/>
        <v>BLANK</v>
      </c>
      <c r="R356"/>
    </row>
    <row r="357" spans="16:18" x14ac:dyDescent="0.2">
      <c r="P357" s="288" t="str">
        <f t="shared" si="5"/>
        <v>BLANK</v>
      </c>
      <c r="R357"/>
    </row>
    <row r="358" spans="16:18" x14ac:dyDescent="0.2">
      <c r="P358" s="288" t="str">
        <f t="shared" si="5"/>
        <v>BLANK</v>
      </c>
      <c r="R358"/>
    </row>
    <row r="359" spans="16:18" x14ac:dyDescent="0.2">
      <c r="P359" s="288" t="str">
        <f t="shared" si="5"/>
        <v>BLANK</v>
      </c>
      <c r="R359"/>
    </row>
    <row r="360" spans="16:18" x14ac:dyDescent="0.2">
      <c r="P360" s="288" t="str">
        <f t="shared" si="5"/>
        <v>BLANK</v>
      </c>
      <c r="R360"/>
    </row>
    <row r="361" spans="16:18" x14ac:dyDescent="0.2">
      <c r="P361" s="288" t="str">
        <f t="shared" si="5"/>
        <v>BLANK</v>
      </c>
      <c r="R361"/>
    </row>
    <row r="362" spans="16:18" x14ac:dyDescent="0.2">
      <c r="P362" s="288" t="str">
        <f t="shared" si="5"/>
        <v>BLANK</v>
      </c>
      <c r="R362"/>
    </row>
    <row r="363" spans="16:18" x14ac:dyDescent="0.2">
      <c r="P363" s="288" t="str">
        <f t="shared" si="5"/>
        <v>BLANK</v>
      </c>
      <c r="R363"/>
    </row>
    <row r="364" spans="16:18" x14ac:dyDescent="0.2">
      <c r="P364" s="288" t="str">
        <f t="shared" si="5"/>
        <v>BLANK</v>
      </c>
      <c r="R364"/>
    </row>
    <row r="365" spans="16:18" x14ac:dyDescent="0.2">
      <c r="P365" s="288" t="str">
        <f t="shared" si="5"/>
        <v>BLANK</v>
      </c>
      <c r="R365"/>
    </row>
    <row r="366" spans="16:18" x14ac:dyDescent="0.2">
      <c r="P366" s="288" t="str">
        <f t="shared" si="5"/>
        <v>BLANK</v>
      </c>
      <c r="R366"/>
    </row>
    <row r="367" spans="16:18" x14ac:dyDescent="0.2">
      <c r="P367" s="288" t="str">
        <f t="shared" si="5"/>
        <v>BLANK</v>
      </c>
      <c r="R367"/>
    </row>
    <row r="368" spans="16:18" x14ac:dyDescent="0.2">
      <c r="P368" s="288" t="str">
        <f t="shared" si="5"/>
        <v>BLANK</v>
      </c>
      <c r="R368"/>
    </row>
    <row r="369" spans="16:18" x14ac:dyDescent="0.2">
      <c r="P369" s="288" t="str">
        <f t="shared" si="5"/>
        <v>BLANK</v>
      </c>
      <c r="R369"/>
    </row>
    <row r="370" spans="16:18" x14ac:dyDescent="0.2">
      <c r="P370" s="288" t="str">
        <f t="shared" si="5"/>
        <v>BLANK</v>
      </c>
      <c r="R370"/>
    </row>
    <row r="371" spans="16:18" x14ac:dyDescent="0.2">
      <c r="P371" s="288" t="str">
        <f t="shared" si="5"/>
        <v>BLANK</v>
      </c>
      <c r="R371"/>
    </row>
    <row r="372" spans="16:18" x14ac:dyDescent="0.2">
      <c r="P372" s="288" t="str">
        <f t="shared" si="5"/>
        <v>BLANK</v>
      </c>
      <c r="R372"/>
    </row>
    <row r="373" spans="16:18" x14ac:dyDescent="0.2">
      <c r="P373" s="288" t="str">
        <f t="shared" si="5"/>
        <v>BLANK</v>
      </c>
      <c r="R373"/>
    </row>
    <row r="374" spans="16:18" x14ac:dyDescent="0.2">
      <c r="P374" s="288" t="str">
        <f t="shared" si="5"/>
        <v>BLANK</v>
      </c>
      <c r="R374"/>
    </row>
    <row r="375" spans="16:18" x14ac:dyDescent="0.2">
      <c r="P375" s="288" t="str">
        <f t="shared" si="5"/>
        <v>BLANK</v>
      </c>
      <c r="R375"/>
    </row>
    <row r="376" spans="16:18" x14ac:dyDescent="0.2">
      <c r="P376" s="288" t="str">
        <f t="shared" si="5"/>
        <v>BLANK</v>
      </c>
      <c r="R376"/>
    </row>
    <row r="377" spans="16:18" x14ac:dyDescent="0.2">
      <c r="P377" s="288" t="str">
        <f t="shared" si="5"/>
        <v>BLANK</v>
      </c>
      <c r="R377"/>
    </row>
    <row r="378" spans="16:18" x14ac:dyDescent="0.2">
      <c r="P378" s="288" t="str">
        <f t="shared" si="5"/>
        <v>BLANK</v>
      </c>
      <c r="R378"/>
    </row>
    <row r="379" spans="16:18" x14ac:dyDescent="0.2">
      <c r="P379" s="288" t="str">
        <f t="shared" si="5"/>
        <v>BLANK</v>
      </c>
      <c r="R379"/>
    </row>
    <row r="380" spans="16:18" x14ac:dyDescent="0.2">
      <c r="P380" s="288" t="str">
        <f t="shared" si="5"/>
        <v>BLANK</v>
      </c>
      <c r="R380"/>
    </row>
    <row r="381" spans="16:18" x14ac:dyDescent="0.2">
      <c r="P381" s="288" t="str">
        <f t="shared" si="5"/>
        <v>BLANK</v>
      </c>
      <c r="R381"/>
    </row>
    <row r="382" spans="16:18" x14ac:dyDescent="0.2">
      <c r="P382" s="288" t="str">
        <f t="shared" si="5"/>
        <v>BLANK</v>
      </c>
      <c r="R382"/>
    </row>
    <row r="383" spans="16:18" x14ac:dyDescent="0.2">
      <c r="P383" s="288" t="str">
        <f t="shared" si="5"/>
        <v>BLANK</v>
      </c>
      <c r="R383"/>
    </row>
    <row r="384" spans="16:18" x14ac:dyDescent="0.2">
      <c r="P384" s="288" t="str">
        <f t="shared" si="5"/>
        <v>BLANK</v>
      </c>
      <c r="R384"/>
    </row>
    <row r="385" spans="16:18" x14ac:dyDescent="0.2">
      <c r="P385" s="288" t="str">
        <f t="shared" si="5"/>
        <v>BLANK</v>
      </c>
      <c r="R385"/>
    </row>
    <row r="386" spans="16:18" x14ac:dyDescent="0.2">
      <c r="P386" s="288" t="str">
        <f t="shared" si="5"/>
        <v>BLANK</v>
      </c>
      <c r="R386"/>
    </row>
    <row r="387" spans="16:18" x14ac:dyDescent="0.2">
      <c r="P387" s="288" t="str">
        <f t="shared" ref="P387:P450" si="6">IF(A387="","BLANK",A387)</f>
        <v>BLANK</v>
      </c>
      <c r="R387"/>
    </row>
    <row r="388" spans="16:18" x14ac:dyDescent="0.2">
      <c r="P388" s="288" t="str">
        <f t="shared" si="6"/>
        <v>BLANK</v>
      </c>
      <c r="R388"/>
    </row>
    <row r="389" spans="16:18" x14ac:dyDescent="0.2">
      <c r="P389" s="288" t="str">
        <f t="shared" si="6"/>
        <v>BLANK</v>
      </c>
      <c r="R389"/>
    </row>
    <row r="390" spans="16:18" x14ac:dyDescent="0.2">
      <c r="P390" s="288" t="str">
        <f t="shared" si="6"/>
        <v>BLANK</v>
      </c>
      <c r="R390"/>
    </row>
    <row r="391" spans="16:18" x14ac:dyDescent="0.2">
      <c r="P391" s="288" t="str">
        <f t="shared" si="6"/>
        <v>BLANK</v>
      </c>
      <c r="R391"/>
    </row>
    <row r="392" spans="16:18" x14ac:dyDescent="0.2">
      <c r="P392" s="288" t="str">
        <f t="shared" si="6"/>
        <v>BLANK</v>
      </c>
      <c r="R392"/>
    </row>
    <row r="393" spans="16:18" x14ac:dyDescent="0.2">
      <c r="P393" s="288" t="str">
        <f t="shared" si="6"/>
        <v>BLANK</v>
      </c>
      <c r="R393"/>
    </row>
    <row r="394" spans="16:18" x14ac:dyDescent="0.2">
      <c r="P394" s="288" t="str">
        <f t="shared" si="6"/>
        <v>BLANK</v>
      </c>
      <c r="R394"/>
    </row>
    <row r="395" spans="16:18" x14ac:dyDescent="0.2">
      <c r="P395" s="288" t="str">
        <f t="shared" si="6"/>
        <v>BLANK</v>
      </c>
      <c r="R395"/>
    </row>
    <row r="396" spans="16:18" x14ac:dyDescent="0.2">
      <c r="P396" s="288" t="str">
        <f t="shared" si="6"/>
        <v>BLANK</v>
      </c>
      <c r="R396"/>
    </row>
    <row r="397" spans="16:18" x14ac:dyDescent="0.2">
      <c r="P397" s="288" t="str">
        <f t="shared" si="6"/>
        <v>BLANK</v>
      </c>
      <c r="R397"/>
    </row>
    <row r="398" spans="16:18" x14ac:dyDescent="0.2">
      <c r="P398" s="288" t="str">
        <f t="shared" si="6"/>
        <v>BLANK</v>
      </c>
      <c r="R398"/>
    </row>
    <row r="399" spans="16:18" x14ac:dyDescent="0.2">
      <c r="P399" s="288" t="str">
        <f t="shared" si="6"/>
        <v>BLANK</v>
      </c>
      <c r="R399"/>
    </row>
    <row r="400" spans="16:18" x14ac:dyDescent="0.2">
      <c r="P400" s="288" t="str">
        <f t="shared" si="6"/>
        <v>BLANK</v>
      </c>
      <c r="R400"/>
    </row>
    <row r="401" spans="16:18" x14ac:dyDescent="0.2">
      <c r="P401" s="288" t="str">
        <f t="shared" si="6"/>
        <v>BLANK</v>
      </c>
      <c r="R401"/>
    </row>
    <row r="402" spans="16:18" x14ac:dyDescent="0.2">
      <c r="P402" s="288" t="str">
        <f t="shared" si="6"/>
        <v>BLANK</v>
      </c>
      <c r="R402"/>
    </row>
    <row r="403" spans="16:18" x14ac:dyDescent="0.2">
      <c r="P403" s="288" t="str">
        <f t="shared" si="6"/>
        <v>BLANK</v>
      </c>
      <c r="R403"/>
    </row>
    <row r="404" spans="16:18" x14ac:dyDescent="0.2">
      <c r="P404" s="288" t="str">
        <f t="shared" si="6"/>
        <v>BLANK</v>
      </c>
      <c r="R404"/>
    </row>
    <row r="405" spans="16:18" x14ac:dyDescent="0.2">
      <c r="P405" s="288" t="str">
        <f t="shared" si="6"/>
        <v>BLANK</v>
      </c>
      <c r="R405"/>
    </row>
    <row r="406" spans="16:18" x14ac:dyDescent="0.2">
      <c r="P406" s="288" t="str">
        <f t="shared" si="6"/>
        <v>BLANK</v>
      </c>
      <c r="R406"/>
    </row>
    <row r="407" spans="16:18" x14ac:dyDescent="0.2">
      <c r="P407" s="288" t="str">
        <f t="shared" si="6"/>
        <v>BLANK</v>
      </c>
      <c r="R407"/>
    </row>
    <row r="408" spans="16:18" x14ac:dyDescent="0.2">
      <c r="P408" s="288" t="str">
        <f t="shared" si="6"/>
        <v>BLANK</v>
      </c>
      <c r="R408"/>
    </row>
    <row r="409" spans="16:18" x14ac:dyDescent="0.2">
      <c r="P409" s="288" t="str">
        <f t="shared" si="6"/>
        <v>BLANK</v>
      </c>
      <c r="R409"/>
    </row>
    <row r="410" spans="16:18" x14ac:dyDescent="0.2">
      <c r="P410" s="288" t="str">
        <f t="shared" si="6"/>
        <v>BLANK</v>
      </c>
      <c r="R410"/>
    </row>
    <row r="411" spans="16:18" x14ac:dyDescent="0.2">
      <c r="P411" s="288" t="str">
        <f t="shared" si="6"/>
        <v>BLANK</v>
      </c>
      <c r="R411"/>
    </row>
    <row r="412" spans="16:18" x14ac:dyDescent="0.2">
      <c r="P412" s="288" t="str">
        <f t="shared" si="6"/>
        <v>BLANK</v>
      </c>
      <c r="R412"/>
    </row>
    <row r="413" spans="16:18" x14ac:dyDescent="0.2">
      <c r="P413" s="288" t="str">
        <f t="shared" si="6"/>
        <v>BLANK</v>
      </c>
      <c r="R413"/>
    </row>
    <row r="414" spans="16:18" x14ac:dyDescent="0.2">
      <c r="P414" s="288" t="str">
        <f t="shared" si="6"/>
        <v>BLANK</v>
      </c>
      <c r="R414"/>
    </row>
    <row r="415" spans="16:18" x14ac:dyDescent="0.2">
      <c r="P415" s="288" t="str">
        <f t="shared" si="6"/>
        <v>BLANK</v>
      </c>
      <c r="R415"/>
    </row>
    <row r="416" spans="16:18" x14ac:dyDescent="0.2">
      <c r="P416" s="288" t="str">
        <f t="shared" si="6"/>
        <v>BLANK</v>
      </c>
      <c r="R416"/>
    </row>
    <row r="417" spans="16:18" x14ac:dyDescent="0.2">
      <c r="P417" s="288" t="str">
        <f t="shared" si="6"/>
        <v>BLANK</v>
      </c>
      <c r="R417"/>
    </row>
    <row r="418" spans="16:18" x14ac:dyDescent="0.2">
      <c r="P418" s="288" t="str">
        <f t="shared" si="6"/>
        <v>BLANK</v>
      </c>
      <c r="R418"/>
    </row>
    <row r="419" spans="16:18" x14ac:dyDescent="0.2">
      <c r="P419" s="288" t="str">
        <f t="shared" si="6"/>
        <v>BLANK</v>
      </c>
      <c r="R419"/>
    </row>
    <row r="420" spans="16:18" x14ac:dyDescent="0.2">
      <c r="P420" s="288" t="str">
        <f t="shared" si="6"/>
        <v>BLANK</v>
      </c>
      <c r="R420"/>
    </row>
    <row r="421" spans="16:18" x14ac:dyDescent="0.2">
      <c r="P421" s="288" t="str">
        <f t="shared" si="6"/>
        <v>BLANK</v>
      </c>
      <c r="R421"/>
    </row>
    <row r="422" spans="16:18" x14ac:dyDescent="0.2">
      <c r="P422" s="288" t="str">
        <f t="shared" si="6"/>
        <v>BLANK</v>
      </c>
      <c r="R422"/>
    </row>
    <row r="423" spans="16:18" x14ac:dyDescent="0.2">
      <c r="P423" s="288" t="str">
        <f t="shared" si="6"/>
        <v>BLANK</v>
      </c>
      <c r="R423"/>
    </row>
    <row r="424" spans="16:18" x14ac:dyDescent="0.2">
      <c r="P424" s="288" t="str">
        <f t="shared" si="6"/>
        <v>BLANK</v>
      </c>
      <c r="R424"/>
    </row>
    <row r="425" spans="16:18" x14ac:dyDescent="0.2">
      <c r="P425" s="288" t="str">
        <f t="shared" si="6"/>
        <v>BLANK</v>
      </c>
      <c r="R425"/>
    </row>
    <row r="426" spans="16:18" x14ac:dyDescent="0.2">
      <c r="P426" s="288" t="str">
        <f t="shared" si="6"/>
        <v>BLANK</v>
      </c>
      <c r="R426"/>
    </row>
    <row r="427" spans="16:18" x14ac:dyDescent="0.2">
      <c r="P427" s="288" t="str">
        <f t="shared" si="6"/>
        <v>BLANK</v>
      </c>
      <c r="R427"/>
    </row>
    <row r="428" spans="16:18" x14ac:dyDescent="0.2">
      <c r="P428" s="288" t="str">
        <f t="shared" si="6"/>
        <v>BLANK</v>
      </c>
      <c r="R428"/>
    </row>
    <row r="429" spans="16:18" x14ac:dyDescent="0.2">
      <c r="P429" s="288" t="str">
        <f t="shared" si="6"/>
        <v>BLANK</v>
      </c>
      <c r="R429"/>
    </row>
    <row r="430" spans="16:18" x14ac:dyDescent="0.2">
      <c r="P430" s="288" t="str">
        <f t="shared" si="6"/>
        <v>BLANK</v>
      </c>
      <c r="R430"/>
    </row>
    <row r="431" spans="16:18" x14ac:dyDescent="0.2">
      <c r="P431" s="288" t="str">
        <f t="shared" si="6"/>
        <v>BLANK</v>
      </c>
      <c r="R431"/>
    </row>
    <row r="432" spans="16:18" x14ac:dyDescent="0.2">
      <c r="P432" s="288" t="str">
        <f t="shared" si="6"/>
        <v>BLANK</v>
      </c>
      <c r="R432"/>
    </row>
    <row r="433" spans="16:18" x14ac:dyDescent="0.2">
      <c r="P433" s="288" t="str">
        <f t="shared" si="6"/>
        <v>BLANK</v>
      </c>
      <c r="R433"/>
    </row>
    <row r="434" spans="16:18" x14ac:dyDescent="0.2">
      <c r="P434" s="288" t="str">
        <f t="shared" si="6"/>
        <v>BLANK</v>
      </c>
      <c r="R434"/>
    </row>
    <row r="435" spans="16:18" x14ac:dyDescent="0.2">
      <c r="P435" s="288" t="str">
        <f t="shared" si="6"/>
        <v>BLANK</v>
      </c>
      <c r="R435"/>
    </row>
    <row r="436" spans="16:18" x14ac:dyDescent="0.2">
      <c r="P436" s="288" t="str">
        <f t="shared" si="6"/>
        <v>BLANK</v>
      </c>
      <c r="R436"/>
    </row>
    <row r="437" spans="16:18" x14ac:dyDescent="0.2">
      <c r="P437" s="288" t="str">
        <f t="shared" si="6"/>
        <v>BLANK</v>
      </c>
      <c r="R437"/>
    </row>
    <row r="438" spans="16:18" x14ac:dyDescent="0.2">
      <c r="P438" s="288" t="str">
        <f t="shared" si="6"/>
        <v>BLANK</v>
      </c>
      <c r="R438"/>
    </row>
    <row r="439" spans="16:18" x14ac:dyDescent="0.2">
      <c r="P439" s="288" t="str">
        <f t="shared" si="6"/>
        <v>BLANK</v>
      </c>
      <c r="R439"/>
    </row>
    <row r="440" spans="16:18" x14ac:dyDescent="0.2">
      <c r="P440" s="288" t="str">
        <f t="shared" si="6"/>
        <v>BLANK</v>
      </c>
      <c r="R440"/>
    </row>
    <row r="441" spans="16:18" x14ac:dyDescent="0.2">
      <c r="P441" s="288" t="str">
        <f t="shared" si="6"/>
        <v>BLANK</v>
      </c>
      <c r="R441"/>
    </row>
    <row r="442" spans="16:18" x14ac:dyDescent="0.2">
      <c r="P442" s="288" t="str">
        <f t="shared" si="6"/>
        <v>BLANK</v>
      </c>
      <c r="R442"/>
    </row>
    <row r="443" spans="16:18" x14ac:dyDescent="0.2">
      <c r="P443" s="288" t="str">
        <f t="shared" si="6"/>
        <v>BLANK</v>
      </c>
      <c r="R443"/>
    </row>
    <row r="444" spans="16:18" x14ac:dyDescent="0.2">
      <c r="P444" s="288" t="str">
        <f t="shared" si="6"/>
        <v>BLANK</v>
      </c>
      <c r="R444"/>
    </row>
    <row r="445" spans="16:18" x14ac:dyDescent="0.2">
      <c r="P445" s="288" t="str">
        <f t="shared" si="6"/>
        <v>BLANK</v>
      </c>
      <c r="R445"/>
    </row>
    <row r="446" spans="16:18" x14ac:dyDescent="0.2">
      <c r="P446" s="288" t="str">
        <f t="shared" si="6"/>
        <v>BLANK</v>
      </c>
      <c r="R446"/>
    </row>
    <row r="447" spans="16:18" x14ac:dyDescent="0.2">
      <c r="P447" s="288" t="str">
        <f t="shared" si="6"/>
        <v>BLANK</v>
      </c>
      <c r="R447"/>
    </row>
    <row r="448" spans="16:18" x14ac:dyDescent="0.2">
      <c r="P448" s="288" t="str">
        <f t="shared" si="6"/>
        <v>BLANK</v>
      </c>
      <c r="R448"/>
    </row>
    <row r="449" spans="16:18" x14ac:dyDescent="0.2">
      <c r="P449" s="288" t="str">
        <f t="shared" si="6"/>
        <v>BLANK</v>
      </c>
      <c r="R449"/>
    </row>
    <row r="450" spans="16:18" x14ac:dyDescent="0.2">
      <c r="P450" s="288" t="str">
        <f t="shared" si="6"/>
        <v>BLANK</v>
      </c>
      <c r="R450"/>
    </row>
    <row r="451" spans="16:18" x14ac:dyDescent="0.2">
      <c r="P451" s="288" t="str">
        <f t="shared" ref="P451:P514" si="7">IF(A451="","BLANK",A451)</f>
        <v>BLANK</v>
      </c>
      <c r="R451"/>
    </row>
    <row r="452" spans="16:18" x14ac:dyDescent="0.2">
      <c r="P452" s="288" t="str">
        <f t="shared" si="7"/>
        <v>BLANK</v>
      </c>
      <c r="R452"/>
    </row>
    <row r="453" spans="16:18" x14ac:dyDescent="0.2">
      <c r="P453" s="288" t="str">
        <f t="shared" si="7"/>
        <v>BLANK</v>
      </c>
      <c r="R453"/>
    </row>
    <row r="454" spans="16:18" x14ac:dyDescent="0.2">
      <c r="P454" s="288" t="str">
        <f t="shared" si="7"/>
        <v>BLANK</v>
      </c>
      <c r="R454"/>
    </row>
    <row r="455" spans="16:18" x14ac:dyDescent="0.2">
      <c r="P455" s="288" t="str">
        <f t="shared" si="7"/>
        <v>BLANK</v>
      </c>
      <c r="R455"/>
    </row>
    <row r="456" spans="16:18" x14ac:dyDescent="0.2">
      <c r="P456" s="288" t="str">
        <f t="shared" si="7"/>
        <v>BLANK</v>
      </c>
      <c r="R456"/>
    </row>
    <row r="457" spans="16:18" x14ac:dyDescent="0.2">
      <c r="P457" s="288" t="str">
        <f t="shared" si="7"/>
        <v>BLANK</v>
      </c>
      <c r="R457"/>
    </row>
    <row r="458" spans="16:18" x14ac:dyDescent="0.2">
      <c r="P458" s="288" t="str">
        <f t="shared" si="7"/>
        <v>BLANK</v>
      </c>
      <c r="R458"/>
    </row>
    <row r="459" spans="16:18" x14ac:dyDescent="0.2">
      <c r="P459" s="288" t="str">
        <f t="shared" si="7"/>
        <v>BLANK</v>
      </c>
      <c r="R459"/>
    </row>
    <row r="460" spans="16:18" x14ac:dyDescent="0.2">
      <c r="P460" s="288" t="str">
        <f t="shared" si="7"/>
        <v>BLANK</v>
      </c>
      <c r="R460"/>
    </row>
    <row r="461" spans="16:18" x14ac:dyDescent="0.2">
      <c r="P461" s="288" t="str">
        <f t="shared" si="7"/>
        <v>BLANK</v>
      </c>
      <c r="R461"/>
    </row>
    <row r="462" spans="16:18" x14ac:dyDescent="0.2">
      <c r="P462" s="288" t="str">
        <f t="shared" si="7"/>
        <v>BLANK</v>
      </c>
      <c r="R462"/>
    </row>
    <row r="463" spans="16:18" x14ac:dyDescent="0.2">
      <c r="P463" s="288" t="str">
        <f t="shared" si="7"/>
        <v>BLANK</v>
      </c>
      <c r="R463"/>
    </row>
    <row r="464" spans="16:18" x14ac:dyDescent="0.2">
      <c r="P464" s="288" t="str">
        <f t="shared" si="7"/>
        <v>BLANK</v>
      </c>
      <c r="R464"/>
    </row>
    <row r="465" spans="16:18" x14ac:dyDescent="0.2">
      <c r="P465" s="288" t="str">
        <f t="shared" si="7"/>
        <v>BLANK</v>
      </c>
      <c r="R465"/>
    </row>
    <row r="466" spans="16:18" x14ac:dyDescent="0.2">
      <c r="P466" s="288" t="str">
        <f t="shared" si="7"/>
        <v>BLANK</v>
      </c>
      <c r="R466"/>
    </row>
    <row r="467" spans="16:18" x14ac:dyDescent="0.2">
      <c r="P467" s="288" t="str">
        <f t="shared" si="7"/>
        <v>BLANK</v>
      </c>
      <c r="R467"/>
    </row>
    <row r="468" spans="16:18" x14ac:dyDescent="0.2">
      <c r="P468" s="288" t="str">
        <f t="shared" si="7"/>
        <v>BLANK</v>
      </c>
      <c r="R468"/>
    </row>
    <row r="469" spans="16:18" x14ac:dyDescent="0.2">
      <c r="P469" s="288" t="str">
        <f t="shared" si="7"/>
        <v>BLANK</v>
      </c>
      <c r="R469"/>
    </row>
    <row r="470" spans="16:18" x14ac:dyDescent="0.2">
      <c r="P470" s="288" t="str">
        <f t="shared" si="7"/>
        <v>BLANK</v>
      </c>
      <c r="R470"/>
    </row>
    <row r="471" spans="16:18" x14ac:dyDescent="0.2">
      <c r="P471" s="288" t="str">
        <f t="shared" si="7"/>
        <v>BLANK</v>
      </c>
      <c r="R471"/>
    </row>
    <row r="472" spans="16:18" x14ac:dyDescent="0.2">
      <c r="P472" s="288" t="str">
        <f t="shared" si="7"/>
        <v>BLANK</v>
      </c>
      <c r="R472"/>
    </row>
    <row r="473" spans="16:18" x14ac:dyDescent="0.2">
      <c r="P473" s="288" t="str">
        <f t="shared" si="7"/>
        <v>BLANK</v>
      </c>
      <c r="R473"/>
    </row>
    <row r="474" spans="16:18" x14ac:dyDescent="0.2">
      <c r="P474" s="288" t="str">
        <f t="shared" si="7"/>
        <v>BLANK</v>
      </c>
      <c r="R474"/>
    </row>
    <row r="475" spans="16:18" x14ac:dyDescent="0.2">
      <c r="P475" s="288" t="str">
        <f t="shared" si="7"/>
        <v>BLANK</v>
      </c>
      <c r="R475"/>
    </row>
    <row r="476" spans="16:18" x14ac:dyDescent="0.2">
      <c r="P476" s="288" t="str">
        <f t="shared" si="7"/>
        <v>BLANK</v>
      </c>
      <c r="R476"/>
    </row>
    <row r="477" spans="16:18" x14ac:dyDescent="0.2">
      <c r="P477" s="288" t="str">
        <f t="shared" si="7"/>
        <v>BLANK</v>
      </c>
      <c r="R477"/>
    </row>
    <row r="478" spans="16:18" x14ac:dyDescent="0.2">
      <c r="P478" s="288" t="str">
        <f t="shared" si="7"/>
        <v>BLANK</v>
      </c>
      <c r="R478"/>
    </row>
    <row r="479" spans="16:18" x14ac:dyDescent="0.2">
      <c r="P479" s="288" t="str">
        <f t="shared" si="7"/>
        <v>BLANK</v>
      </c>
      <c r="R479"/>
    </row>
    <row r="480" spans="16:18" x14ac:dyDescent="0.2">
      <c r="P480" s="288" t="str">
        <f t="shared" si="7"/>
        <v>BLANK</v>
      </c>
      <c r="R480"/>
    </row>
    <row r="481" spans="16:18" x14ac:dyDescent="0.2">
      <c r="P481" s="288" t="str">
        <f t="shared" si="7"/>
        <v>BLANK</v>
      </c>
      <c r="R481"/>
    </row>
    <row r="482" spans="16:18" x14ac:dyDescent="0.2">
      <c r="P482" s="288" t="str">
        <f t="shared" si="7"/>
        <v>BLANK</v>
      </c>
      <c r="R482"/>
    </row>
    <row r="483" spans="16:18" x14ac:dyDescent="0.2">
      <c r="P483" s="288" t="str">
        <f t="shared" si="7"/>
        <v>BLANK</v>
      </c>
      <c r="R483"/>
    </row>
    <row r="484" spans="16:18" x14ac:dyDescent="0.2">
      <c r="P484" s="288" t="str">
        <f t="shared" si="7"/>
        <v>BLANK</v>
      </c>
      <c r="R484"/>
    </row>
    <row r="485" spans="16:18" x14ac:dyDescent="0.2">
      <c r="P485" s="288" t="str">
        <f t="shared" si="7"/>
        <v>BLANK</v>
      </c>
      <c r="R485"/>
    </row>
    <row r="486" spans="16:18" x14ac:dyDescent="0.2">
      <c r="P486" s="288" t="str">
        <f t="shared" si="7"/>
        <v>BLANK</v>
      </c>
      <c r="R486"/>
    </row>
    <row r="487" spans="16:18" x14ac:dyDescent="0.2">
      <c r="P487" s="288" t="str">
        <f t="shared" si="7"/>
        <v>BLANK</v>
      </c>
      <c r="R487"/>
    </row>
    <row r="488" spans="16:18" x14ac:dyDescent="0.2">
      <c r="P488" s="288" t="str">
        <f t="shared" si="7"/>
        <v>BLANK</v>
      </c>
      <c r="R488"/>
    </row>
    <row r="489" spans="16:18" x14ac:dyDescent="0.2">
      <c r="P489" s="288" t="str">
        <f t="shared" si="7"/>
        <v>BLANK</v>
      </c>
      <c r="R489"/>
    </row>
    <row r="490" spans="16:18" x14ac:dyDescent="0.2">
      <c r="P490" s="288" t="str">
        <f t="shared" si="7"/>
        <v>BLANK</v>
      </c>
      <c r="R490"/>
    </row>
    <row r="491" spans="16:18" x14ac:dyDescent="0.2">
      <c r="P491" s="288" t="str">
        <f t="shared" si="7"/>
        <v>BLANK</v>
      </c>
      <c r="R491"/>
    </row>
    <row r="492" spans="16:18" x14ac:dyDescent="0.2">
      <c r="P492" s="288" t="str">
        <f t="shared" si="7"/>
        <v>BLANK</v>
      </c>
      <c r="R492"/>
    </row>
    <row r="493" spans="16:18" x14ac:dyDescent="0.2">
      <c r="P493" s="288" t="str">
        <f t="shared" si="7"/>
        <v>BLANK</v>
      </c>
      <c r="R493"/>
    </row>
    <row r="494" spans="16:18" x14ac:dyDescent="0.2">
      <c r="P494" s="288" t="str">
        <f t="shared" si="7"/>
        <v>BLANK</v>
      </c>
      <c r="R494"/>
    </row>
    <row r="495" spans="16:18" x14ac:dyDescent="0.2">
      <c r="P495" s="288" t="str">
        <f t="shared" si="7"/>
        <v>BLANK</v>
      </c>
      <c r="R495"/>
    </row>
    <row r="496" spans="16:18" x14ac:dyDescent="0.2">
      <c r="P496" s="288" t="str">
        <f t="shared" si="7"/>
        <v>BLANK</v>
      </c>
      <c r="R496"/>
    </row>
    <row r="497" spans="16:18" x14ac:dyDescent="0.2">
      <c r="P497" s="288" t="str">
        <f t="shared" si="7"/>
        <v>BLANK</v>
      </c>
      <c r="R497"/>
    </row>
    <row r="498" spans="16:18" x14ac:dyDescent="0.2">
      <c r="P498" s="288" t="str">
        <f t="shared" si="7"/>
        <v>BLANK</v>
      </c>
      <c r="R498"/>
    </row>
    <row r="499" spans="16:18" x14ac:dyDescent="0.2">
      <c r="P499" s="288" t="str">
        <f t="shared" si="7"/>
        <v>BLANK</v>
      </c>
      <c r="R499"/>
    </row>
    <row r="500" spans="16:18" x14ac:dyDescent="0.2">
      <c r="P500" s="288" t="str">
        <f t="shared" si="7"/>
        <v>BLANK</v>
      </c>
      <c r="R500"/>
    </row>
    <row r="501" spans="16:18" x14ac:dyDescent="0.2">
      <c r="P501" s="288" t="str">
        <f t="shared" si="7"/>
        <v>BLANK</v>
      </c>
      <c r="R501"/>
    </row>
    <row r="502" spans="16:18" x14ac:dyDescent="0.2">
      <c r="P502" s="288" t="str">
        <f t="shared" si="7"/>
        <v>BLANK</v>
      </c>
      <c r="R502"/>
    </row>
    <row r="503" spans="16:18" x14ac:dyDescent="0.2">
      <c r="P503" s="288" t="str">
        <f t="shared" si="7"/>
        <v>BLANK</v>
      </c>
      <c r="R503"/>
    </row>
    <row r="504" spans="16:18" x14ac:dyDescent="0.2">
      <c r="P504" s="288" t="str">
        <f t="shared" si="7"/>
        <v>BLANK</v>
      </c>
      <c r="R504"/>
    </row>
    <row r="505" spans="16:18" x14ac:dyDescent="0.2">
      <c r="P505" s="288" t="str">
        <f t="shared" si="7"/>
        <v>BLANK</v>
      </c>
      <c r="R505"/>
    </row>
    <row r="506" spans="16:18" x14ac:dyDescent="0.2">
      <c r="P506" s="288" t="str">
        <f t="shared" si="7"/>
        <v>BLANK</v>
      </c>
      <c r="R506"/>
    </row>
    <row r="507" spans="16:18" x14ac:dyDescent="0.2">
      <c r="P507" s="288" t="str">
        <f t="shared" si="7"/>
        <v>BLANK</v>
      </c>
      <c r="R507"/>
    </row>
    <row r="508" spans="16:18" x14ac:dyDescent="0.2">
      <c r="P508" s="288" t="str">
        <f t="shared" si="7"/>
        <v>BLANK</v>
      </c>
      <c r="R508"/>
    </row>
    <row r="509" spans="16:18" x14ac:dyDescent="0.2">
      <c r="P509" s="288" t="str">
        <f t="shared" si="7"/>
        <v>BLANK</v>
      </c>
      <c r="R509"/>
    </row>
    <row r="510" spans="16:18" x14ac:dyDescent="0.2">
      <c r="P510" s="288" t="str">
        <f t="shared" si="7"/>
        <v>BLANK</v>
      </c>
      <c r="R510"/>
    </row>
    <row r="511" spans="16:18" x14ac:dyDescent="0.2">
      <c r="P511" s="288" t="str">
        <f t="shared" si="7"/>
        <v>BLANK</v>
      </c>
      <c r="R511"/>
    </row>
    <row r="512" spans="16:18" x14ac:dyDescent="0.2">
      <c r="P512" s="288" t="str">
        <f t="shared" si="7"/>
        <v>BLANK</v>
      </c>
      <c r="R512"/>
    </row>
    <row r="513" spans="16:18" x14ac:dyDescent="0.2">
      <c r="P513" s="288" t="str">
        <f t="shared" si="7"/>
        <v>BLANK</v>
      </c>
      <c r="R513"/>
    </row>
    <row r="514" spans="16:18" x14ac:dyDescent="0.2">
      <c r="P514" s="288" t="str">
        <f t="shared" si="7"/>
        <v>BLANK</v>
      </c>
      <c r="R514"/>
    </row>
    <row r="515" spans="16:18" x14ac:dyDescent="0.2">
      <c r="P515" s="288" t="str">
        <f t="shared" ref="P515:P578" si="8">IF(A515="","BLANK",A515)</f>
        <v>BLANK</v>
      </c>
      <c r="R515"/>
    </row>
    <row r="516" spans="16:18" x14ac:dyDescent="0.2">
      <c r="P516" s="288" t="str">
        <f t="shared" si="8"/>
        <v>BLANK</v>
      </c>
      <c r="R516"/>
    </row>
    <row r="517" spans="16:18" x14ac:dyDescent="0.2">
      <c r="P517" s="288" t="str">
        <f t="shared" si="8"/>
        <v>BLANK</v>
      </c>
      <c r="R517"/>
    </row>
    <row r="518" spans="16:18" x14ac:dyDescent="0.2">
      <c r="P518" s="288" t="str">
        <f t="shared" si="8"/>
        <v>BLANK</v>
      </c>
      <c r="R518"/>
    </row>
    <row r="519" spans="16:18" x14ac:dyDescent="0.2">
      <c r="P519" s="288" t="str">
        <f t="shared" si="8"/>
        <v>BLANK</v>
      </c>
      <c r="R519"/>
    </row>
    <row r="520" spans="16:18" x14ac:dyDescent="0.2">
      <c r="P520" s="288" t="str">
        <f t="shared" si="8"/>
        <v>BLANK</v>
      </c>
      <c r="R520"/>
    </row>
    <row r="521" spans="16:18" x14ac:dyDescent="0.2">
      <c r="P521" s="288" t="str">
        <f t="shared" si="8"/>
        <v>BLANK</v>
      </c>
      <c r="R521"/>
    </row>
    <row r="522" spans="16:18" x14ac:dyDescent="0.2">
      <c r="P522" s="288" t="str">
        <f t="shared" si="8"/>
        <v>BLANK</v>
      </c>
      <c r="R522"/>
    </row>
    <row r="523" spans="16:18" x14ac:dyDescent="0.2">
      <c r="P523" s="288" t="str">
        <f t="shared" si="8"/>
        <v>BLANK</v>
      </c>
      <c r="R523"/>
    </row>
    <row r="524" spans="16:18" x14ac:dyDescent="0.2">
      <c r="P524" s="288" t="str">
        <f t="shared" si="8"/>
        <v>BLANK</v>
      </c>
      <c r="R524"/>
    </row>
    <row r="525" spans="16:18" x14ac:dyDescent="0.2">
      <c r="P525" s="288" t="str">
        <f t="shared" si="8"/>
        <v>BLANK</v>
      </c>
      <c r="R525"/>
    </row>
    <row r="526" spans="16:18" x14ac:dyDescent="0.2">
      <c r="P526" s="288" t="str">
        <f t="shared" si="8"/>
        <v>BLANK</v>
      </c>
      <c r="R526"/>
    </row>
    <row r="527" spans="16:18" x14ac:dyDescent="0.2">
      <c r="P527" s="288" t="str">
        <f t="shared" si="8"/>
        <v>BLANK</v>
      </c>
      <c r="R527"/>
    </row>
    <row r="528" spans="16:18" x14ac:dyDescent="0.2">
      <c r="P528" s="288" t="str">
        <f t="shared" si="8"/>
        <v>BLANK</v>
      </c>
      <c r="R528"/>
    </row>
    <row r="529" spans="16:18" x14ac:dyDescent="0.2">
      <c r="P529" s="288" t="str">
        <f t="shared" si="8"/>
        <v>BLANK</v>
      </c>
      <c r="R529"/>
    </row>
    <row r="530" spans="16:18" x14ac:dyDescent="0.2">
      <c r="P530" s="288" t="str">
        <f t="shared" si="8"/>
        <v>BLANK</v>
      </c>
      <c r="R530"/>
    </row>
    <row r="531" spans="16:18" x14ac:dyDescent="0.2">
      <c r="P531" s="288" t="str">
        <f t="shared" si="8"/>
        <v>BLANK</v>
      </c>
      <c r="R531"/>
    </row>
    <row r="532" spans="16:18" x14ac:dyDescent="0.2">
      <c r="P532" s="288" t="str">
        <f t="shared" si="8"/>
        <v>BLANK</v>
      </c>
      <c r="R532"/>
    </row>
    <row r="533" spans="16:18" x14ac:dyDescent="0.2">
      <c r="P533" s="288" t="str">
        <f t="shared" si="8"/>
        <v>BLANK</v>
      </c>
      <c r="R533"/>
    </row>
    <row r="534" spans="16:18" x14ac:dyDescent="0.2">
      <c r="P534" s="288" t="str">
        <f t="shared" si="8"/>
        <v>BLANK</v>
      </c>
      <c r="R534"/>
    </row>
    <row r="535" spans="16:18" x14ac:dyDescent="0.2">
      <c r="P535" s="288" t="str">
        <f t="shared" si="8"/>
        <v>BLANK</v>
      </c>
      <c r="R535"/>
    </row>
    <row r="536" spans="16:18" x14ac:dyDescent="0.2">
      <c r="P536" s="288" t="str">
        <f t="shared" si="8"/>
        <v>BLANK</v>
      </c>
      <c r="R536"/>
    </row>
    <row r="537" spans="16:18" x14ac:dyDescent="0.2">
      <c r="P537" s="288" t="str">
        <f t="shared" si="8"/>
        <v>BLANK</v>
      </c>
      <c r="R537"/>
    </row>
    <row r="538" spans="16:18" x14ac:dyDescent="0.2">
      <c r="P538" s="288" t="str">
        <f t="shared" si="8"/>
        <v>BLANK</v>
      </c>
      <c r="R538"/>
    </row>
    <row r="539" spans="16:18" x14ac:dyDescent="0.2">
      <c r="P539" s="288" t="str">
        <f t="shared" si="8"/>
        <v>BLANK</v>
      </c>
      <c r="R539"/>
    </row>
    <row r="540" spans="16:18" x14ac:dyDescent="0.2">
      <c r="P540" s="288" t="str">
        <f t="shared" si="8"/>
        <v>BLANK</v>
      </c>
      <c r="R540"/>
    </row>
    <row r="541" spans="16:18" x14ac:dyDescent="0.2">
      <c r="P541" s="288" t="str">
        <f t="shared" si="8"/>
        <v>BLANK</v>
      </c>
      <c r="R541"/>
    </row>
    <row r="542" spans="16:18" x14ac:dyDescent="0.2">
      <c r="P542" s="288" t="str">
        <f t="shared" si="8"/>
        <v>BLANK</v>
      </c>
      <c r="R542"/>
    </row>
    <row r="543" spans="16:18" x14ac:dyDescent="0.2">
      <c r="P543" s="288" t="str">
        <f t="shared" si="8"/>
        <v>BLANK</v>
      </c>
      <c r="R543"/>
    </row>
    <row r="544" spans="16:18" x14ac:dyDescent="0.2">
      <c r="P544" s="288" t="str">
        <f t="shared" si="8"/>
        <v>BLANK</v>
      </c>
      <c r="R544"/>
    </row>
    <row r="545" spans="16:18" x14ac:dyDescent="0.2">
      <c r="P545" s="288" t="str">
        <f t="shared" si="8"/>
        <v>BLANK</v>
      </c>
      <c r="R545"/>
    </row>
    <row r="546" spans="16:18" x14ac:dyDescent="0.2">
      <c r="P546" s="288" t="str">
        <f t="shared" si="8"/>
        <v>BLANK</v>
      </c>
      <c r="R546"/>
    </row>
    <row r="547" spans="16:18" x14ac:dyDescent="0.2">
      <c r="P547" s="288" t="str">
        <f t="shared" si="8"/>
        <v>BLANK</v>
      </c>
      <c r="R547"/>
    </row>
    <row r="548" spans="16:18" x14ac:dyDescent="0.2">
      <c r="P548" s="288" t="str">
        <f t="shared" si="8"/>
        <v>BLANK</v>
      </c>
      <c r="R548"/>
    </row>
    <row r="549" spans="16:18" x14ac:dyDescent="0.2">
      <c r="P549" s="288" t="str">
        <f t="shared" si="8"/>
        <v>BLANK</v>
      </c>
      <c r="R549"/>
    </row>
    <row r="550" spans="16:18" x14ac:dyDescent="0.2">
      <c r="P550" s="288" t="str">
        <f t="shared" si="8"/>
        <v>BLANK</v>
      </c>
      <c r="R550"/>
    </row>
    <row r="551" spans="16:18" x14ac:dyDescent="0.2">
      <c r="P551" s="288" t="str">
        <f t="shared" si="8"/>
        <v>BLANK</v>
      </c>
      <c r="R551"/>
    </row>
    <row r="552" spans="16:18" x14ac:dyDescent="0.2">
      <c r="P552" s="288" t="str">
        <f t="shared" si="8"/>
        <v>BLANK</v>
      </c>
      <c r="R552"/>
    </row>
    <row r="553" spans="16:18" x14ac:dyDescent="0.2">
      <c r="P553" s="288" t="str">
        <f t="shared" si="8"/>
        <v>BLANK</v>
      </c>
      <c r="R553"/>
    </row>
    <row r="554" spans="16:18" x14ac:dyDescent="0.2">
      <c r="P554" s="288" t="str">
        <f t="shared" si="8"/>
        <v>BLANK</v>
      </c>
      <c r="R554"/>
    </row>
    <row r="555" spans="16:18" x14ac:dyDescent="0.2">
      <c r="P555" s="288" t="str">
        <f t="shared" si="8"/>
        <v>BLANK</v>
      </c>
      <c r="R555"/>
    </row>
    <row r="556" spans="16:18" x14ac:dyDescent="0.2">
      <c r="P556" s="288" t="str">
        <f t="shared" si="8"/>
        <v>BLANK</v>
      </c>
      <c r="R556"/>
    </row>
    <row r="557" spans="16:18" x14ac:dyDescent="0.2">
      <c r="P557" s="288" t="str">
        <f t="shared" si="8"/>
        <v>BLANK</v>
      </c>
      <c r="R557"/>
    </row>
    <row r="558" spans="16:18" x14ac:dyDescent="0.2">
      <c r="P558" s="288" t="str">
        <f t="shared" si="8"/>
        <v>BLANK</v>
      </c>
      <c r="R558"/>
    </row>
    <row r="559" spans="16:18" x14ac:dyDescent="0.2">
      <c r="P559" s="288" t="str">
        <f t="shared" si="8"/>
        <v>BLANK</v>
      </c>
      <c r="R559"/>
    </row>
    <row r="560" spans="16:18" x14ac:dyDescent="0.2">
      <c r="P560" s="288" t="str">
        <f t="shared" si="8"/>
        <v>BLANK</v>
      </c>
      <c r="R560"/>
    </row>
    <row r="561" spans="16:18" x14ac:dyDescent="0.2">
      <c r="P561" s="288" t="str">
        <f t="shared" si="8"/>
        <v>BLANK</v>
      </c>
      <c r="R561"/>
    </row>
    <row r="562" spans="16:18" x14ac:dyDescent="0.2">
      <c r="P562" s="288" t="str">
        <f t="shared" si="8"/>
        <v>BLANK</v>
      </c>
      <c r="R562"/>
    </row>
    <row r="563" spans="16:18" x14ac:dyDescent="0.2">
      <c r="P563" s="288" t="str">
        <f t="shared" si="8"/>
        <v>BLANK</v>
      </c>
      <c r="R563"/>
    </row>
    <row r="564" spans="16:18" x14ac:dyDescent="0.2">
      <c r="P564" s="288" t="str">
        <f t="shared" si="8"/>
        <v>BLANK</v>
      </c>
      <c r="R564"/>
    </row>
    <row r="565" spans="16:18" x14ac:dyDescent="0.2">
      <c r="P565" s="288" t="str">
        <f t="shared" si="8"/>
        <v>BLANK</v>
      </c>
      <c r="R565"/>
    </row>
    <row r="566" spans="16:18" x14ac:dyDescent="0.2">
      <c r="P566" s="288" t="str">
        <f t="shared" si="8"/>
        <v>BLANK</v>
      </c>
      <c r="R566"/>
    </row>
    <row r="567" spans="16:18" x14ac:dyDescent="0.2">
      <c r="P567" s="288" t="str">
        <f t="shared" si="8"/>
        <v>BLANK</v>
      </c>
      <c r="R567"/>
    </row>
    <row r="568" spans="16:18" x14ac:dyDescent="0.2">
      <c r="P568" s="288" t="str">
        <f t="shared" si="8"/>
        <v>BLANK</v>
      </c>
      <c r="R568"/>
    </row>
    <row r="569" spans="16:18" x14ac:dyDescent="0.2">
      <c r="P569" s="288" t="str">
        <f t="shared" si="8"/>
        <v>BLANK</v>
      </c>
      <c r="R569"/>
    </row>
    <row r="570" spans="16:18" x14ac:dyDescent="0.2">
      <c r="P570" s="288" t="str">
        <f t="shared" si="8"/>
        <v>BLANK</v>
      </c>
      <c r="R570"/>
    </row>
    <row r="571" spans="16:18" x14ac:dyDescent="0.2">
      <c r="P571" s="288" t="str">
        <f t="shared" si="8"/>
        <v>BLANK</v>
      </c>
      <c r="R571"/>
    </row>
    <row r="572" spans="16:18" x14ac:dyDescent="0.2">
      <c r="P572" s="288" t="str">
        <f t="shared" si="8"/>
        <v>BLANK</v>
      </c>
      <c r="R572"/>
    </row>
    <row r="573" spans="16:18" x14ac:dyDescent="0.2">
      <c r="P573" s="288" t="str">
        <f t="shared" si="8"/>
        <v>BLANK</v>
      </c>
      <c r="R573"/>
    </row>
    <row r="574" spans="16:18" x14ac:dyDescent="0.2">
      <c r="P574" s="288" t="str">
        <f t="shared" si="8"/>
        <v>BLANK</v>
      </c>
      <c r="R574"/>
    </row>
    <row r="575" spans="16:18" x14ac:dyDescent="0.2">
      <c r="P575" s="288" t="str">
        <f t="shared" si="8"/>
        <v>BLANK</v>
      </c>
      <c r="R575"/>
    </row>
    <row r="576" spans="16:18" x14ac:dyDescent="0.2">
      <c r="P576" s="288" t="str">
        <f t="shared" si="8"/>
        <v>BLANK</v>
      </c>
      <c r="R576"/>
    </row>
    <row r="577" spans="16:18" x14ac:dyDescent="0.2">
      <c r="P577" s="288" t="str">
        <f t="shared" si="8"/>
        <v>BLANK</v>
      </c>
      <c r="R577"/>
    </row>
    <row r="578" spans="16:18" x14ac:dyDescent="0.2">
      <c r="P578" s="288" t="str">
        <f t="shared" si="8"/>
        <v>BLANK</v>
      </c>
      <c r="R578"/>
    </row>
    <row r="579" spans="16:18" x14ac:dyDescent="0.2">
      <c r="P579" s="288" t="str">
        <f t="shared" ref="P579:P642" si="9">IF(A579="","BLANK",A579)</f>
        <v>BLANK</v>
      </c>
      <c r="R579"/>
    </row>
    <row r="580" spans="16:18" x14ac:dyDescent="0.2">
      <c r="P580" s="288" t="str">
        <f t="shared" si="9"/>
        <v>BLANK</v>
      </c>
      <c r="R580"/>
    </row>
    <row r="581" spans="16:18" x14ac:dyDescent="0.2">
      <c r="P581" s="288" t="str">
        <f t="shared" si="9"/>
        <v>BLANK</v>
      </c>
      <c r="R581"/>
    </row>
    <row r="582" spans="16:18" x14ac:dyDescent="0.2">
      <c r="P582" s="288" t="str">
        <f t="shared" si="9"/>
        <v>BLANK</v>
      </c>
      <c r="R582"/>
    </row>
    <row r="583" spans="16:18" x14ac:dyDescent="0.2">
      <c r="P583" s="288" t="str">
        <f t="shared" si="9"/>
        <v>BLANK</v>
      </c>
      <c r="R583"/>
    </row>
    <row r="584" spans="16:18" x14ac:dyDescent="0.2">
      <c r="P584" s="288" t="str">
        <f t="shared" si="9"/>
        <v>BLANK</v>
      </c>
      <c r="R584"/>
    </row>
    <row r="585" spans="16:18" x14ac:dyDescent="0.2">
      <c r="P585" s="288" t="str">
        <f t="shared" si="9"/>
        <v>BLANK</v>
      </c>
      <c r="R585"/>
    </row>
    <row r="586" spans="16:18" x14ac:dyDescent="0.2">
      <c r="P586" s="288" t="str">
        <f t="shared" si="9"/>
        <v>BLANK</v>
      </c>
      <c r="R586"/>
    </row>
    <row r="587" spans="16:18" x14ac:dyDescent="0.2">
      <c r="P587" s="288" t="str">
        <f t="shared" si="9"/>
        <v>BLANK</v>
      </c>
      <c r="R587"/>
    </row>
    <row r="588" spans="16:18" x14ac:dyDescent="0.2">
      <c r="P588" s="288" t="str">
        <f t="shared" si="9"/>
        <v>BLANK</v>
      </c>
      <c r="R588"/>
    </row>
    <row r="589" spans="16:18" x14ac:dyDescent="0.2">
      <c r="P589" s="288" t="str">
        <f t="shared" si="9"/>
        <v>BLANK</v>
      </c>
      <c r="R589"/>
    </row>
    <row r="590" spans="16:18" x14ac:dyDescent="0.2">
      <c r="P590" s="288" t="str">
        <f t="shared" si="9"/>
        <v>BLANK</v>
      </c>
      <c r="R590"/>
    </row>
    <row r="591" spans="16:18" x14ac:dyDescent="0.2">
      <c r="P591" s="288" t="str">
        <f t="shared" si="9"/>
        <v>BLANK</v>
      </c>
      <c r="R591"/>
    </row>
    <row r="592" spans="16:18" x14ac:dyDescent="0.2">
      <c r="P592" s="288" t="str">
        <f t="shared" si="9"/>
        <v>BLANK</v>
      </c>
      <c r="R592"/>
    </row>
    <row r="593" spans="16:18" x14ac:dyDescent="0.2">
      <c r="P593" s="288" t="str">
        <f t="shared" si="9"/>
        <v>BLANK</v>
      </c>
      <c r="R593"/>
    </row>
    <row r="594" spans="16:18" x14ac:dyDescent="0.2">
      <c r="P594" s="288" t="str">
        <f t="shared" si="9"/>
        <v>BLANK</v>
      </c>
      <c r="R594"/>
    </row>
    <row r="595" spans="16:18" x14ac:dyDescent="0.2">
      <c r="P595" s="288" t="str">
        <f t="shared" si="9"/>
        <v>BLANK</v>
      </c>
      <c r="R595"/>
    </row>
    <row r="596" spans="16:18" x14ac:dyDescent="0.2">
      <c r="P596" s="288" t="str">
        <f t="shared" si="9"/>
        <v>BLANK</v>
      </c>
      <c r="R596"/>
    </row>
    <row r="597" spans="16:18" x14ac:dyDescent="0.2">
      <c r="P597" s="288" t="str">
        <f t="shared" si="9"/>
        <v>BLANK</v>
      </c>
      <c r="R597"/>
    </row>
    <row r="598" spans="16:18" x14ac:dyDescent="0.2">
      <c r="P598" s="288" t="str">
        <f t="shared" si="9"/>
        <v>BLANK</v>
      </c>
      <c r="R598"/>
    </row>
    <row r="599" spans="16:18" x14ac:dyDescent="0.2">
      <c r="P599" s="288" t="str">
        <f t="shared" si="9"/>
        <v>BLANK</v>
      </c>
      <c r="R599"/>
    </row>
    <row r="600" spans="16:18" x14ac:dyDescent="0.2">
      <c r="P600" s="288" t="str">
        <f t="shared" si="9"/>
        <v>BLANK</v>
      </c>
      <c r="R600"/>
    </row>
    <row r="601" spans="16:18" x14ac:dyDescent="0.2">
      <c r="P601" s="288" t="str">
        <f t="shared" si="9"/>
        <v>BLANK</v>
      </c>
      <c r="R601"/>
    </row>
    <row r="602" spans="16:18" x14ac:dyDescent="0.2">
      <c r="P602" s="288" t="str">
        <f t="shared" si="9"/>
        <v>BLANK</v>
      </c>
      <c r="R602"/>
    </row>
    <row r="603" spans="16:18" x14ac:dyDescent="0.2">
      <c r="P603" s="288" t="str">
        <f t="shared" si="9"/>
        <v>BLANK</v>
      </c>
      <c r="R603"/>
    </row>
    <row r="604" spans="16:18" x14ac:dyDescent="0.2">
      <c r="P604" s="288" t="str">
        <f t="shared" si="9"/>
        <v>BLANK</v>
      </c>
      <c r="R604"/>
    </row>
    <row r="605" spans="16:18" x14ac:dyDescent="0.2">
      <c r="P605" s="288" t="str">
        <f t="shared" si="9"/>
        <v>BLANK</v>
      </c>
      <c r="R605"/>
    </row>
    <row r="606" spans="16:18" x14ac:dyDescent="0.2">
      <c r="P606" s="288" t="str">
        <f t="shared" si="9"/>
        <v>BLANK</v>
      </c>
      <c r="R606"/>
    </row>
    <row r="607" spans="16:18" x14ac:dyDescent="0.2">
      <c r="P607" s="288" t="str">
        <f t="shared" si="9"/>
        <v>BLANK</v>
      </c>
      <c r="R607"/>
    </row>
    <row r="608" spans="16:18" x14ac:dyDescent="0.2">
      <c r="P608" s="288" t="str">
        <f t="shared" si="9"/>
        <v>BLANK</v>
      </c>
      <c r="R608"/>
    </row>
    <row r="609" spans="16:18" x14ac:dyDescent="0.2">
      <c r="P609" s="288" t="str">
        <f t="shared" si="9"/>
        <v>BLANK</v>
      </c>
      <c r="R609"/>
    </row>
    <row r="610" spans="16:18" x14ac:dyDescent="0.2">
      <c r="P610" s="288" t="str">
        <f t="shared" si="9"/>
        <v>BLANK</v>
      </c>
      <c r="R610"/>
    </row>
    <row r="611" spans="16:18" x14ac:dyDescent="0.2">
      <c r="P611" s="288" t="str">
        <f t="shared" si="9"/>
        <v>BLANK</v>
      </c>
      <c r="R611"/>
    </row>
    <row r="612" spans="16:18" x14ac:dyDescent="0.2">
      <c r="P612" s="288" t="str">
        <f t="shared" si="9"/>
        <v>BLANK</v>
      </c>
      <c r="R612"/>
    </row>
    <row r="613" spans="16:18" x14ac:dyDescent="0.2">
      <c r="P613" s="288" t="str">
        <f t="shared" si="9"/>
        <v>BLANK</v>
      </c>
      <c r="R613"/>
    </row>
    <row r="614" spans="16:18" x14ac:dyDescent="0.2">
      <c r="P614" s="288" t="str">
        <f t="shared" si="9"/>
        <v>BLANK</v>
      </c>
      <c r="R614"/>
    </row>
    <row r="615" spans="16:18" x14ac:dyDescent="0.2">
      <c r="P615" s="288" t="str">
        <f t="shared" si="9"/>
        <v>BLANK</v>
      </c>
      <c r="R615"/>
    </row>
    <row r="616" spans="16:18" x14ac:dyDescent="0.2">
      <c r="P616" s="288" t="str">
        <f t="shared" si="9"/>
        <v>BLANK</v>
      </c>
      <c r="R616"/>
    </row>
    <row r="617" spans="16:18" x14ac:dyDescent="0.2">
      <c r="P617" s="288" t="str">
        <f t="shared" si="9"/>
        <v>BLANK</v>
      </c>
      <c r="R617"/>
    </row>
    <row r="618" spans="16:18" x14ac:dyDescent="0.2">
      <c r="P618" s="288" t="str">
        <f t="shared" si="9"/>
        <v>BLANK</v>
      </c>
      <c r="R618"/>
    </row>
    <row r="619" spans="16:18" x14ac:dyDescent="0.2">
      <c r="P619" s="288" t="str">
        <f t="shared" si="9"/>
        <v>BLANK</v>
      </c>
      <c r="R619"/>
    </row>
    <row r="620" spans="16:18" x14ac:dyDescent="0.2">
      <c r="P620" s="288" t="str">
        <f t="shared" si="9"/>
        <v>BLANK</v>
      </c>
      <c r="R620"/>
    </row>
    <row r="621" spans="16:18" x14ac:dyDescent="0.2">
      <c r="P621" s="288" t="str">
        <f t="shared" si="9"/>
        <v>BLANK</v>
      </c>
      <c r="R621"/>
    </row>
    <row r="622" spans="16:18" x14ac:dyDescent="0.2">
      <c r="P622" s="288" t="str">
        <f t="shared" si="9"/>
        <v>BLANK</v>
      </c>
      <c r="R622"/>
    </row>
    <row r="623" spans="16:18" x14ac:dyDescent="0.2">
      <c r="P623" s="288" t="str">
        <f t="shared" si="9"/>
        <v>BLANK</v>
      </c>
      <c r="R623"/>
    </row>
    <row r="624" spans="16:18" x14ac:dyDescent="0.2">
      <c r="P624" s="288" t="str">
        <f t="shared" si="9"/>
        <v>BLANK</v>
      </c>
      <c r="R624"/>
    </row>
    <row r="625" spans="16:18" x14ac:dyDescent="0.2">
      <c r="P625" s="288" t="str">
        <f t="shared" si="9"/>
        <v>BLANK</v>
      </c>
      <c r="R625"/>
    </row>
    <row r="626" spans="16:18" x14ac:dyDescent="0.2">
      <c r="P626" s="288" t="str">
        <f t="shared" si="9"/>
        <v>BLANK</v>
      </c>
      <c r="R626"/>
    </row>
    <row r="627" spans="16:18" x14ac:dyDescent="0.2">
      <c r="P627" s="288" t="str">
        <f t="shared" si="9"/>
        <v>BLANK</v>
      </c>
      <c r="R627"/>
    </row>
    <row r="628" spans="16:18" x14ac:dyDescent="0.2">
      <c r="P628" s="288" t="str">
        <f t="shared" si="9"/>
        <v>BLANK</v>
      </c>
      <c r="R628"/>
    </row>
    <row r="629" spans="16:18" x14ac:dyDescent="0.2">
      <c r="P629" s="288" t="str">
        <f t="shared" si="9"/>
        <v>BLANK</v>
      </c>
      <c r="R629"/>
    </row>
    <row r="630" spans="16:18" x14ac:dyDescent="0.2">
      <c r="P630" s="288" t="str">
        <f t="shared" si="9"/>
        <v>BLANK</v>
      </c>
      <c r="R630"/>
    </row>
    <row r="631" spans="16:18" x14ac:dyDescent="0.2">
      <c r="P631" s="288" t="str">
        <f t="shared" si="9"/>
        <v>BLANK</v>
      </c>
      <c r="R631"/>
    </row>
    <row r="632" spans="16:18" x14ac:dyDescent="0.2">
      <c r="P632" s="288" t="str">
        <f t="shared" si="9"/>
        <v>BLANK</v>
      </c>
      <c r="R632"/>
    </row>
    <row r="633" spans="16:18" x14ac:dyDescent="0.2">
      <c r="P633" s="288" t="str">
        <f t="shared" si="9"/>
        <v>BLANK</v>
      </c>
      <c r="R633"/>
    </row>
    <row r="634" spans="16:18" x14ac:dyDescent="0.2">
      <c r="P634" s="288" t="str">
        <f t="shared" si="9"/>
        <v>BLANK</v>
      </c>
      <c r="R634"/>
    </row>
    <row r="635" spans="16:18" x14ac:dyDescent="0.2">
      <c r="P635" s="288" t="str">
        <f t="shared" si="9"/>
        <v>BLANK</v>
      </c>
      <c r="R635"/>
    </row>
    <row r="636" spans="16:18" x14ac:dyDescent="0.2">
      <c r="P636" s="288" t="str">
        <f t="shared" si="9"/>
        <v>BLANK</v>
      </c>
      <c r="R636"/>
    </row>
    <row r="637" spans="16:18" x14ac:dyDescent="0.2">
      <c r="P637" s="288" t="str">
        <f t="shared" si="9"/>
        <v>BLANK</v>
      </c>
      <c r="R637"/>
    </row>
    <row r="638" spans="16:18" x14ac:dyDescent="0.2">
      <c r="P638" s="288" t="str">
        <f t="shared" si="9"/>
        <v>BLANK</v>
      </c>
      <c r="R638"/>
    </row>
    <row r="639" spans="16:18" x14ac:dyDescent="0.2">
      <c r="P639" s="288" t="str">
        <f t="shared" si="9"/>
        <v>BLANK</v>
      </c>
      <c r="R639"/>
    </row>
    <row r="640" spans="16:18" x14ac:dyDescent="0.2">
      <c r="P640" s="288" t="str">
        <f t="shared" si="9"/>
        <v>BLANK</v>
      </c>
      <c r="R640"/>
    </row>
    <row r="641" spans="16:18" x14ac:dyDescent="0.2">
      <c r="P641" s="288" t="str">
        <f t="shared" si="9"/>
        <v>BLANK</v>
      </c>
      <c r="R641"/>
    </row>
    <row r="642" spans="16:18" x14ac:dyDescent="0.2">
      <c r="P642" s="288" t="str">
        <f t="shared" si="9"/>
        <v>BLANK</v>
      </c>
      <c r="R642"/>
    </row>
    <row r="643" spans="16:18" x14ac:dyDescent="0.2">
      <c r="P643" s="288" t="str">
        <f t="shared" ref="P643:P706" si="10">IF(A643="","BLANK",A643)</f>
        <v>BLANK</v>
      </c>
      <c r="R643"/>
    </row>
    <row r="644" spans="16:18" x14ac:dyDescent="0.2">
      <c r="P644" s="288" t="str">
        <f t="shared" si="10"/>
        <v>BLANK</v>
      </c>
      <c r="R644"/>
    </row>
    <row r="645" spans="16:18" x14ac:dyDescent="0.2">
      <c r="P645" s="288" t="str">
        <f t="shared" si="10"/>
        <v>BLANK</v>
      </c>
      <c r="R645"/>
    </row>
    <row r="646" spans="16:18" x14ac:dyDescent="0.2">
      <c r="P646" s="288" t="str">
        <f t="shared" si="10"/>
        <v>BLANK</v>
      </c>
      <c r="R646"/>
    </row>
    <row r="647" spans="16:18" x14ac:dyDescent="0.2">
      <c r="P647" s="288" t="str">
        <f t="shared" si="10"/>
        <v>BLANK</v>
      </c>
      <c r="R647"/>
    </row>
    <row r="648" spans="16:18" x14ac:dyDescent="0.2">
      <c r="P648" s="288" t="str">
        <f t="shared" si="10"/>
        <v>BLANK</v>
      </c>
      <c r="R648"/>
    </row>
    <row r="649" spans="16:18" x14ac:dyDescent="0.2">
      <c r="P649" s="288" t="str">
        <f t="shared" si="10"/>
        <v>BLANK</v>
      </c>
      <c r="R649"/>
    </row>
    <row r="650" spans="16:18" x14ac:dyDescent="0.2">
      <c r="P650" s="288" t="str">
        <f t="shared" si="10"/>
        <v>BLANK</v>
      </c>
      <c r="R650"/>
    </row>
    <row r="651" spans="16:18" x14ac:dyDescent="0.2">
      <c r="P651" s="288" t="str">
        <f t="shared" si="10"/>
        <v>BLANK</v>
      </c>
      <c r="R651"/>
    </row>
    <row r="652" spans="16:18" x14ac:dyDescent="0.2">
      <c r="P652" s="288" t="str">
        <f t="shared" si="10"/>
        <v>BLANK</v>
      </c>
      <c r="R652"/>
    </row>
    <row r="653" spans="16:18" x14ac:dyDescent="0.2">
      <c r="P653" s="288" t="str">
        <f t="shared" si="10"/>
        <v>BLANK</v>
      </c>
      <c r="R653"/>
    </row>
    <row r="654" spans="16:18" x14ac:dyDescent="0.2">
      <c r="P654" s="288" t="str">
        <f t="shared" si="10"/>
        <v>BLANK</v>
      </c>
      <c r="R654"/>
    </row>
    <row r="655" spans="16:18" x14ac:dyDescent="0.2">
      <c r="P655" s="288" t="str">
        <f t="shared" si="10"/>
        <v>BLANK</v>
      </c>
      <c r="R655"/>
    </row>
    <row r="656" spans="16:18" x14ac:dyDescent="0.2">
      <c r="P656" s="288" t="str">
        <f t="shared" si="10"/>
        <v>BLANK</v>
      </c>
      <c r="R656"/>
    </row>
    <row r="657" spans="16:18" x14ac:dyDescent="0.2">
      <c r="P657" s="288" t="str">
        <f t="shared" si="10"/>
        <v>BLANK</v>
      </c>
      <c r="R657"/>
    </row>
    <row r="658" spans="16:18" x14ac:dyDescent="0.2">
      <c r="P658" s="288" t="str">
        <f t="shared" si="10"/>
        <v>BLANK</v>
      </c>
      <c r="R658"/>
    </row>
    <row r="659" spans="16:18" x14ac:dyDescent="0.2">
      <c r="P659" s="288" t="str">
        <f t="shared" si="10"/>
        <v>BLANK</v>
      </c>
      <c r="R659"/>
    </row>
    <row r="660" spans="16:18" x14ac:dyDescent="0.2">
      <c r="P660" s="288" t="str">
        <f t="shared" si="10"/>
        <v>BLANK</v>
      </c>
      <c r="R660"/>
    </row>
    <row r="661" spans="16:18" x14ac:dyDescent="0.2">
      <c r="P661" s="288" t="str">
        <f t="shared" si="10"/>
        <v>BLANK</v>
      </c>
      <c r="R661"/>
    </row>
    <row r="662" spans="16:18" x14ac:dyDescent="0.2">
      <c r="P662" s="288" t="str">
        <f t="shared" si="10"/>
        <v>BLANK</v>
      </c>
      <c r="R662"/>
    </row>
    <row r="663" spans="16:18" x14ac:dyDescent="0.2">
      <c r="P663" s="288" t="str">
        <f t="shared" si="10"/>
        <v>BLANK</v>
      </c>
      <c r="R663"/>
    </row>
    <row r="664" spans="16:18" x14ac:dyDescent="0.2">
      <c r="P664" s="288" t="str">
        <f t="shared" si="10"/>
        <v>BLANK</v>
      </c>
      <c r="R664"/>
    </row>
    <row r="665" spans="16:18" x14ac:dyDescent="0.2">
      <c r="P665" s="288" t="str">
        <f t="shared" si="10"/>
        <v>BLANK</v>
      </c>
      <c r="R665"/>
    </row>
    <row r="666" spans="16:18" x14ac:dyDescent="0.2">
      <c r="P666" s="288" t="str">
        <f t="shared" si="10"/>
        <v>BLANK</v>
      </c>
      <c r="R666"/>
    </row>
    <row r="667" spans="16:18" x14ac:dyDescent="0.2">
      <c r="P667" s="288" t="str">
        <f t="shared" si="10"/>
        <v>BLANK</v>
      </c>
      <c r="R667"/>
    </row>
    <row r="668" spans="16:18" x14ac:dyDescent="0.2">
      <c r="P668" s="288" t="str">
        <f t="shared" si="10"/>
        <v>BLANK</v>
      </c>
      <c r="R668"/>
    </row>
    <row r="669" spans="16:18" x14ac:dyDescent="0.2">
      <c r="P669" s="288" t="str">
        <f t="shared" si="10"/>
        <v>BLANK</v>
      </c>
      <c r="R669"/>
    </row>
    <row r="670" spans="16:18" x14ac:dyDescent="0.2">
      <c r="P670" s="288" t="str">
        <f t="shared" si="10"/>
        <v>BLANK</v>
      </c>
      <c r="R670"/>
    </row>
    <row r="671" spans="16:18" x14ac:dyDescent="0.2">
      <c r="P671" s="288" t="str">
        <f t="shared" si="10"/>
        <v>BLANK</v>
      </c>
      <c r="R671"/>
    </row>
    <row r="672" spans="16:18" x14ac:dyDescent="0.2">
      <c r="P672" s="288" t="str">
        <f t="shared" si="10"/>
        <v>BLANK</v>
      </c>
      <c r="R672"/>
    </row>
    <row r="673" spans="16:18" x14ac:dyDescent="0.2">
      <c r="P673" s="288" t="str">
        <f t="shared" si="10"/>
        <v>BLANK</v>
      </c>
      <c r="R673"/>
    </row>
    <row r="674" spans="16:18" x14ac:dyDescent="0.2">
      <c r="P674" s="288" t="str">
        <f t="shared" si="10"/>
        <v>BLANK</v>
      </c>
      <c r="R674"/>
    </row>
    <row r="675" spans="16:18" x14ac:dyDescent="0.2">
      <c r="P675" s="288" t="str">
        <f t="shared" si="10"/>
        <v>BLANK</v>
      </c>
      <c r="R675"/>
    </row>
    <row r="676" spans="16:18" x14ac:dyDescent="0.2">
      <c r="P676" s="288" t="str">
        <f t="shared" si="10"/>
        <v>BLANK</v>
      </c>
      <c r="R676"/>
    </row>
    <row r="677" spans="16:18" x14ac:dyDescent="0.2">
      <c r="P677" s="288" t="str">
        <f t="shared" si="10"/>
        <v>BLANK</v>
      </c>
      <c r="R677"/>
    </row>
    <row r="678" spans="16:18" x14ac:dyDescent="0.2">
      <c r="P678" s="288" t="str">
        <f t="shared" si="10"/>
        <v>BLANK</v>
      </c>
      <c r="R678"/>
    </row>
    <row r="679" spans="16:18" x14ac:dyDescent="0.2">
      <c r="P679" s="288" t="str">
        <f t="shared" si="10"/>
        <v>BLANK</v>
      </c>
      <c r="R679"/>
    </row>
    <row r="680" spans="16:18" x14ac:dyDescent="0.2">
      <c r="P680" s="288" t="str">
        <f t="shared" si="10"/>
        <v>BLANK</v>
      </c>
      <c r="R680"/>
    </row>
    <row r="681" spans="16:18" x14ac:dyDescent="0.2">
      <c r="P681" s="288" t="str">
        <f t="shared" si="10"/>
        <v>BLANK</v>
      </c>
      <c r="R681"/>
    </row>
    <row r="682" spans="16:18" x14ac:dyDescent="0.2">
      <c r="P682" s="288" t="str">
        <f t="shared" si="10"/>
        <v>BLANK</v>
      </c>
      <c r="R682"/>
    </row>
    <row r="683" spans="16:18" x14ac:dyDescent="0.2">
      <c r="P683" s="288" t="str">
        <f t="shared" si="10"/>
        <v>BLANK</v>
      </c>
      <c r="R683"/>
    </row>
    <row r="684" spans="16:18" x14ac:dyDescent="0.2">
      <c r="P684" s="288" t="str">
        <f t="shared" si="10"/>
        <v>BLANK</v>
      </c>
      <c r="R684"/>
    </row>
    <row r="685" spans="16:18" x14ac:dyDescent="0.2">
      <c r="P685" s="288" t="str">
        <f t="shared" si="10"/>
        <v>BLANK</v>
      </c>
      <c r="R685"/>
    </row>
    <row r="686" spans="16:18" x14ac:dyDescent="0.2">
      <c r="P686" s="288" t="str">
        <f t="shared" si="10"/>
        <v>BLANK</v>
      </c>
      <c r="R686"/>
    </row>
    <row r="687" spans="16:18" x14ac:dyDescent="0.2">
      <c r="P687" s="288" t="str">
        <f t="shared" si="10"/>
        <v>BLANK</v>
      </c>
      <c r="R687"/>
    </row>
    <row r="688" spans="16:18" x14ac:dyDescent="0.2">
      <c r="P688" s="288" t="str">
        <f t="shared" si="10"/>
        <v>BLANK</v>
      </c>
      <c r="R688"/>
    </row>
    <row r="689" spans="16:18" x14ac:dyDescent="0.2">
      <c r="P689" s="288" t="str">
        <f t="shared" si="10"/>
        <v>BLANK</v>
      </c>
      <c r="R689"/>
    </row>
    <row r="690" spans="16:18" x14ac:dyDescent="0.2">
      <c r="P690" s="288" t="str">
        <f t="shared" si="10"/>
        <v>BLANK</v>
      </c>
      <c r="R690"/>
    </row>
    <row r="691" spans="16:18" x14ac:dyDescent="0.2">
      <c r="P691" s="288" t="str">
        <f t="shared" si="10"/>
        <v>BLANK</v>
      </c>
      <c r="R691"/>
    </row>
    <row r="692" spans="16:18" x14ac:dyDescent="0.2">
      <c r="P692" s="288" t="str">
        <f t="shared" si="10"/>
        <v>BLANK</v>
      </c>
      <c r="R692"/>
    </row>
    <row r="693" spans="16:18" x14ac:dyDescent="0.2">
      <c r="P693" s="288" t="str">
        <f t="shared" si="10"/>
        <v>BLANK</v>
      </c>
      <c r="R693"/>
    </row>
    <row r="694" spans="16:18" x14ac:dyDescent="0.2">
      <c r="P694" s="288" t="str">
        <f t="shared" si="10"/>
        <v>BLANK</v>
      </c>
      <c r="R694"/>
    </row>
    <row r="695" spans="16:18" x14ac:dyDescent="0.2">
      <c r="P695" s="288" t="str">
        <f t="shared" si="10"/>
        <v>BLANK</v>
      </c>
      <c r="R695"/>
    </row>
    <row r="696" spans="16:18" x14ac:dyDescent="0.2">
      <c r="P696" s="288" t="str">
        <f t="shared" si="10"/>
        <v>BLANK</v>
      </c>
      <c r="R696"/>
    </row>
    <row r="697" spans="16:18" x14ac:dyDescent="0.2">
      <c r="P697" s="288" t="str">
        <f t="shared" si="10"/>
        <v>BLANK</v>
      </c>
      <c r="R697"/>
    </row>
    <row r="698" spans="16:18" x14ac:dyDescent="0.2">
      <c r="P698" s="288" t="str">
        <f t="shared" si="10"/>
        <v>BLANK</v>
      </c>
      <c r="R698"/>
    </row>
    <row r="699" spans="16:18" x14ac:dyDescent="0.2">
      <c r="P699" s="288" t="str">
        <f t="shared" si="10"/>
        <v>BLANK</v>
      </c>
      <c r="R699"/>
    </row>
    <row r="700" spans="16:18" x14ac:dyDescent="0.2">
      <c r="P700" s="288" t="str">
        <f t="shared" si="10"/>
        <v>BLANK</v>
      </c>
      <c r="R700"/>
    </row>
    <row r="701" spans="16:18" x14ac:dyDescent="0.2">
      <c r="P701" s="288" t="str">
        <f t="shared" si="10"/>
        <v>BLANK</v>
      </c>
      <c r="R701"/>
    </row>
    <row r="702" spans="16:18" x14ac:dyDescent="0.2">
      <c r="P702" s="288" t="str">
        <f t="shared" si="10"/>
        <v>BLANK</v>
      </c>
      <c r="R702"/>
    </row>
    <row r="703" spans="16:18" x14ac:dyDescent="0.2">
      <c r="P703" s="288" t="str">
        <f t="shared" si="10"/>
        <v>BLANK</v>
      </c>
      <c r="R703"/>
    </row>
    <row r="704" spans="16:18" x14ac:dyDescent="0.2">
      <c r="P704" s="288" t="str">
        <f t="shared" si="10"/>
        <v>BLANK</v>
      </c>
      <c r="R704"/>
    </row>
    <row r="705" spans="16:18" x14ac:dyDescent="0.2">
      <c r="P705" s="288" t="str">
        <f t="shared" si="10"/>
        <v>BLANK</v>
      </c>
      <c r="R705"/>
    </row>
    <row r="706" spans="16:18" x14ac:dyDescent="0.2">
      <c r="P706" s="288" t="str">
        <f t="shared" si="10"/>
        <v>BLANK</v>
      </c>
      <c r="R706"/>
    </row>
    <row r="707" spans="16:18" x14ac:dyDescent="0.2">
      <c r="P707" s="288" t="str">
        <f t="shared" ref="P707:P770" si="11">IF(A707="","BLANK",A707)</f>
        <v>BLANK</v>
      </c>
      <c r="R707"/>
    </row>
    <row r="708" spans="16:18" x14ac:dyDescent="0.2">
      <c r="P708" s="288" t="str">
        <f t="shared" si="11"/>
        <v>BLANK</v>
      </c>
      <c r="R708"/>
    </row>
    <row r="709" spans="16:18" x14ac:dyDescent="0.2">
      <c r="P709" s="288" t="str">
        <f t="shared" si="11"/>
        <v>BLANK</v>
      </c>
      <c r="R709"/>
    </row>
    <row r="710" spans="16:18" x14ac:dyDescent="0.2">
      <c r="P710" s="288" t="str">
        <f t="shared" si="11"/>
        <v>BLANK</v>
      </c>
      <c r="R710"/>
    </row>
    <row r="711" spans="16:18" x14ac:dyDescent="0.2">
      <c r="P711" s="288" t="str">
        <f t="shared" si="11"/>
        <v>BLANK</v>
      </c>
      <c r="R711"/>
    </row>
    <row r="712" spans="16:18" x14ac:dyDescent="0.2">
      <c r="P712" s="288" t="str">
        <f t="shared" si="11"/>
        <v>BLANK</v>
      </c>
      <c r="R712"/>
    </row>
    <row r="713" spans="16:18" x14ac:dyDescent="0.2">
      <c r="P713" s="288" t="str">
        <f t="shared" si="11"/>
        <v>BLANK</v>
      </c>
      <c r="R713"/>
    </row>
    <row r="714" spans="16:18" x14ac:dyDescent="0.2">
      <c r="P714" s="288" t="str">
        <f t="shared" si="11"/>
        <v>BLANK</v>
      </c>
      <c r="R714"/>
    </row>
    <row r="715" spans="16:18" x14ac:dyDescent="0.2">
      <c r="P715" s="288" t="str">
        <f t="shared" si="11"/>
        <v>BLANK</v>
      </c>
      <c r="R715"/>
    </row>
    <row r="716" spans="16:18" x14ac:dyDescent="0.2">
      <c r="P716" s="288" t="str">
        <f t="shared" si="11"/>
        <v>BLANK</v>
      </c>
      <c r="R716"/>
    </row>
    <row r="717" spans="16:18" x14ac:dyDescent="0.2">
      <c r="P717" s="288" t="str">
        <f t="shared" si="11"/>
        <v>BLANK</v>
      </c>
      <c r="R717"/>
    </row>
    <row r="718" spans="16:18" x14ac:dyDescent="0.2">
      <c r="P718" s="288" t="str">
        <f t="shared" si="11"/>
        <v>BLANK</v>
      </c>
      <c r="R718"/>
    </row>
    <row r="719" spans="16:18" x14ac:dyDescent="0.2">
      <c r="P719" s="288" t="str">
        <f t="shared" si="11"/>
        <v>BLANK</v>
      </c>
      <c r="R719"/>
    </row>
    <row r="720" spans="16:18" x14ac:dyDescent="0.2">
      <c r="P720" s="288" t="str">
        <f t="shared" si="11"/>
        <v>BLANK</v>
      </c>
      <c r="R720"/>
    </row>
    <row r="721" spans="16:18" x14ac:dyDescent="0.2">
      <c r="P721" s="288" t="str">
        <f t="shared" si="11"/>
        <v>BLANK</v>
      </c>
      <c r="R721"/>
    </row>
    <row r="722" spans="16:18" x14ac:dyDescent="0.2">
      <c r="P722" s="288" t="str">
        <f t="shared" si="11"/>
        <v>BLANK</v>
      </c>
      <c r="R722"/>
    </row>
    <row r="723" spans="16:18" x14ac:dyDescent="0.2">
      <c r="P723" s="288" t="str">
        <f t="shared" si="11"/>
        <v>BLANK</v>
      </c>
      <c r="R723"/>
    </row>
    <row r="724" spans="16:18" x14ac:dyDescent="0.2">
      <c r="P724" s="288" t="str">
        <f t="shared" si="11"/>
        <v>BLANK</v>
      </c>
      <c r="R724"/>
    </row>
    <row r="725" spans="16:18" x14ac:dyDescent="0.2">
      <c r="P725" s="288" t="str">
        <f t="shared" si="11"/>
        <v>BLANK</v>
      </c>
      <c r="R725"/>
    </row>
    <row r="726" spans="16:18" x14ac:dyDescent="0.2">
      <c r="P726" s="288" t="str">
        <f t="shared" si="11"/>
        <v>BLANK</v>
      </c>
      <c r="R726"/>
    </row>
    <row r="727" spans="16:18" x14ac:dyDescent="0.2">
      <c r="P727" s="288" t="str">
        <f t="shared" si="11"/>
        <v>BLANK</v>
      </c>
      <c r="R727"/>
    </row>
    <row r="728" spans="16:18" x14ac:dyDescent="0.2">
      <c r="P728" s="288" t="str">
        <f t="shared" si="11"/>
        <v>BLANK</v>
      </c>
      <c r="R728"/>
    </row>
    <row r="729" spans="16:18" x14ac:dyDescent="0.2">
      <c r="P729" s="288" t="str">
        <f t="shared" si="11"/>
        <v>BLANK</v>
      </c>
      <c r="R729"/>
    </row>
    <row r="730" spans="16:18" x14ac:dyDescent="0.2">
      <c r="P730" s="288" t="str">
        <f t="shared" si="11"/>
        <v>BLANK</v>
      </c>
      <c r="R730"/>
    </row>
    <row r="731" spans="16:18" x14ac:dyDescent="0.2">
      <c r="P731" s="288" t="str">
        <f t="shared" si="11"/>
        <v>BLANK</v>
      </c>
      <c r="R731"/>
    </row>
    <row r="732" spans="16:18" x14ac:dyDescent="0.2">
      <c r="P732" s="288" t="str">
        <f t="shared" si="11"/>
        <v>BLANK</v>
      </c>
      <c r="R732"/>
    </row>
    <row r="733" spans="16:18" x14ac:dyDescent="0.2">
      <c r="P733" s="288" t="str">
        <f t="shared" si="11"/>
        <v>BLANK</v>
      </c>
      <c r="R733"/>
    </row>
    <row r="734" spans="16:18" x14ac:dyDescent="0.2">
      <c r="P734" s="288" t="str">
        <f t="shared" si="11"/>
        <v>BLANK</v>
      </c>
      <c r="R734"/>
    </row>
    <row r="735" spans="16:18" x14ac:dyDescent="0.2">
      <c r="P735" s="288" t="str">
        <f t="shared" si="11"/>
        <v>BLANK</v>
      </c>
      <c r="R735"/>
    </row>
    <row r="736" spans="16:18" x14ac:dyDescent="0.2">
      <c r="P736" s="288" t="str">
        <f t="shared" si="11"/>
        <v>BLANK</v>
      </c>
      <c r="R736"/>
    </row>
    <row r="737" spans="16:18" x14ac:dyDescent="0.2">
      <c r="P737" s="288" t="str">
        <f t="shared" si="11"/>
        <v>BLANK</v>
      </c>
      <c r="R737"/>
    </row>
    <row r="738" spans="16:18" x14ac:dyDescent="0.2">
      <c r="P738" s="288" t="str">
        <f t="shared" si="11"/>
        <v>BLANK</v>
      </c>
      <c r="R738"/>
    </row>
    <row r="739" spans="16:18" x14ac:dyDescent="0.2">
      <c r="P739" s="288" t="str">
        <f t="shared" si="11"/>
        <v>BLANK</v>
      </c>
      <c r="R739"/>
    </row>
    <row r="740" spans="16:18" x14ac:dyDescent="0.2">
      <c r="P740" s="288" t="str">
        <f t="shared" si="11"/>
        <v>BLANK</v>
      </c>
      <c r="R740"/>
    </row>
    <row r="741" spans="16:18" x14ac:dyDescent="0.2">
      <c r="P741" s="288" t="str">
        <f t="shared" si="11"/>
        <v>BLANK</v>
      </c>
      <c r="R741"/>
    </row>
    <row r="742" spans="16:18" x14ac:dyDescent="0.2">
      <c r="P742" s="288" t="str">
        <f t="shared" si="11"/>
        <v>BLANK</v>
      </c>
      <c r="R742"/>
    </row>
    <row r="743" spans="16:18" x14ac:dyDescent="0.2">
      <c r="P743" s="288" t="str">
        <f t="shared" si="11"/>
        <v>BLANK</v>
      </c>
      <c r="R743"/>
    </row>
    <row r="744" spans="16:18" x14ac:dyDescent="0.2">
      <c r="P744" s="288" t="str">
        <f t="shared" si="11"/>
        <v>BLANK</v>
      </c>
      <c r="R744"/>
    </row>
    <row r="745" spans="16:18" x14ac:dyDescent="0.2">
      <c r="P745" s="288" t="str">
        <f t="shared" si="11"/>
        <v>BLANK</v>
      </c>
      <c r="R745"/>
    </row>
    <row r="746" spans="16:18" x14ac:dyDescent="0.2">
      <c r="P746" s="288" t="str">
        <f t="shared" si="11"/>
        <v>BLANK</v>
      </c>
      <c r="R746"/>
    </row>
    <row r="747" spans="16:18" x14ac:dyDescent="0.2">
      <c r="P747" s="288" t="str">
        <f t="shared" si="11"/>
        <v>BLANK</v>
      </c>
      <c r="R747"/>
    </row>
    <row r="748" spans="16:18" x14ac:dyDescent="0.2">
      <c r="P748" s="288" t="str">
        <f t="shared" si="11"/>
        <v>BLANK</v>
      </c>
      <c r="R748"/>
    </row>
    <row r="749" spans="16:18" x14ac:dyDescent="0.2">
      <c r="P749" s="288" t="str">
        <f t="shared" si="11"/>
        <v>BLANK</v>
      </c>
      <c r="R749"/>
    </row>
    <row r="750" spans="16:18" x14ac:dyDescent="0.2">
      <c r="P750" s="288" t="str">
        <f t="shared" si="11"/>
        <v>BLANK</v>
      </c>
      <c r="R750"/>
    </row>
    <row r="751" spans="16:18" x14ac:dyDescent="0.2">
      <c r="P751" s="288" t="str">
        <f t="shared" si="11"/>
        <v>BLANK</v>
      </c>
      <c r="R751"/>
    </row>
    <row r="752" spans="16:18" x14ac:dyDescent="0.2">
      <c r="P752" s="288" t="str">
        <f t="shared" si="11"/>
        <v>BLANK</v>
      </c>
      <c r="R752"/>
    </row>
    <row r="753" spans="16:18" x14ac:dyDescent="0.2">
      <c r="P753" s="288" t="str">
        <f t="shared" si="11"/>
        <v>BLANK</v>
      </c>
      <c r="R753"/>
    </row>
    <row r="754" spans="16:18" x14ac:dyDescent="0.2">
      <c r="P754" s="288" t="str">
        <f t="shared" si="11"/>
        <v>BLANK</v>
      </c>
      <c r="R754"/>
    </row>
    <row r="755" spans="16:18" x14ac:dyDescent="0.2">
      <c r="P755" s="288" t="str">
        <f t="shared" si="11"/>
        <v>BLANK</v>
      </c>
      <c r="R755"/>
    </row>
    <row r="756" spans="16:18" x14ac:dyDescent="0.2">
      <c r="P756" s="288" t="str">
        <f t="shared" si="11"/>
        <v>BLANK</v>
      </c>
      <c r="R756"/>
    </row>
    <row r="757" spans="16:18" x14ac:dyDescent="0.2">
      <c r="P757" s="288" t="str">
        <f t="shared" si="11"/>
        <v>BLANK</v>
      </c>
      <c r="R757"/>
    </row>
    <row r="758" spans="16:18" x14ac:dyDescent="0.2">
      <c r="P758" s="288" t="str">
        <f t="shared" si="11"/>
        <v>BLANK</v>
      </c>
      <c r="R758"/>
    </row>
    <row r="759" spans="16:18" x14ac:dyDescent="0.2">
      <c r="P759" s="288" t="str">
        <f t="shared" si="11"/>
        <v>BLANK</v>
      </c>
      <c r="R759"/>
    </row>
    <row r="760" spans="16:18" x14ac:dyDescent="0.2">
      <c r="P760" s="288" t="str">
        <f t="shared" si="11"/>
        <v>BLANK</v>
      </c>
      <c r="R760"/>
    </row>
    <row r="761" spans="16:18" x14ac:dyDescent="0.2">
      <c r="P761" s="288" t="str">
        <f t="shared" si="11"/>
        <v>BLANK</v>
      </c>
      <c r="R761"/>
    </row>
    <row r="762" spans="16:18" x14ac:dyDescent="0.2">
      <c r="P762" s="288" t="str">
        <f t="shared" si="11"/>
        <v>BLANK</v>
      </c>
      <c r="R762"/>
    </row>
    <row r="763" spans="16:18" x14ac:dyDescent="0.2">
      <c r="P763" s="288" t="str">
        <f t="shared" si="11"/>
        <v>BLANK</v>
      </c>
      <c r="R763"/>
    </row>
    <row r="764" spans="16:18" x14ac:dyDescent="0.2">
      <c r="P764" s="288" t="str">
        <f t="shared" si="11"/>
        <v>BLANK</v>
      </c>
      <c r="R764"/>
    </row>
    <row r="765" spans="16:18" x14ac:dyDescent="0.2">
      <c r="P765" s="288" t="str">
        <f t="shared" si="11"/>
        <v>BLANK</v>
      </c>
      <c r="R765"/>
    </row>
    <row r="766" spans="16:18" x14ac:dyDescent="0.2">
      <c r="P766" s="288" t="str">
        <f t="shared" si="11"/>
        <v>BLANK</v>
      </c>
      <c r="R766"/>
    </row>
    <row r="767" spans="16:18" x14ac:dyDescent="0.2">
      <c r="P767" s="288" t="str">
        <f t="shared" si="11"/>
        <v>BLANK</v>
      </c>
      <c r="R767"/>
    </row>
    <row r="768" spans="16:18" x14ac:dyDescent="0.2">
      <c r="P768" s="288" t="str">
        <f t="shared" si="11"/>
        <v>BLANK</v>
      </c>
      <c r="R768"/>
    </row>
    <row r="769" spans="16:18" x14ac:dyDescent="0.2">
      <c r="P769" s="288" t="str">
        <f t="shared" si="11"/>
        <v>BLANK</v>
      </c>
      <c r="R769"/>
    </row>
    <row r="770" spans="16:18" x14ac:dyDescent="0.2">
      <c r="P770" s="288" t="str">
        <f t="shared" si="11"/>
        <v>BLANK</v>
      </c>
      <c r="R770"/>
    </row>
    <row r="771" spans="16:18" x14ac:dyDescent="0.2">
      <c r="P771" s="288" t="str">
        <f t="shared" ref="P771:P834" si="12">IF(A771="","BLANK",A771)</f>
        <v>BLANK</v>
      </c>
      <c r="R771"/>
    </row>
    <row r="772" spans="16:18" x14ac:dyDescent="0.2">
      <c r="P772" s="288" t="str">
        <f t="shared" si="12"/>
        <v>BLANK</v>
      </c>
      <c r="R772"/>
    </row>
    <row r="773" spans="16:18" x14ac:dyDescent="0.2">
      <c r="P773" s="288" t="str">
        <f t="shared" si="12"/>
        <v>BLANK</v>
      </c>
      <c r="R773"/>
    </row>
    <row r="774" spans="16:18" x14ac:dyDescent="0.2">
      <c r="P774" s="288" t="str">
        <f t="shared" si="12"/>
        <v>BLANK</v>
      </c>
      <c r="R774"/>
    </row>
    <row r="775" spans="16:18" x14ac:dyDescent="0.2">
      <c r="P775" s="288" t="str">
        <f t="shared" si="12"/>
        <v>BLANK</v>
      </c>
      <c r="R775"/>
    </row>
    <row r="776" spans="16:18" x14ac:dyDescent="0.2">
      <c r="P776" s="288" t="str">
        <f t="shared" si="12"/>
        <v>BLANK</v>
      </c>
      <c r="R776"/>
    </row>
    <row r="777" spans="16:18" x14ac:dyDescent="0.2">
      <c r="P777" s="288" t="str">
        <f t="shared" si="12"/>
        <v>BLANK</v>
      </c>
      <c r="R777"/>
    </row>
    <row r="778" spans="16:18" x14ac:dyDescent="0.2">
      <c r="P778" s="288" t="str">
        <f t="shared" si="12"/>
        <v>BLANK</v>
      </c>
      <c r="R778"/>
    </row>
    <row r="779" spans="16:18" x14ac:dyDescent="0.2">
      <c r="P779" s="288" t="str">
        <f t="shared" si="12"/>
        <v>BLANK</v>
      </c>
      <c r="R779"/>
    </row>
    <row r="780" spans="16:18" x14ac:dyDescent="0.2">
      <c r="P780" s="288" t="str">
        <f t="shared" si="12"/>
        <v>BLANK</v>
      </c>
      <c r="R780"/>
    </row>
    <row r="781" spans="16:18" x14ac:dyDescent="0.2">
      <c r="P781" s="288" t="str">
        <f t="shared" si="12"/>
        <v>BLANK</v>
      </c>
      <c r="R781"/>
    </row>
    <row r="782" spans="16:18" x14ac:dyDescent="0.2">
      <c r="P782" s="288" t="str">
        <f t="shared" si="12"/>
        <v>BLANK</v>
      </c>
      <c r="R782"/>
    </row>
    <row r="783" spans="16:18" x14ac:dyDescent="0.2">
      <c r="P783" s="288" t="str">
        <f t="shared" si="12"/>
        <v>BLANK</v>
      </c>
      <c r="R783"/>
    </row>
    <row r="784" spans="16:18" x14ac:dyDescent="0.2">
      <c r="P784" s="288" t="str">
        <f t="shared" si="12"/>
        <v>BLANK</v>
      </c>
      <c r="R784"/>
    </row>
    <row r="785" spans="16:18" x14ac:dyDescent="0.2">
      <c r="P785" s="288" t="str">
        <f t="shared" si="12"/>
        <v>BLANK</v>
      </c>
      <c r="R785"/>
    </row>
    <row r="786" spans="16:18" x14ac:dyDescent="0.2">
      <c r="P786" s="288" t="str">
        <f t="shared" si="12"/>
        <v>BLANK</v>
      </c>
      <c r="R786"/>
    </row>
    <row r="787" spans="16:18" x14ac:dyDescent="0.2">
      <c r="P787" s="288" t="str">
        <f t="shared" si="12"/>
        <v>BLANK</v>
      </c>
      <c r="R787"/>
    </row>
    <row r="788" spans="16:18" x14ac:dyDescent="0.2">
      <c r="P788" s="288" t="str">
        <f t="shared" si="12"/>
        <v>BLANK</v>
      </c>
      <c r="R788"/>
    </row>
    <row r="789" spans="16:18" x14ac:dyDescent="0.2">
      <c r="P789" s="288" t="str">
        <f t="shared" si="12"/>
        <v>BLANK</v>
      </c>
      <c r="R789"/>
    </row>
    <row r="790" spans="16:18" x14ac:dyDescent="0.2">
      <c r="P790" s="288" t="str">
        <f t="shared" si="12"/>
        <v>BLANK</v>
      </c>
      <c r="R790"/>
    </row>
    <row r="791" spans="16:18" x14ac:dyDescent="0.2">
      <c r="P791" s="288" t="str">
        <f t="shared" si="12"/>
        <v>BLANK</v>
      </c>
      <c r="R791"/>
    </row>
    <row r="792" spans="16:18" x14ac:dyDescent="0.2">
      <c r="P792" s="288" t="str">
        <f t="shared" si="12"/>
        <v>BLANK</v>
      </c>
      <c r="R792"/>
    </row>
    <row r="793" spans="16:18" x14ac:dyDescent="0.2">
      <c r="P793" s="288" t="str">
        <f t="shared" si="12"/>
        <v>BLANK</v>
      </c>
      <c r="R793"/>
    </row>
    <row r="794" spans="16:18" x14ac:dyDescent="0.2">
      <c r="P794" s="288" t="str">
        <f t="shared" si="12"/>
        <v>BLANK</v>
      </c>
      <c r="R794"/>
    </row>
    <row r="795" spans="16:18" x14ac:dyDescent="0.2">
      <c r="P795" s="288" t="str">
        <f t="shared" si="12"/>
        <v>BLANK</v>
      </c>
      <c r="R795"/>
    </row>
    <row r="796" spans="16:18" x14ac:dyDescent="0.2">
      <c r="P796" s="288" t="str">
        <f t="shared" si="12"/>
        <v>BLANK</v>
      </c>
      <c r="R796"/>
    </row>
    <row r="797" spans="16:18" x14ac:dyDescent="0.2">
      <c r="P797" s="288" t="str">
        <f t="shared" si="12"/>
        <v>BLANK</v>
      </c>
      <c r="R797"/>
    </row>
    <row r="798" spans="16:18" x14ac:dyDescent="0.2">
      <c r="P798" s="288" t="str">
        <f t="shared" si="12"/>
        <v>BLANK</v>
      </c>
      <c r="R798"/>
    </row>
    <row r="799" spans="16:18" x14ac:dyDescent="0.2">
      <c r="P799" s="288" t="str">
        <f t="shared" si="12"/>
        <v>BLANK</v>
      </c>
      <c r="R799"/>
    </row>
    <row r="800" spans="16:18" x14ac:dyDescent="0.2">
      <c r="P800" s="288" t="str">
        <f t="shared" si="12"/>
        <v>BLANK</v>
      </c>
      <c r="R800"/>
    </row>
    <row r="801" spans="16:18" x14ac:dyDescent="0.2">
      <c r="P801" s="288" t="str">
        <f t="shared" si="12"/>
        <v>BLANK</v>
      </c>
      <c r="R801"/>
    </row>
    <row r="802" spans="16:18" x14ac:dyDescent="0.2">
      <c r="P802" s="288" t="str">
        <f t="shared" si="12"/>
        <v>BLANK</v>
      </c>
      <c r="R802"/>
    </row>
    <row r="803" spans="16:18" x14ac:dyDescent="0.2">
      <c r="P803" s="288" t="str">
        <f t="shared" si="12"/>
        <v>BLANK</v>
      </c>
      <c r="R803"/>
    </row>
    <row r="804" spans="16:18" x14ac:dyDescent="0.2">
      <c r="P804" s="288" t="str">
        <f t="shared" si="12"/>
        <v>BLANK</v>
      </c>
      <c r="R804"/>
    </row>
    <row r="805" spans="16:18" x14ac:dyDescent="0.2">
      <c r="P805" s="288" t="str">
        <f t="shared" si="12"/>
        <v>BLANK</v>
      </c>
      <c r="R805"/>
    </row>
    <row r="806" spans="16:18" x14ac:dyDescent="0.2">
      <c r="P806" s="288" t="str">
        <f t="shared" si="12"/>
        <v>BLANK</v>
      </c>
      <c r="R806"/>
    </row>
    <row r="807" spans="16:18" x14ac:dyDescent="0.2">
      <c r="P807" s="288" t="str">
        <f t="shared" si="12"/>
        <v>BLANK</v>
      </c>
      <c r="R807"/>
    </row>
    <row r="808" spans="16:18" x14ac:dyDescent="0.2">
      <c r="P808" s="288" t="str">
        <f t="shared" si="12"/>
        <v>BLANK</v>
      </c>
      <c r="R808"/>
    </row>
    <row r="809" spans="16:18" x14ac:dyDescent="0.2">
      <c r="P809" s="288" t="str">
        <f t="shared" si="12"/>
        <v>BLANK</v>
      </c>
      <c r="R809"/>
    </row>
    <row r="810" spans="16:18" x14ac:dyDescent="0.2">
      <c r="P810" s="288" t="str">
        <f t="shared" si="12"/>
        <v>BLANK</v>
      </c>
      <c r="R810"/>
    </row>
    <row r="811" spans="16:18" x14ac:dyDescent="0.2">
      <c r="P811" s="288" t="str">
        <f t="shared" si="12"/>
        <v>BLANK</v>
      </c>
      <c r="R811"/>
    </row>
    <row r="812" spans="16:18" x14ac:dyDescent="0.2">
      <c r="P812" s="288" t="str">
        <f t="shared" si="12"/>
        <v>BLANK</v>
      </c>
      <c r="R812"/>
    </row>
    <row r="813" spans="16:18" x14ac:dyDescent="0.2">
      <c r="P813" s="288" t="str">
        <f t="shared" si="12"/>
        <v>BLANK</v>
      </c>
      <c r="R813"/>
    </row>
    <row r="814" spans="16:18" x14ac:dyDescent="0.2">
      <c r="P814" s="288" t="str">
        <f t="shared" si="12"/>
        <v>BLANK</v>
      </c>
      <c r="R814"/>
    </row>
    <row r="815" spans="16:18" x14ac:dyDescent="0.2">
      <c r="P815" s="288" t="str">
        <f t="shared" si="12"/>
        <v>BLANK</v>
      </c>
      <c r="R815"/>
    </row>
    <row r="816" spans="16:18" x14ac:dyDescent="0.2">
      <c r="P816" s="288" t="str">
        <f t="shared" si="12"/>
        <v>BLANK</v>
      </c>
      <c r="R816"/>
    </row>
    <row r="817" spans="16:18" x14ac:dyDescent="0.2">
      <c r="P817" s="288" t="str">
        <f t="shared" si="12"/>
        <v>BLANK</v>
      </c>
      <c r="R817"/>
    </row>
    <row r="818" spans="16:18" x14ac:dyDescent="0.2">
      <c r="P818" s="288" t="str">
        <f t="shared" si="12"/>
        <v>BLANK</v>
      </c>
      <c r="R818"/>
    </row>
    <row r="819" spans="16:18" x14ac:dyDescent="0.2">
      <c r="P819" s="288" t="str">
        <f t="shared" si="12"/>
        <v>BLANK</v>
      </c>
      <c r="R819"/>
    </row>
    <row r="820" spans="16:18" x14ac:dyDescent="0.2">
      <c r="P820" s="288" t="str">
        <f t="shared" si="12"/>
        <v>BLANK</v>
      </c>
      <c r="R820"/>
    </row>
    <row r="821" spans="16:18" x14ac:dyDescent="0.2">
      <c r="P821" s="288" t="str">
        <f t="shared" si="12"/>
        <v>BLANK</v>
      </c>
      <c r="R821"/>
    </row>
    <row r="822" spans="16:18" x14ac:dyDescent="0.2">
      <c r="P822" s="288" t="str">
        <f t="shared" si="12"/>
        <v>BLANK</v>
      </c>
      <c r="R822"/>
    </row>
    <row r="823" spans="16:18" x14ac:dyDescent="0.2">
      <c r="P823" s="288" t="str">
        <f t="shared" si="12"/>
        <v>BLANK</v>
      </c>
      <c r="R823"/>
    </row>
    <row r="824" spans="16:18" x14ac:dyDescent="0.2">
      <c r="P824" s="288" t="str">
        <f t="shared" si="12"/>
        <v>BLANK</v>
      </c>
      <c r="R824"/>
    </row>
    <row r="825" spans="16:18" x14ac:dyDescent="0.2">
      <c r="P825" s="288" t="str">
        <f t="shared" si="12"/>
        <v>BLANK</v>
      </c>
      <c r="R825"/>
    </row>
    <row r="826" spans="16:18" x14ac:dyDescent="0.2">
      <c r="P826" s="288" t="str">
        <f t="shared" si="12"/>
        <v>BLANK</v>
      </c>
      <c r="R826"/>
    </row>
    <row r="827" spans="16:18" x14ac:dyDescent="0.2">
      <c r="P827" s="288" t="str">
        <f t="shared" si="12"/>
        <v>BLANK</v>
      </c>
      <c r="R827"/>
    </row>
    <row r="828" spans="16:18" x14ac:dyDescent="0.2">
      <c r="P828" s="288" t="str">
        <f t="shared" si="12"/>
        <v>BLANK</v>
      </c>
      <c r="R828"/>
    </row>
    <row r="829" spans="16:18" x14ac:dyDescent="0.2">
      <c r="P829" s="288" t="str">
        <f t="shared" si="12"/>
        <v>BLANK</v>
      </c>
      <c r="R829"/>
    </row>
    <row r="830" spans="16:18" x14ac:dyDescent="0.2">
      <c r="P830" s="288" t="str">
        <f t="shared" si="12"/>
        <v>BLANK</v>
      </c>
      <c r="R830"/>
    </row>
    <row r="831" spans="16:18" x14ac:dyDescent="0.2">
      <c r="P831" s="288" t="str">
        <f t="shared" si="12"/>
        <v>BLANK</v>
      </c>
      <c r="R831"/>
    </row>
    <row r="832" spans="16:18" x14ac:dyDescent="0.2">
      <c r="P832" s="288" t="str">
        <f t="shared" si="12"/>
        <v>BLANK</v>
      </c>
      <c r="R832"/>
    </row>
    <row r="833" spans="16:18" x14ac:dyDescent="0.2">
      <c r="P833" s="288" t="str">
        <f t="shared" si="12"/>
        <v>BLANK</v>
      </c>
      <c r="R833"/>
    </row>
    <row r="834" spans="16:18" x14ac:dyDescent="0.2">
      <c r="P834" s="288" t="str">
        <f t="shared" si="12"/>
        <v>BLANK</v>
      </c>
      <c r="R834"/>
    </row>
    <row r="835" spans="16:18" x14ac:dyDescent="0.2">
      <c r="P835" s="288" t="str">
        <f t="shared" ref="P835:P898" si="13">IF(A835="","BLANK",A835)</f>
        <v>BLANK</v>
      </c>
      <c r="R835"/>
    </row>
    <row r="836" spans="16:18" x14ac:dyDescent="0.2">
      <c r="P836" s="288" t="str">
        <f t="shared" si="13"/>
        <v>BLANK</v>
      </c>
      <c r="R836"/>
    </row>
    <row r="837" spans="16:18" x14ac:dyDescent="0.2">
      <c r="P837" s="288" t="str">
        <f t="shared" si="13"/>
        <v>BLANK</v>
      </c>
      <c r="R837"/>
    </row>
    <row r="838" spans="16:18" x14ac:dyDescent="0.2">
      <c r="P838" s="288" t="str">
        <f t="shared" si="13"/>
        <v>BLANK</v>
      </c>
      <c r="R838"/>
    </row>
    <row r="839" spans="16:18" x14ac:dyDescent="0.2">
      <c r="P839" s="288" t="str">
        <f t="shared" si="13"/>
        <v>BLANK</v>
      </c>
      <c r="R839"/>
    </row>
    <row r="840" spans="16:18" x14ac:dyDescent="0.2">
      <c r="P840" s="288" t="str">
        <f t="shared" si="13"/>
        <v>BLANK</v>
      </c>
      <c r="R840"/>
    </row>
    <row r="841" spans="16:18" x14ac:dyDescent="0.2">
      <c r="P841" s="288" t="str">
        <f t="shared" si="13"/>
        <v>BLANK</v>
      </c>
      <c r="R841"/>
    </row>
    <row r="842" spans="16:18" x14ac:dyDescent="0.2">
      <c r="P842" s="288" t="str">
        <f t="shared" si="13"/>
        <v>BLANK</v>
      </c>
      <c r="R842"/>
    </row>
    <row r="843" spans="16:18" x14ac:dyDescent="0.2">
      <c r="P843" s="288" t="str">
        <f t="shared" si="13"/>
        <v>BLANK</v>
      </c>
      <c r="R843"/>
    </row>
    <row r="844" spans="16:18" x14ac:dyDescent="0.2">
      <c r="P844" s="288" t="str">
        <f t="shared" si="13"/>
        <v>BLANK</v>
      </c>
      <c r="R844"/>
    </row>
    <row r="845" spans="16:18" x14ac:dyDescent="0.2">
      <c r="P845" s="288" t="str">
        <f t="shared" si="13"/>
        <v>BLANK</v>
      </c>
      <c r="R845"/>
    </row>
    <row r="846" spans="16:18" x14ac:dyDescent="0.2">
      <c r="P846" s="288" t="str">
        <f t="shared" si="13"/>
        <v>BLANK</v>
      </c>
      <c r="R846"/>
    </row>
    <row r="847" spans="16:18" x14ac:dyDescent="0.2">
      <c r="P847" s="288" t="str">
        <f t="shared" si="13"/>
        <v>BLANK</v>
      </c>
      <c r="R847"/>
    </row>
    <row r="848" spans="16:18" x14ac:dyDescent="0.2">
      <c r="P848" s="288" t="str">
        <f t="shared" si="13"/>
        <v>BLANK</v>
      </c>
      <c r="R848"/>
    </row>
    <row r="849" spans="16:18" x14ac:dyDescent="0.2">
      <c r="P849" s="288" t="str">
        <f t="shared" si="13"/>
        <v>BLANK</v>
      </c>
      <c r="R849"/>
    </row>
    <row r="850" spans="16:18" x14ac:dyDescent="0.2">
      <c r="P850" s="288" t="str">
        <f t="shared" si="13"/>
        <v>BLANK</v>
      </c>
      <c r="R850"/>
    </row>
    <row r="851" spans="16:18" x14ac:dyDescent="0.2">
      <c r="P851" s="288" t="str">
        <f t="shared" si="13"/>
        <v>BLANK</v>
      </c>
      <c r="R851"/>
    </row>
    <row r="852" spans="16:18" x14ac:dyDescent="0.2">
      <c r="P852" s="288" t="str">
        <f t="shared" si="13"/>
        <v>BLANK</v>
      </c>
      <c r="R852"/>
    </row>
    <row r="853" spans="16:18" x14ac:dyDescent="0.2">
      <c r="P853" s="288" t="str">
        <f t="shared" si="13"/>
        <v>BLANK</v>
      </c>
      <c r="R853"/>
    </row>
    <row r="854" spans="16:18" x14ac:dyDescent="0.2">
      <c r="P854" s="288" t="str">
        <f t="shared" si="13"/>
        <v>BLANK</v>
      </c>
      <c r="R854"/>
    </row>
    <row r="855" spans="16:18" x14ac:dyDescent="0.2">
      <c r="P855" s="288" t="str">
        <f t="shared" si="13"/>
        <v>BLANK</v>
      </c>
      <c r="R855"/>
    </row>
    <row r="856" spans="16:18" x14ac:dyDescent="0.2">
      <c r="P856" s="288" t="str">
        <f t="shared" si="13"/>
        <v>BLANK</v>
      </c>
      <c r="R856"/>
    </row>
    <row r="857" spans="16:18" x14ac:dyDescent="0.2">
      <c r="P857" s="288" t="str">
        <f t="shared" si="13"/>
        <v>BLANK</v>
      </c>
      <c r="R857"/>
    </row>
    <row r="858" spans="16:18" x14ac:dyDescent="0.2">
      <c r="P858" s="288" t="str">
        <f t="shared" si="13"/>
        <v>BLANK</v>
      </c>
      <c r="R858"/>
    </row>
    <row r="859" spans="16:18" x14ac:dyDescent="0.2">
      <c r="P859" s="288" t="str">
        <f t="shared" si="13"/>
        <v>BLANK</v>
      </c>
      <c r="R859"/>
    </row>
    <row r="860" spans="16:18" x14ac:dyDescent="0.2">
      <c r="P860" s="288" t="str">
        <f t="shared" si="13"/>
        <v>BLANK</v>
      </c>
      <c r="R860"/>
    </row>
    <row r="861" spans="16:18" x14ac:dyDescent="0.2">
      <c r="P861" s="288" t="str">
        <f t="shared" si="13"/>
        <v>BLANK</v>
      </c>
      <c r="R861"/>
    </row>
    <row r="862" spans="16:18" x14ac:dyDescent="0.2">
      <c r="P862" s="288" t="str">
        <f t="shared" si="13"/>
        <v>BLANK</v>
      </c>
      <c r="R862"/>
    </row>
    <row r="863" spans="16:18" x14ac:dyDescent="0.2">
      <c r="P863" s="288" t="str">
        <f t="shared" si="13"/>
        <v>BLANK</v>
      </c>
      <c r="R863"/>
    </row>
    <row r="864" spans="16:18" x14ac:dyDescent="0.2">
      <c r="P864" s="288" t="str">
        <f t="shared" si="13"/>
        <v>BLANK</v>
      </c>
      <c r="R864"/>
    </row>
    <row r="865" spans="16:18" x14ac:dyDescent="0.2">
      <c r="P865" s="288" t="str">
        <f t="shared" si="13"/>
        <v>BLANK</v>
      </c>
      <c r="R865"/>
    </row>
    <row r="866" spans="16:18" x14ac:dyDescent="0.2">
      <c r="P866" s="288" t="str">
        <f t="shared" si="13"/>
        <v>BLANK</v>
      </c>
      <c r="R866"/>
    </row>
    <row r="867" spans="16:18" x14ac:dyDescent="0.2">
      <c r="P867" s="288" t="str">
        <f t="shared" si="13"/>
        <v>BLANK</v>
      </c>
      <c r="R867"/>
    </row>
    <row r="868" spans="16:18" x14ac:dyDescent="0.2">
      <c r="P868" s="288" t="str">
        <f t="shared" si="13"/>
        <v>BLANK</v>
      </c>
      <c r="R868"/>
    </row>
    <row r="869" spans="16:18" x14ac:dyDescent="0.2">
      <c r="P869" s="288" t="str">
        <f t="shared" si="13"/>
        <v>BLANK</v>
      </c>
      <c r="R869"/>
    </row>
    <row r="870" spans="16:18" x14ac:dyDescent="0.2">
      <c r="P870" s="288" t="str">
        <f t="shared" si="13"/>
        <v>BLANK</v>
      </c>
      <c r="R870"/>
    </row>
    <row r="871" spans="16:18" x14ac:dyDescent="0.2">
      <c r="P871" s="288" t="str">
        <f t="shared" si="13"/>
        <v>BLANK</v>
      </c>
      <c r="R871"/>
    </row>
    <row r="872" spans="16:18" x14ac:dyDescent="0.2">
      <c r="P872" s="288" t="str">
        <f t="shared" si="13"/>
        <v>BLANK</v>
      </c>
      <c r="R872"/>
    </row>
    <row r="873" spans="16:18" x14ac:dyDescent="0.2">
      <c r="P873" s="288" t="str">
        <f t="shared" si="13"/>
        <v>BLANK</v>
      </c>
      <c r="R873"/>
    </row>
    <row r="874" spans="16:18" x14ac:dyDescent="0.2">
      <c r="P874" s="288" t="str">
        <f t="shared" si="13"/>
        <v>BLANK</v>
      </c>
      <c r="R874"/>
    </row>
    <row r="875" spans="16:18" x14ac:dyDescent="0.2">
      <c r="P875" s="288" t="str">
        <f t="shared" si="13"/>
        <v>BLANK</v>
      </c>
      <c r="R875"/>
    </row>
    <row r="876" spans="16:18" x14ac:dyDescent="0.2">
      <c r="P876" s="288" t="str">
        <f t="shared" si="13"/>
        <v>BLANK</v>
      </c>
      <c r="R876"/>
    </row>
    <row r="877" spans="16:18" x14ac:dyDescent="0.2">
      <c r="P877" s="288" t="str">
        <f t="shared" si="13"/>
        <v>BLANK</v>
      </c>
      <c r="R877"/>
    </row>
    <row r="878" spans="16:18" x14ac:dyDescent="0.2">
      <c r="P878" s="288" t="str">
        <f t="shared" si="13"/>
        <v>BLANK</v>
      </c>
      <c r="R878"/>
    </row>
    <row r="879" spans="16:18" x14ac:dyDescent="0.2">
      <c r="P879" s="288" t="str">
        <f t="shared" si="13"/>
        <v>BLANK</v>
      </c>
      <c r="R879"/>
    </row>
    <row r="880" spans="16:18" x14ac:dyDescent="0.2">
      <c r="P880" s="288" t="str">
        <f t="shared" si="13"/>
        <v>BLANK</v>
      </c>
      <c r="R880"/>
    </row>
    <row r="881" spans="16:18" x14ac:dyDescent="0.2">
      <c r="P881" s="288" t="str">
        <f t="shared" si="13"/>
        <v>BLANK</v>
      </c>
      <c r="R881"/>
    </row>
    <row r="882" spans="16:18" x14ac:dyDescent="0.2">
      <c r="P882" s="288" t="str">
        <f t="shared" si="13"/>
        <v>BLANK</v>
      </c>
      <c r="R882"/>
    </row>
    <row r="883" spans="16:18" x14ac:dyDescent="0.2">
      <c r="P883" s="288" t="str">
        <f t="shared" si="13"/>
        <v>BLANK</v>
      </c>
      <c r="R883"/>
    </row>
    <row r="884" spans="16:18" x14ac:dyDescent="0.2">
      <c r="P884" s="288" t="str">
        <f t="shared" si="13"/>
        <v>BLANK</v>
      </c>
      <c r="R884"/>
    </row>
    <row r="885" spans="16:18" x14ac:dyDescent="0.2">
      <c r="P885" s="288" t="str">
        <f t="shared" si="13"/>
        <v>BLANK</v>
      </c>
      <c r="R885"/>
    </row>
    <row r="886" spans="16:18" x14ac:dyDescent="0.2">
      <c r="P886" s="288" t="str">
        <f t="shared" si="13"/>
        <v>BLANK</v>
      </c>
      <c r="R886"/>
    </row>
    <row r="887" spans="16:18" x14ac:dyDescent="0.2">
      <c r="P887" s="288" t="str">
        <f t="shared" si="13"/>
        <v>BLANK</v>
      </c>
      <c r="R887"/>
    </row>
    <row r="888" spans="16:18" x14ac:dyDescent="0.2">
      <c r="P888" s="288" t="str">
        <f t="shared" si="13"/>
        <v>BLANK</v>
      </c>
      <c r="R888"/>
    </row>
    <row r="889" spans="16:18" x14ac:dyDescent="0.2">
      <c r="P889" s="288" t="str">
        <f t="shared" si="13"/>
        <v>BLANK</v>
      </c>
      <c r="R889"/>
    </row>
    <row r="890" spans="16:18" x14ac:dyDescent="0.2">
      <c r="P890" s="288" t="str">
        <f t="shared" si="13"/>
        <v>BLANK</v>
      </c>
      <c r="R890"/>
    </row>
    <row r="891" spans="16:18" x14ac:dyDescent="0.2">
      <c r="P891" s="288" t="str">
        <f t="shared" si="13"/>
        <v>BLANK</v>
      </c>
      <c r="R891"/>
    </row>
    <row r="892" spans="16:18" x14ac:dyDescent="0.2">
      <c r="P892" s="288" t="str">
        <f t="shared" si="13"/>
        <v>BLANK</v>
      </c>
      <c r="R892"/>
    </row>
    <row r="893" spans="16:18" x14ac:dyDescent="0.2">
      <c r="P893" s="288" t="str">
        <f t="shared" si="13"/>
        <v>BLANK</v>
      </c>
      <c r="R893"/>
    </row>
    <row r="894" spans="16:18" x14ac:dyDescent="0.2">
      <c r="P894" s="288" t="str">
        <f t="shared" si="13"/>
        <v>BLANK</v>
      </c>
      <c r="R894"/>
    </row>
    <row r="895" spans="16:18" x14ac:dyDescent="0.2">
      <c r="P895" s="288" t="str">
        <f t="shared" si="13"/>
        <v>BLANK</v>
      </c>
      <c r="R895"/>
    </row>
    <row r="896" spans="16:18" x14ac:dyDescent="0.2">
      <c r="P896" s="288" t="str">
        <f t="shared" si="13"/>
        <v>BLANK</v>
      </c>
      <c r="R896"/>
    </row>
    <row r="897" spans="16:18" x14ac:dyDescent="0.2">
      <c r="P897" s="288" t="str">
        <f t="shared" si="13"/>
        <v>BLANK</v>
      </c>
      <c r="R897"/>
    </row>
    <row r="898" spans="16:18" x14ac:dyDescent="0.2">
      <c r="P898" s="288" t="str">
        <f t="shared" si="13"/>
        <v>BLANK</v>
      </c>
      <c r="R898"/>
    </row>
    <row r="899" spans="16:18" x14ac:dyDescent="0.2">
      <c r="P899" s="288" t="str">
        <f t="shared" ref="P899:P962" si="14">IF(A899="","BLANK",A899)</f>
        <v>BLANK</v>
      </c>
      <c r="R899"/>
    </row>
    <row r="900" spans="16:18" x14ac:dyDescent="0.2">
      <c r="P900" s="288" t="str">
        <f t="shared" si="14"/>
        <v>BLANK</v>
      </c>
      <c r="R900"/>
    </row>
    <row r="901" spans="16:18" x14ac:dyDescent="0.2">
      <c r="P901" s="288" t="str">
        <f t="shared" si="14"/>
        <v>BLANK</v>
      </c>
      <c r="R901"/>
    </row>
    <row r="902" spans="16:18" x14ac:dyDescent="0.2">
      <c r="P902" s="288" t="str">
        <f t="shared" si="14"/>
        <v>BLANK</v>
      </c>
      <c r="R902"/>
    </row>
    <row r="903" spans="16:18" x14ac:dyDescent="0.2">
      <c r="P903" s="288" t="str">
        <f t="shared" si="14"/>
        <v>BLANK</v>
      </c>
      <c r="R903"/>
    </row>
    <row r="904" spans="16:18" x14ac:dyDescent="0.2">
      <c r="P904" s="288" t="str">
        <f t="shared" si="14"/>
        <v>BLANK</v>
      </c>
      <c r="R904"/>
    </row>
    <row r="905" spans="16:18" x14ac:dyDescent="0.2">
      <c r="P905" s="288" t="str">
        <f t="shared" si="14"/>
        <v>BLANK</v>
      </c>
      <c r="R905"/>
    </row>
    <row r="906" spans="16:18" x14ac:dyDescent="0.2">
      <c r="P906" s="288" t="str">
        <f t="shared" si="14"/>
        <v>BLANK</v>
      </c>
      <c r="R906"/>
    </row>
    <row r="907" spans="16:18" x14ac:dyDescent="0.2">
      <c r="P907" s="288" t="str">
        <f t="shared" si="14"/>
        <v>BLANK</v>
      </c>
      <c r="R907"/>
    </row>
    <row r="908" spans="16:18" x14ac:dyDescent="0.2">
      <c r="P908" s="288" t="str">
        <f t="shared" si="14"/>
        <v>BLANK</v>
      </c>
      <c r="R908"/>
    </row>
    <row r="909" spans="16:18" x14ac:dyDescent="0.2">
      <c r="P909" s="288" t="str">
        <f t="shared" si="14"/>
        <v>BLANK</v>
      </c>
      <c r="R909"/>
    </row>
    <row r="910" spans="16:18" x14ac:dyDescent="0.2">
      <c r="P910" s="288" t="str">
        <f t="shared" si="14"/>
        <v>BLANK</v>
      </c>
      <c r="R910"/>
    </row>
    <row r="911" spans="16:18" x14ac:dyDescent="0.2">
      <c r="P911" s="288" t="str">
        <f t="shared" si="14"/>
        <v>BLANK</v>
      </c>
      <c r="R911"/>
    </row>
    <row r="912" spans="16:18" x14ac:dyDescent="0.2">
      <c r="P912" s="288" t="str">
        <f t="shared" si="14"/>
        <v>BLANK</v>
      </c>
      <c r="R912"/>
    </row>
    <row r="913" spans="16:18" x14ac:dyDescent="0.2">
      <c r="P913" s="288" t="str">
        <f t="shared" si="14"/>
        <v>BLANK</v>
      </c>
      <c r="R913"/>
    </row>
    <row r="914" spans="16:18" x14ac:dyDescent="0.2">
      <c r="P914" s="288" t="str">
        <f t="shared" si="14"/>
        <v>BLANK</v>
      </c>
      <c r="R914"/>
    </row>
    <row r="915" spans="16:18" x14ac:dyDescent="0.2">
      <c r="P915" s="288" t="str">
        <f t="shared" si="14"/>
        <v>BLANK</v>
      </c>
      <c r="R915"/>
    </row>
    <row r="916" spans="16:18" x14ac:dyDescent="0.2">
      <c r="P916" s="288" t="str">
        <f t="shared" si="14"/>
        <v>BLANK</v>
      </c>
      <c r="R916"/>
    </row>
    <row r="917" spans="16:18" x14ac:dyDescent="0.2">
      <c r="P917" s="288" t="str">
        <f t="shared" si="14"/>
        <v>BLANK</v>
      </c>
      <c r="R917"/>
    </row>
    <row r="918" spans="16:18" x14ac:dyDescent="0.2">
      <c r="P918" s="288" t="str">
        <f t="shared" si="14"/>
        <v>BLANK</v>
      </c>
      <c r="R918"/>
    </row>
    <row r="919" spans="16:18" x14ac:dyDescent="0.2">
      <c r="P919" s="288" t="str">
        <f t="shared" si="14"/>
        <v>BLANK</v>
      </c>
      <c r="R919"/>
    </row>
    <row r="920" spans="16:18" x14ac:dyDescent="0.2">
      <c r="P920" s="288" t="str">
        <f t="shared" si="14"/>
        <v>BLANK</v>
      </c>
      <c r="R920"/>
    </row>
    <row r="921" spans="16:18" x14ac:dyDescent="0.2">
      <c r="P921" s="288" t="str">
        <f t="shared" si="14"/>
        <v>BLANK</v>
      </c>
      <c r="R921"/>
    </row>
    <row r="922" spans="16:18" x14ac:dyDescent="0.2">
      <c r="P922" s="288" t="str">
        <f t="shared" si="14"/>
        <v>BLANK</v>
      </c>
      <c r="R922"/>
    </row>
    <row r="923" spans="16:18" x14ac:dyDescent="0.2">
      <c r="P923" s="288" t="str">
        <f t="shared" si="14"/>
        <v>BLANK</v>
      </c>
      <c r="R923"/>
    </row>
    <row r="924" spans="16:18" x14ac:dyDescent="0.2">
      <c r="P924" s="288" t="str">
        <f t="shared" si="14"/>
        <v>BLANK</v>
      </c>
      <c r="R924"/>
    </row>
    <row r="925" spans="16:18" x14ac:dyDescent="0.2">
      <c r="P925" s="288" t="str">
        <f t="shared" si="14"/>
        <v>BLANK</v>
      </c>
      <c r="R925"/>
    </row>
    <row r="926" spans="16:18" x14ac:dyDescent="0.2">
      <c r="P926" s="288" t="str">
        <f t="shared" si="14"/>
        <v>BLANK</v>
      </c>
      <c r="R926"/>
    </row>
    <row r="927" spans="16:18" x14ac:dyDescent="0.2">
      <c r="P927" s="288" t="str">
        <f t="shared" si="14"/>
        <v>BLANK</v>
      </c>
      <c r="R927"/>
    </row>
    <row r="928" spans="16:18" x14ac:dyDescent="0.2">
      <c r="P928" s="288" t="str">
        <f t="shared" si="14"/>
        <v>BLANK</v>
      </c>
      <c r="R928"/>
    </row>
    <row r="929" spans="16:18" x14ac:dyDescent="0.2">
      <c r="P929" s="288" t="str">
        <f t="shared" si="14"/>
        <v>BLANK</v>
      </c>
      <c r="R929"/>
    </row>
    <row r="930" spans="16:18" x14ac:dyDescent="0.2">
      <c r="P930" s="288" t="str">
        <f t="shared" si="14"/>
        <v>BLANK</v>
      </c>
      <c r="R930"/>
    </row>
    <row r="931" spans="16:18" x14ac:dyDescent="0.2">
      <c r="P931" s="288" t="str">
        <f t="shared" si="14"/>
        <v>BLANK</v>
      </c>
      <c r="R931"/>
    </row>
    <row r="932" spans="16:18" x14ac:dyDescent="0.2">
      <c r="P932" s="288" t="str">
        <f t="shared" si="14"/>
        <v>BLANK</v>
      </c>
      <c r="R932"/>
    </row>
    <row r="933" spans="16:18" x14ac:dyDescent="0.2">
      <c r="P933" s="288" t="str">
        <f t="shared" si="14"/>
        <v>BLANK</v>
      </c>
      <c r="R933"/>
    </row>
    <row r="934" spans="16:18" x14ac:dyDescent="0.2">
      <c r="P934" s="288" t="str">
        <f t="shared" si="14"/>
        <v>BLANK</v>
      </c>
      <c r="R934"/>
    </row>
    <row r="935" spans="16:18" x14ac:dyDescent="0.2">
      <c r="P935" s="288" t="str">
        <f t="shared" si="14"/>
        <v>BLANK</v>
      </c>
      <c r="R935"/>
    </row>
    <row r="936" spans="16:18" x14ac:dyDescent="0.2">
      <c r="P936" s="288" t="str">
        <f t="shared" si="14"/>
        <v>BLANK</v>
      </c>
      <c r="R936"/>
    </row>
    <row r="937" spans="16:18" x14ac:dyDescent="0.2">
      <c r="P937" s="288" t="str">
        <f t="shared" si="14"/>
        <v>BLANK</v>
      </c>
      <c r="R937"/>
    </row>
    <row r="938" spans="16:18" x14ac:dyDescent="0.2">
      <c r="P938" s="288" t="str">
        <f t="shared" si="14"/>
        <v>BLANK</v>
      </c>
      <c r="R938"/>
    </row>
    <row r="939" spans="16:18" x14ac:dyDescent="0.2">
      <c r="P939" s="288" t="str">
        <f t="shared" si="14"/>
        <v>BLANK</v>
      </c>
      <c r="R939"/>
    </row>
    <row r="940" spans="16:18" x14ac:dyDescent="0.2">
      <c r="P940" s="288" t="str">
        <f t="shared" si="14"/>
        <v>BLANK</v>
      </c>
      <c r="R940"/>
    </row>
    <row r="941" spans="16:18" x14ac:dyDescent="0.2">
      <c r="P941" s="288" t="str">
        <f t="shared" si="14"/>
        <v>BLANK</v>
      </c>
      <c r="R941"/>
    </row>
    <row r="942" spans="16:18" x14ac:dyDescent="0.2">
      <c r="P942" s="288" t="str">
        <f t="shared" si="14"/>
        <v>BLANK</v>
      </c>
      <c r="R942"/>
    </row>
    <row r="943" spans="16:18" x14ac:dyDescent="0.2">
      <c r="P943" s="288" t="str">
        <f t="shared" si="14"/>
        <v>BLANK</v>
      </c>
      <c r="R943"/>
    </row>
    <row r="944" spans="16:18" x14ac:dyDescent="0.2">
      <c r="P944" s="288" t="str">
        <f t="shared" si="14"/>
        <v>BLANK</v>
      </c>
      <c r="R944"/>
    </row>
    <row r="945" spans="16:18" x14ac:dyDescent="0.2">
      <c r="P945" s="288" t="str">
        <f t="shared" si="14"/>
        <v>BLANK</v>
      </c>
      <c r="R945"/>
    </row>
    <row r="946" spans="16:18" x14ac:dyDescent="0.2">
      <c r="P946" s="288" t="str">
        <f t="shared" si="14"/>
        <v>BLANK</v>
      </c>
      <c r="R946"/>
    </row>
    <row r="947" spans="16:18" x14ac:dyDescent="0.2">
      <c r="P947" s="288" t="str">
        <f t="shared" si="14"/>
        <v>BLANK</v>
      </c>
      <c r="R947"/>
    </row>
    <row r="948" spans="16:18" x14ac:dyDescent="0.2">
      <c r="P948" s="288" t="str">
        <f t="shared" si="14"/>
        <v>BLANK</v>
      </c>
      <c r="R948"/>
    </row>
    <row r="949" spans="16:18" x14ac:dyDescent="0.2">
      <c r="P949" s="288" t="str">
        <f t="shared" si="14"/>
        <v>BLANK</v>
      </c>
      <c r="R949"/>
    </row>
    <row r="950" spans="16:18" x14ac:dyDescent="0.2">
      <c r="P950" s="288" t="str">
        <f t="shared" si="14"/>
        <v>BLANK</v>
      </c>
      <c r="R950"/>
    </row>
    <row r="951" spans="16:18" x14ac:dyDescent="0.2">
      <c r="P951" s="288" t="str">
        <f t="shared" si="14"/>
        <v>BLANK</v>
      </c>
      <c r="R951"/>
    </row>
    <row r="952" spans="16:18" x14ac:dyDescent="0.2">
      <c r="P952" s="288" t="str">
        <f t="shared" si="14"/>
        <v>BLANK</v>
      </c>
      <c r="R952"/>
    </row>
    <row r="953" spans="16:18" x14ac:dyDescent="0.2">
      <c r="P953" s="288" t="str">
        <f t="shared" si="14"/>
        <v>BLANK</v>
      </c>
      <c r="R953"/>
    </row>
    <row r="954" spans="16:18" x14ac:dyDescent="0.2">
      <c r="P954" s="288" t="str">
        <f t="shared" si="14"/>
        <v>BLANK</v>
      </c>
      <c r="R954"/>
    </row>
    <row r="955" spans="16:18" x14ac:dyDescent="0.2">
      <c r="P955" s="288" t="str">
        <f t="shared" si="14"/>
        <v>BLANK</v>
      </c>
      <c r="R955"/>
    </row>
    <row r="956" spans="16:18" x14ac:dyDescent="0.2">
      <c r="P956" s="288" t="str">
        <f t="shared" si="14"/>
        <v>BLANK</v>
      </c>
      <c r="R956"/>
    </row>
    <row r="957" spans="16:18" x14ac:dyDescent="0.2">
      <c r="P957" s="288" t="str">
        <f t="shared" si="14"/>
        <v>BLANK</v>
      </c>
      <c r="R957"/>
    </row>
    <row r="958" spans="16:18" x14ac:dyDescent="0.2">
      <c r="P958" s="288" t="str">
        <f t="shared" si="14"/>
        <v>BLANK</v>
      </c>
      <c r="R958"/>
    </row>
    <row r="959" spans="16:18" x14ac:dyDescent="0.2">
      <c r="P959" s="288" t="str">
        <f t="shared" si="14"/>
        <v>BLANK</v>
      </c>
      <c r="R959"/>
    </row>
    <row r="960" spans="16:18" x14ac:dyDescent="0.2">
      <c r="P960" s="288" t="str">
        <f t="shared" si="14"/>
        <v>BLANK</v>
      </c>
      <c r="R960"/>
    </row>
    <row r="961" spans="16:18" x14ac:dyDescent="0.2">
      <c r="P961" s="288" t="str">
        <f t="shared" si="14"/>
        <v>BLANK</v>
      </c>
      <c r="R961"/>
    </row>
    <row r="962" spans="16:18" x14ac:dyDescent="0.2">
      <c r="P962" s="288" t="str">
        <f t="shared" si="14"/>
        <v>BLANK</v>
      </c>
      <c r="R962"/>
    </row>
    <row r="963" spans="16:18" x14ac:dyDescent="0.2">
      <c r="P963" s="288" t="str">
        <f t="shared" ref="P963:P1026" si="15">IF(A963="","BLANK",A963)</f>
        <v>BLANK</v>
      </c>
      <c r="R963"/>
    </row>
    <row r="964" spans="16:18" x14ac:dyDescent="0.2">
      <c r="P964" s="288" t="str">
        <f t="shared" si="15"/>
        <v>BLANK</v>
      </c>
      <c r="R964"/>
    </row>
    <row r="965" spans="16:18" x14ac:dyDescent="0.2">
      <c r="P965" s="288" t="str">
        <f t="shared" si="15"/>
        <v>BLANK</v>
      </c>
      <c r="R965"/>
    </row>
    <row r="966" spans="16:18" x14ac:dyDescent="0.2">
      <c r="P966" s="288" t="str">
        <f t="shared" si="15"/>
        <v>BLANK</v>
      </c>
      <c r="R966"/>
    </row>
    <row r="967" spans="16:18" x14ac:dyDescent="0.2">
      <c r="P967" s="288" t="str">
        <f t="shared" si="15"/>
        <v>BLANK</v>
      </c>
      <c r="R967"/>
    </row>
    <row r="968" spans="16:18" x14ac:dyDescent="0.2">
      <c r="P968" s="288" t="str">
        <f t="shared" si="15"/>
        <v>BLANK</v>
      </c>
      <c r="R968"/>
    </row>
    <row r="969" spans="16:18" x14ac:dyDescent="0.2">
      <c r="P969" s="288" t="str">
        <f t="shared" si="15"/>
        <v>BLANK</v>
      </c>
      <c r="R969"/>
    </row>
    <row r="970" spans="16:18" x14ac:dyDescent="0.2">
      <c r="P970" s="288" t="str">
        <f t="shared" si="15"/>
        <v>BLANK</v>
      </c>
      <c r="R970"/>
    </row>
    <row r="971" spans="16:18" x14ac:dyDescent="0.2">
      <c r="P971" s="288" t="str">
        <f t="shared" si="15"/>
        <v>BLANK</v>
      </c>
      <c r="R971"/>
    </row>
    <row r="972" spans="16:18" x14ac:dyDescent="0.2">
      <c r="P972" s="288" t="str">
        <f t="shared" si="15"/>
        <v>BLANK</v>
      </c>
      <c r="R972"/>
    </row>
    <row r="973" spans="16:18" x14ac:dyDescent="0.2">
      <c r="P973" s="288" t="str">
        <f t="shared" si="15"/>
        <v>BLANK</v>
      </c>
      <c r="R973"/>
    </row>
    <row r="974" spans="16:18" x14ac:dyDescent="0.2">
      <c r="P974" s="288" t="str">
        <f t="shared" si="15"/>
        <v>BLANK</v>
      </c>
      <c r="R974"/>
    </row>
    <row r="975" spans="16:18" x14ac:dyDescent="0.2">
      <c r="P975" s="288" t="str">
        <f t="shared" si="15"/>
        <v>BLANK</v>
      </c>
      <c r="R975"/>
    </row>
    <row r="976" spans="16:18" x14ac:dyDescent="0.2">
      <c r="P976" s="288" t="str">
        <f t="shared" si="15"/>
        <v>BLANK</v>
      </c>
      <c r="R976"/>
    </row>
    <row r="977" spans="16:18" x14ac:dyDescent="0.2">
      <c r="P977" s="288" t="str">
        <f t="shared" si="15"/>
        <v>BLANK</v>
      </c>
      <c r="R977"/>
    </row>
    <row r="978" spans="16:18" x14ac:dyDescent="0.2">
      <c r="P978" s="288" t="str">
        <f t="shared" si="15"/>
        <v>BLANK</v>
      </c>
      <c r="R978"/>
    </row>
    <row r="979" spans="16:18" x14ac:dyDescent="0.2">
      <c r="P979" s="288" t="str">
        <f t="shared" si="15"/>
        <v>BLANK</v>
      </c>
      <c r="R979"/>
    </row>
    <row r="980" spans="16:18" x14ac:dyDescent="0.2">
      <c r="P980" s="288" t="str">
        <f t="shared" si="15"/>
        <v>BLANK</v>
      </c>
      <c r="R980"/>
    </row>
    <row r="981" spans="16:18" x14ac:dyDescent="0.2">
      <c r="P981" s="288" t="str">
        <f t="shared" si="15"/>
        <v>BLANK</v>
      </c>
      <c r="R981"/>
    </row>
    <row r="982" spans="16:18" x14ac:dyDescent="0.2">
      <c r="P982" s="288" t="str">
        <f t="shared" si="15"/>
        <v>BLANK</v>
      </c>
      <c r="R982"/>
    </row>
    <row r="983" spans="16:18" x14ac:dyDescent="0.2">
      <c r="P983" s="288" t="str">
        <f t="shared" si="15"/>
        <v>BLANK</v>
      </c>
      <c r="R983"/>
    </row>
    <row r="984" spans="16:18" x14ac:dyDescent="0.2">
      <c r="P984" s="288" t="str">
        <f t="shared" si="15"/>
        <v>BLANK</v>
      </c>
      <c r="R984"/>
    </row>
    <row r="985" spans="16:18" x14ac:dyDescent="0.2">
      <c r="P985" s="288" t="str">
        <f t="shared" si="15"/>
        <v>BLANK</v>
      </c>
      <c r="R985"/>
    </row>
    <row r="986" spans="16:18" x14ac:dyDescent="0.2">
      <c r="P986" s="288" t="str">
        <f t="shared" si="15"/>
        <v>BLANK</v>
      </c>
      <c r="R986"/>
    </row>
    <row r="987" spans="16:18" x14ac:dyDescent="0.2">
      <c r="P987" s="288" t="str">
        <f t="shared" si="15"/>
        <v>BLANK</v>
      </c>
      <c r="R987"/>
    </row>
    <row r="988" spans="16:18" x14ac:dyDescent="0.2">
      <c r="P988" s="288" t="str">
        <f t="shared" si="15"/>
        <v>BLANK</v>
      </c>
      <c r="R988"/>
    </row>
    <row r="989" spans="16:18" x14ac:dyDescent="0.2">
      <c r="P989" s="288" t="str">
        <f t="shared" si="15"/>
        <v>BLANK</v>
      </c>
      <c r="R989"/>
    </row>
    <row r="990" spans="16:18" x14ac:dyDescent="0.2">
      <c r="P990" s="288" t="str">
        <f t="shared" si="15"/>
        <v>BLANK</v>
      </c>
      <c r="R990"/>
    </row>
    <row r="991" spans="16:18" x14ac:dyDescent="0.2">
      <c r="P991" s="288" t="str">
        <f t="shared" si="15"/>
        <v>BLANK</v>
      </c>
      <c r="R991"/>
    </row>
    <row r="992" spans="16:18" x14ac:dyDescent="0.2">
      <c r="P992" s="288" t="str">
        <f t="shared" si="15"/>
        <v>BLANK</v>
      </c>
      <c r="R992"/>
    </row>
    <row r="993" spans="16:18" x14ac:dyDescent="0.2">
      <c r="P993" s="288" t="str">
        <f t="shared" si="15"/>
        <v>BLANK</v>
      </c>
      <c r="R993"/>
    </row>
    <row r="994" spans="16:18" x14ac:dyDescent="0.2">
      <c r="P994" s="288" t="str">
        <f t="shared" si="15"/>
        <v>BLANK</v>
      </c>
      <c r="R994"/>
    </row>
    <row r="995" spans="16:18" x14ac:dyDescent="0.2">
      <c r="P995" s="288" t="str">
        <f t="shared" si="15"/>
        <v>BLANK</v>
      </c>
      <c r="R995"/>
    </row>
    <row r="996" spans="16:18" x14ac:dyDescent="0.2">
      <c r="P996" s="288" t="str">
        <f t="shared" si="15"/>
        <v>BLANK</v>
      </c>
      <c r="R996"/>
    </row>
    <row r="997" spans="16:18" x14ac:dyDescent="0.2">
      <c r="P997" s="288" t="str">
        <f t="shared" si="15"/>
        <v>BLANK</v>
      </c>
      <c r="R997"/>
    </row>
    <row r="998" spans="16:18" x14ac:dyDescent="0.2">
      <c r="P998" s="288" t="str">
        <f t="shared" si="15"/>
        <v>BLANK</v>
      </c>
      <c r="R998"/>
    </row>
    <row r="999" spans="16:18" x14ac:dyDescent="0.2">
      <c r="P999" s="288" t="str">
        <f t="shared" si="15"/>
        <v>BLANK</v>
      </c>
      <c r="R999"/>
    </row>
    <row r="1000" spans="16:18" x14ac:dyDescent="0.2">
      <c r="P1000" s="288" t="str">
        <f t="shared" si="15"/>
        <v>BLANK</v>
      </c>
      <c r="R1000"/>
    </row>
    <row r="1001" spans="16:18" x14ac:dyDescent="0.2">
      <c r="P1001" s="288" t="str">
        <f t="shared" si="15"/>
        <v>BLANK</v>
      </c>
      <c r="R1001"/>
    </row>
    <row r="1002" spans="16:18" x14ac:dyDescent="0.2">
      <c r="P1002" s="288" t="str">
        <f t="shared" si="15"/>
        <v>BLANK</v>
      </c>
      <c r="R1002"/>
    </row>
    <row r="1003" spans="16:18" x14ac:dyDescent="0.2">
      <c r="P1003" s="288" t="str">
        <f t="shared" si="15"/>
        <v>BLANK</v>
      </c>
      <c r="R1003"/>
    </row>
    <row r="1004" spans="16:18" x14ac:dyDescent="0.2">
      <c r="P1004" s="288" t="str">
        <f t="shared" si="15"/>
        <v>BLANK</v>
      </c>
      <c r="R1004"/>
    </row>
    <row r="1005" spans="16:18" x14ac:dyDescent="0.2">
      <c r="P1005" s="288" t="str">
        <f t="shared" si="15"/>
        <v>BLANK</v>
      </c>
      <c r="R1005"/>
    </row>
    <row r="1006" spans="16:18" x14ac:dyDescent="0.2">
      <c r="P1006" s="288" t="str">
        <f t="shared" si="15"/>
        <v>BLANK</v>
      </c>
      <c r="R1006"/>
    </row>
    <row r="1007" spans="16:18" x14ac:dyDescent="0.2">
      <c r="P1007" s="288" t="str">
        <f t="shared" si="15"/>
        <v>BLANK</v>
      </c>
      <c r="R1007"/>
    </row>
    <row r="1008" spans="16:18" x14ac:dyDescent="0.2">
      <c r="P1008" s="288" t="str">
        <f t="shared" si="15"/>
        <v>BLANK</v>
      </c>
      <c r="R1008"/>
    </row>
    <row r="1009" spans="16:18" x14ac:dyDescent="0.2">
      <c r="P1009" s="288" t="str">
        <f t="shared" si="15"/>
        <v>BLANK</v>
      </c>
      <c r="R1009"/>
    </row>
    <row r="1010" spans="16:18" x14ac:dyDescent="0.2">
      <c r="P1010" s="288" t="str">
        <f t="shared" si="15"/>
        <v>BLANK</v>
      </c>
      <c r="R1010"/>
    </row>
    <row r="1011" spans="16:18" x14ac:dyDescent="0.2">
      <c r="P1011" s="288" t="str">
        <f t="shared" si="15"/>
        <v>BLANK</v>
      </c>
      <c r="R1011"/>
    </row>
    <row r="1012" spans="16:18" x14ac:dyDescent="0.2">
      <c r="P1012" s="288" t="str">
        <f t="shared" si="15"/>
        <v>BLANK</v>
      </c>
      <c r="R1012"/>
    </row>
    <row r="1013" spans="16:18" x14ac:dyDescent="0.2">
      <c r="P1013" s="288" t="str">
        <f t="shared" si="15"/>
        <v>BLANK</v>
      </c>
      <c r="R1013"/>
    </row>
    <row r="1014" spans="16:18" x14ac:dyDescent="0.2">
      <c r="P1014" s="288" t="str">
        <f t="shared" si="15"/>
        <v>BLANK</v>
      </c>
      <c r="R1014"/>
    </row>
    <row r="1015" spans="16:18" x14ac:dyDescent="0.2">
      <c r="P1015" s="288" t="str">
        <f t="shared" si="15"/>
        <v>BLANK</v>
      </c>
      <c r="R1015"/>
    </row>
    <row r="1016" spans="16:18" x14ac:dyDescent="0.2">
      <c r="P1016" s="288" t="str">
        <f t="shared" si="15"/>
        <v>BLANK</v>
      </c>
      <c r="R1016"/>
    </row>
    <row r="1017" spans="16:18" x14ac:dyDescent="0.2">
      <c r="P1017" s="288" t="str">
        <f t="shared" si="15"/>
        <v>BLANK</v>
      </c>
      <c r="R1017"/>
    </row>
    <row r="1018" spans="16:18" x14ac:dyDescent="0.2">
      <c r="P1018" s="288" t="str">
        <f t="shared" si="15"/>
        <v>BLANK</v>
      </c>
      <c r="R1018"/>
    </row>
    <row r="1019" spans="16:18" x14ac:dyDescent="0.2">
      <c r="P1019" s="288" t="str">
        <f t="shared" si="15"/>
        <v>BLANK</v>
      </c>
      <c r="R1019"/>
    </row>
    <row r="1020" spans="16:18" x14ac:dyDescent="0.2">
      <c r="P1020" s="288" t="str">
        <f t="shared" si="15"/>
        <v>BLANK</v>
      </c>
      <c r="R1020"/>
    </row>
    <row r="1021" spans="16:18" x14ac:dyDescent="0.2">
      <c r="P1021" s="288" t="str">
        <f t="shared" si="15"/>
        <v>BLANK</v>
      </c>
      <c r="R1021"/>
    </row>
    <row r="1022" spans="16:18" x14ac:dyDescent="0.2">
      <c r="P1022" s="288" t="str">
        <f t="shared" si="15"/>
        <v>BLANK</v>
      </c>
      <c r="R1022"/>
    </row>
    <row r="1023" spans="16:18" x14ac:dyDescent="0.2">
      <c r="P1023" s="288" t="str">
        <f t="shared" si="15"/>
        <v>BLANK</v>
      </c>
      <c r="R1023"/>
    </row>
    <row r="1024" spans="16:18" x14ac:dyDescent="0.2">
      <c r="P1024" s="288" t="str">
        <f t="shared" si="15"/>
        <v>BLANK</v>
      </c>
      <c r="R1024"/>
    </row>
    <row r="1025" spans="16:18" x14ac:dyDescent="0.2">
      <c r="P1025" s="288" t="str">
        <f t="shared" si="15"/>
        <v>BLANK</v>
      </c>
      <c r="R1025"/>
    </row>
    <row r="1026" spans="16:18" x14ac:dyDescent="0.2">
      <c r="P1026" s="288" t="str">
        <f t="shared" si="15"/>
        <v>BLANK</v>
      </c>
      <c r="R1026"/>
    </row>
    <row r="1027" spans="16:18" x14ac:dyDescent="0.2">
      <c r="P1027" s="288" t="str">
        <f t="shared" ref="P1027:P1090" si="16">IF(A1027="","BLANK",A1027)</f>
        <v>BLANK</v>
      </c>
      <c r="R1027"/>
    </row>
    <row r="1028" spans="16:18" x14ac:dyDescent="0.2">
      <c r="P1028" s="288" t="str">
        <f t="shared" si="16"/>
        <v>BLANK</v>
      </c>
      <c r="R1028"/>
    </row>
    <row r="1029" spans="16:18" x14ac:dyDescent="0.2">
      <c r="P1029" s="288" t="str">
        <f t="shared" si="16"/>
        <v>BLANK</v>
      </c>
      <c r="R1029"/>
    </row>
    <row r="1030" spans="16:18" x14ac:dyDescent="0.2">
      <c r="P1030" s="288" t="str">
        <f t="shared" si="16"/>
        <v>BLANK</v>
      </c>
      <c r="R1030"/>
    </row>
    <row r="1031" spans="16:18" x14ac:dyDescent="0.2">
      <c r="P1031" s="288" t="str">
        <f t="shared" si="16"/>
        <v>BLANK</v>
      </c>
      <c r="R1031"/>
    </row>
    <row r="1032" spans="16:18" x14ac:dyDescent="0.2">
      <c r="P1032" s="288" t="str">
        <f t="shared" si="16"/>
        <v>BLANK</v>
      </c>
      <c r="R1032"/>
    </row>
    <row r="1033" spans="16:18" x14ac:dyDescent="0.2">
      <c r="P1033" s="288" t="str">
        <f t="shared" si="16"/>
        <v>BLANK</v>
      </c>
      <c r="R1033"/>
    </row>
    <row r="1034" spans="16:18" x14ac:dyDescent="0.2">
      <c r="P1034" s="288" t="str">
        <f t="shared" si="16"/>
        <v>BLANK</v>
      </c>
      <c r="R1034"/>
    </row>
    <row r="1035" spans="16:18" x14ac:dyDescent="0.2">
      <c r="P1035" s="288" t="str">
        <f t="shared" si="16"/>
        <v>BLANK</v>
      </c>
      <c r="R1035"/>
    </row>
    <row r="1036" spans="16:18" x14ac:dyDescent="0.2">
      <c r="P1036" s="288" t="str">
        <f t="shared" si="16"/>
        <v>BLANK</v>
      </c>
      <c r="R1036"/>
    </row>
    <row r="1037" spans="16:18" x14ac:dyDescent="0.2">
      <c r="P1037" s="288" t="str">
        <f t="shared" si="16"/>
        <v>BLANK</v>
      </c>
      <c r="R1037"/>
    </row>
    <row r="1038" spans="16:18" x14ac:dyDescent="0.2">
      <c r="P1038" s="288" t="str">
        <f t="shared" si="16"/>
        <v>BLANK</v>
      </c>
      <c r="R1038"/>
    </row>
    <row r="1039" spans="16:18" x14ac:dyDescent="0.2">
      <c r="P1039" s="288" t="str">
        <f t="shared" si="16"/>
        <v>BLANK</v>
      </c>
      <c r="R1039"/>
    </row>
    <row r="1040" spans="16:18" x14ac:dyDescent="0.2">
      <c r="P1040" s="288" t="str">
        <f t="shared" si="16"/>
        <v>BLANK</v>
      </c>
      <c r="R1040"/>
    </row>
    <row r="1041" spans="16:18" x14ac:dyDescent="0.2">
      <c r="P1041" s="288" t="str">
        <f t="shared" si="16"/>
        <v>BLANK</v>
      </c>
      <c r="R1041"/>
    </row>
    <row r="1042" spans="16:18" x14ac:dyDescent="0.2">
      <c r="P1042" s="288" t="str">
        <f t="shared" si="16"/>
        <v>BLANK</v>
      </c>
      <c r="R1042"/>
    </row>
    <row r="1043" spans="16:18" x14ac:dyDescent="0.2">
      <c r="P1043" s="288" t="str">
        <f t="shared" si="16"/>
        <v>BLANK</v>
      </c>
      <c r="R1043"/>
    </row>
    <row r="1044" spans="16:18" x14ac:dyDescent="0.2">
      <c r="P1044" s="288" t="str">
        <f t="shared" si="16"/>
        <v>BLANK</v>
      </c>
      <c r="R1044"/>
    </row>
    <row r="1045" spans="16:18" x14ac:dyDescent="0.2">
      <c r="P1045" s="288" t="str">
        <f t="shared" si="16"/>
        <v>BLANK</v>
      </c>
      <c r="R1045"/>
    </row>
    <row r="1046" spans="16:18" x14ac:dyDescent="0.2">
      <c r="P1046" s="288" t="str">
        <f t="shared" si="16"/>
        <v>BLANK</v>
      </c>
      <c r="R1046"/>
    </row>
    <row r="1047" spans="16:18" x14ac:dyDescent="0.2">
      <c r="P1047" s="288" t="str">
        <f t="shared" si="16"/>
        <v>BLANK</v>
      </c>
      <c r="R1047"/>
    </row>
    <row r="1048" spans="16:18" x14ac:dyDescent="0.2">
      <c r="P1048" s="288" t="str">
        <f t="shared" si="16"/>
        <v>BLANK</v>
      </c>
      <c r="R1048"/>
    </row>
    <row r="1049" spans="16:18" x14ac:dyDescent="0.2">
      <c r="P1049" s="288" t="str">
        <f t="shared" si="16"/>
        <v>BLANK</v>
      </c>
      <c r="R1049"/>
    </row>
    <row r="1050" spans="16:18" x14ac:dyDescent="0.2">
      <c r="P1050" s="288" t="str">
        <f t="shared" si="16"/>
        <v>BLANK</v>
      </c>
      <c r="R1050"/>
    </row>
    <row r="1051" spans="16:18" x14ac:dyDescent="0.2">
      <c r="P1051" s="288" t="str">
        <f t="shared" si="16"/>
        <v>BLANK</v>
      </c>
      <c r="R1051"/>
    </row>
    <row r="1052" spans="16:18" x14ac:dyDescent="0.2">
      <c r="P1052" s="288" t="str">
        <f t="shared" si="16"/>
        <v>BLANK</v>
      </c>
      <c r="R1052"/>
    </row>
    <row r="1053" spans="16:18" x14ac:dyDescent="0.2">
      <c r="P1053" s="288" t="str">
        <f t="shared" si="16"/>
        <v>BLANK</v>
      </c>
      <c r="R1053"/>
    </row>
    <row r="1054" spans="16:18" x14ac:dyDescent="0.2">
      <c r="P1054" s="288" t="str">
        <f t="shared" si="16"/>
        <v>BLANK</v>
      </c>
      <c r="R1054"/>
    </row>
    <row r="1055" spans="16:18" x14ac:dyDescent="0.2">
      <c r="P1055" s="288" t="str">
        <f t="shared" si="16"/>
        <v>BLANK</v>
      </c>
      <c r="R1055"/>
    </row>
    <row r="1056" spans="16:18" x14ac:dyDescent="0.2">
      <c r="P1056" s="288" t="str">
        <f t="shared" si="16"/>
        <v>BLANK</v>
      </c>
      <c r="R1056"/>
    </row>
    <row r="1057" spans="16:18" x14ac:dyDescent="0.2">
      <c r="P1057" s="288" t="str">
        <f t="shared" si="16"/>
        <v>BLANK</v>
      </c>
      <c r="R1057"/>
    </row>
    <row r="1058" spans="16:18" x14ac:dyDescent="0.2">
      <c r="P1058" s="288" t="str">
        <f t="shared" si="16"/>
        <v>BLANK</v>
      </c>
      <c r="R1058"/>
    </row>
    <row r="1059" spans="16:18" x14ac:dyDescent="0.2">
      <c r="P1059" s="288" t="str">
        <f t="shared" si="16"/>
        <v>BLANK</v>
      </c>
      <c r="R1059"/>
    </row>
    <row r="1060" spans="16:18" x14ac:dyDescent="0.2">
      <c r="P1060" s="288" t="str">
        <f t="shared" si="16"/>
        <v>BLANK</v>
      </c>
      <c r="R1060"/>
    </row>
    <row r="1061" spans="16:18" x14ac:dyDescent="0.2">
      <c r="P1061" s="288" t="str">
        <f t="shared" si="16"/>
        <v>BLANK</v>
      </c>
      <c r="R1061"/>
    </row>
    <row r="1062" spans="16:18" x14ac:dyDescent="0.2">
      <c r="P1062" s="288" t="str">
        <f t="shared" si="16"/>
        <v>BLANK</v>
      </c>
      <c r="R1062"/>
    </row>
    <row r="1063" spans="16:18" x14ac:dyDescent="0.2">
      <c r="P1063" s="288" t="str">
        <f t="shared" si="16"/>
        <v>BLANK</v>
      </c>
      <c r="R1063"/>
    </row>
    <row r="1064" spans="16:18" x14ac:dyDescent="0.2">
      <c r="P1064" s="288" t="str">
        <f t="shared" si="16"/>
        <v>BLANK</v>
      </c>
      <c r="R1064"/>
    </row>
    <row r="1065" spans="16:18" x14ac:dyDescent="0.2">
      <c r="P1065" s="288" t="str">
        <f t="shared" si="16"/>
        <v>BLANK</v>
      </c>
      <c r="R1065"/>
    </row>
    <row r="1066" spans="16:18" x14ac:dyDescent="0.2">
      <c r="P1066" s="288" t="str">
        <f t="shared" si="16"/>
        <v>BLANK</v>
      </c>
      <c r="R1066"/>
    </row>
    <row r="1067" spans="16:18" x14ac:dyDescent="0.2">
      <c r="P1067" s="288" t="str">
        <f t="shared" si="16"/>
        <v>BLANK</v>
      </c>
      <c r="R1067"/>
    </row>
    <row r="1068" spans="16:18" x14ac:dyDescent="0.2">
      <c r="P1068" s="288" t="str">
        <f t="shared" si="16"/>
        <v>BLANK</v>
      </c>
      <c r="R1068"/>
    </row>
    <row r="1069" spans="16:18" x14ac:dyDescent="0.2">
      <c r="P1069" s="288" t="str">
        <f t="shared" si="16"/>
        <v>BLANK</v>
      </c>
      <c r="R1069"/>
    </row>
    <row r="1070" spans="16:18" x14ac:dyDescent="0.2">
      <c r="P1070" s="288" t="str">
        <f t="shared" si="16"/>
        <v>BLANK</v>
      </c>
      <c r="R1070"/>
    </row>
    <row r="1071" spans="16:18" x14ac:dyDescent="0.2">
      <c r="P1071" s="288" t="str">
        <f t="shared" si="16"/>
        <v>BLANK</v>
      </c>
      <c r="R1071"/>
    </row>
    <row r="1072" spans="16:18" x14ac:dyDescent="0.2">
      <c r="P1072" s="288" t="str">
        <f t="shared" si="16"/>
        <v>BLANK</v>
      </c>
      <c r="R1072"/>
    </row>
    <row r="1073" spans="16:18" x14ac:dyDescent="0.2">
      <c r="P1073" s="288" t="str">
        <f t="shared" si="16"/>
        <v>BLANK</v>
      </c>
      <c r="R1073"/>
    </row>
    <row r="1074" spans="16:18" x14ac:dyDescent="0.2">
      <c r="P1074" s="288" t="str">
        <f t="shared" si="16"/>
        <v>BLANK</v>
      </c>
      <c r="R1074"/>
    </row>
    <row r="1075" spans="16:18" x14ac:dyDescent="0.2">
      <c r="P1075" s="288" t="str">
        <f t="shared" si="16"/>
        <v>BLANK</v>
      </c>
      <c r="R1075"/>
    </row>
    <row r="1076" spans="16:18" x14ac:dyDescent="0.2">
      <c r="P1076" s="288" t="str">
        <f t="shared" si="16"/>
        <v>BLANK</v>
      </c>
      <c r="R1076"/>
    </row>
    <row r="1077" spans="16:18" x14ac:dyDescent="0.2">
      <c r="P1077" s="288" t="str">
        <f t="shared" si="16"/>
        <v>BLANK</v>
      </c>
      <c r="R1077"/>
    </row>
    <row r="1078" spans="16:18" x14ac:dyDescent="0.2">
      <c r="P1078" s="288" t="str">
        <f t="shared" si="16"/>
        <v>BLANK</v>
      </c>
      <c r="R1078"/>
    </row>
    <row r="1079" spans="16:18" x14ac:dyDescent="0.2">
      <c r="P1079" s="288" t="str">
        <f t="shared" si="16"/>
        <v>BLANK</v>
      </c>
      <c r="R1079"/>
    </row>
    <row r="1080" spans="16:18" x14ac:dyDescent="0.2">
      <c r="P1080" s="288" t="str">
        <f t="shared" si="16"/>
        <v>BLANK</v>
      </c>
      <c r="R1080"/>
    </row>
    <row r="1081" spans="16:18" x14ac:dyDescent="0.2">
      <c r="P1081" s="288" t="str">
        <f t="shared" si="16"/>
        <v>BLANK</v>
      </c>
      <c r="R1081"/>
    </row>
    <row r="1082" spans="16:18" x14ac:dyDescent="0.2">
      <c r="P1082" s="288" t="str">
        <f t="shared" si="16"/>
        <v>BLANK</v>
      </c>
      <c r="R1082"/>
    </row>
    <row r="1083" spans="16:18" x14ac:dyDescent="0.2">
      <c r="P1083" s="288" t="str">
        <f t="shared" si="16"/>
        <v>BLANK</v>
      </c>
      <c r="R1083"/>
    </row>
    <row r="1084" spans="16:18" x14ac:dyDescent="0.2">
      <c r="P1084" s="288" t="str">
        <f t="shared" si="16"/>
        <v>BLANK</v>
      </c>
      <c r="R1084"/>
    </row>
    <row r="1085" spans="16:18" x14ac:dyDescent="0.2">
      <c r="P1085" s="288" t="str">
        <f t="shared" si="16"/>
        <v>BLANK</v>
      </c>
      <c r="R1085"/>
    </row>
    <row r="1086" spans="16:18" x14ac:dyDescent="0.2">
      <c r="P1086" s="288" t="str">
        <f t="shared" si="16"/>
        <v>BLANK</v>
      </c>
      <c r="R1086"/>
    </row>
    <row r="1087" spans="16:18" x14ac:dyDescent="0.2">
      <c r="P1087" s="288" t="str">
        <f t="shared" si="16"/>
        <v>BLANK</v>
      </c>
      <c r="R1087"/>
    </row>
    <row r="1088" spans="16:18" x14ac:dyDescent="0.2">
      <c r="P1088" s="288" t="str">
        <f t="shared" si="16"/>
        <v>BLANK</v>
      </c>
      <c r="R1088"/>
    </row>
    <row r="1089" spans="16:18" x14ac:dyDescent="0.2">
      <c r="P1089" s="288" t="str">
        <f t="shared" si="16"/>
        <v>BLANK</v>
      </c>
      <c r="R1089"/>
    </row>
    <row r="1090" spans="16:18" x14ac:dyDescent="0.2">
      <c r="P1090" s="288" t="str">
        <f t="shared" si="16"/>
        <v>BLANK</v>
      </c>
      <c r="R1090"/>
    </row>
    <row r="1091" spans="16:18" x14ac:dyDescent="0.2">
      <c r="P1091" s="288" t="str">
        <f t="shared" ref="P1091:P1154" si="17">IF(A1091="","BLANK",A1091)</f>
        <v>BLANK</v>
      </c>
      <c r="R1091"/>
    </row>
    <row r="1092" spans="16:18" x14ac:dyDescent="0.2">
      <c r="P1092" s="288" t="str">
        <f t="shared" si="17"/>
        <v>BLANK</v>
      </c>
      <c r="R1092"/>
    </row>
    <row r="1093" spans="16:18" x14ac:dyDescent="0.2">
      <c r="P1093" s="288" t="str">
        <f t="shared" si="17"/>
        <v>BLANK</v>
      </c>
      <c r="R1093"/>
    </row>
    <row r="1094" spans="16:18" x14ac:dyDescent="0.2">
      <c r="P1094" s="288" t="str">
        <f t="shared" si="17"/>
        <v>BLANK</v>
      </c>
      <c r="R1094"/>
    </row>
    <row r="1095" spans="16:18" x14ac:dyDescent="0.2">
      <c r="P1095" s="288" t="str">
        <f t="shared" si="17"/>
        <v>BLANK</v>
      </c>
      <c r="R1095"/>
    </row>
    <row r="1096" spans="16:18" x14ac:dyDescent="0.2">
      <c r="P1096" s="288" t="str">
        <f t="shared" si="17"/>
        <v>BLANK</v>
      </c>
      <c r="R1096"/>
    </row>
    <row r="1097" spans="16:18" x14ac:dyDescent="0.2">
      <c r="P1097" s="288" t="str">
        <f t="shared" si="17"/>
        <v>BLANK</v>
      </c>
      <c r="R1097"/>
    </row>
    <row r="1098" spans="16:18" x14ac:dyDescent="0.2">
      <c r="P1098" s="288" t="str">
        <f t="shared" si="17"/>
        <v>BLANK</v>
      </c>
      <c r="R1098"/>
    </row>
    <row r="1099" spans="16:18" x14ac:dyDescent="0.2">
      <c r="P1099" s="288" t="str">
        <f t="shared" si="17"/>
        <v>BLANK</v>
      </c>
      <c r="R1099"/>
    </row>
    <row r="1100" spans="16:18" x14ac:dyDescent="0.2">
      <c r="P1100" s="288" t="str">
        <f t="shared" si="17"/>
        <v>BLANK</v>
      </c>
      <c r="R1100"/>
    </row>
    <row r="1101" spans="16:18" x14ac:dyDescent="0.2">
      <c r="P1101" s="288" t="str">
        <f t="shared" si="17"/>
        <v>BLANK</v>
      </c>
      <c r="R1101"/>
    </row>
    <row r="1102" spans="16:18" x14ac:dyDescent="0.2">
      <c r="P1102" s="288" t="str">
        <f t="shared" si="17"/>
        <v>BLANK</v>
      </c>
      <c r="R1102"/>
    </row>
    <row r="1103" spans="16:18" x14ac:dyDescent="0.2">
      <c r="P1103" s="288" t="str">
        <f t="shared" si="17"/>
        <v>BLANK</v>
      </c>
      <c r="R1103"/>
    </row>
    <row r="1104" spans="16:18" x14ac:dyDescent="0.2">
      <c r="P1104" s="288" t="str">
        <f t="shared" si="17"/>
        <v>BLANK</v>
      </c>
      <c r="R1104"/>
    </row>
    <row r="1105" spans="16:18" x14ac:dyDescent="0.2">
      <c r="P1105" s="288" t="str">
        <f t="shared" si="17"/>
        <v>BLANK</v>
      </c>
      <c r="R1105"/>
    </row>
    <row r="1106" spans="16:18" x14ac:dyDescent="0.2">
      <c r="P1106" s="288" t="str">
        <f t="shared" si="17"/>
        <v>BLANK</v>
      </c>
      <c r="R1106"/>
    </row>
    <row r="1107" spans="16:18" x14ac:dyDescent="0.2">
      <c r="P1107" s="288" t="str">
        <f t="shared" si="17"/>
        <v>BLANK</v>
      </c>
      <c r="R1107"/>
    </row>
    <row r="1108" spans="16:18" x14ac:dyDescent="0.2">
      <c r="P1108" s="288" t="str">
        <f t="shared" si="17"/>
        <v>BLANK</v>
      </c>
      <c r="R1108"/>
    </row>
    <row r="1109" spans="16:18" x14ac:dyDescent="0.2">
      <c r="P1109" s="288" t="str">
        <f t="shared" si="17"/>
        <v>BLANK</v>
      </c>
      <c r="R1109"/>
    </row>
    <row r="1110" spans="16:18" x14ac:dyDescent="0.2">
      <c r="P1110" s="288" t="str">
        <f t="shared" si="17"/>
        <v>BLANK</v>
      </c>
      <c r="R1110"/>
    </row>
    <row r="1111" spans="16:18" x14ac:dyDescent="0.2">
      <c r="P1111" s="288" t="str">
        <f t="shared" si="17"/>
        <v>BLANK</v>
      </c>
      <c r="R1111"/>
    </row>
    <row r="1112" spans="16:18" x14ac:dyDescent="0.2">
      <c r="P1112" s="288" t="str">
        <f t="shared" si="17"/>
        <v>BLANK</v>
      </c>
      <c r="R1112"/>
    </row>
    <row r="1113" spans="16:18" x14ac:dyDescent="0.2">
      <c r="P1113" s="288" t="str">
        <f t="shared" si="17"/>
        <v>BLANK</v>
      </c>
      <c r="R1113"/>
    </row>
    <row r="1114" spans="16:18" x14ac:dyDescent="0.2">
      <c r="P1114" s="288" t="str">
        <f t="shared" si="17"/>
        <v>BLANK</v>
      </c>
      <c r="R1114"/>
    </row>
    <row r="1115" spans="16:18" x14ac:dyDescent="0.2">
      <c r="P1115" s="288" t="str">
        <f t="shared" si="17"/>
        <v>BLANK</v>
      </c>
      <c r="R1115"/>
    </row>
    <row r="1116" spans="16:18" x14ac:dyDescent="0.2">
      <c r="P1116" s="288" t="str">
        <f t="shared" si="17"/>
        <v>BLANK</v>
      </c>
      <c r="R1116"/>
    </row>
    <row r="1117" spans="16:18" x14ac:dyDescent="0.2">
      <c r="P1117" s="288" t="str">
        <f t="shared" si="17"/>
        <v>BLANK</v>
      </c>
      <c r="R1117"/>
    </row>
    <row r="1118" spans="16:18" x14ac:dyDescent="0.2">
      <c r="P1118" s="288" t="str">
        <f t="shared" si="17"/>
        <v>BLANK</v>
      </c>
      <c r="R1118"/>
    </row>
    <row r="1119" spans="16:18" x14ac:dyDescent="0.2">
      <c r="P1119" s="288" t="str">
        <f t="shared" si="17"/>
        <v>BLANK</v>
      </c>
      <c r="R1119"/>
    </row>
    <row r="1120" spans="16:18" x14ac:dyDescent="0.2">
      <c r="P1120" s="288" t="str">
        <f t="shared" si="17"/>
        <v>BLANK</v>
      </c>
      <c r="R1120"/>
    </row>
    <row r="1121" spans="16:18" x14ac:dyDescent="0.2">
      <c r="P1121" s="288" t="str">
        <f t="shared" si="17"/>
        <v>BLANK</v>
      </c>
      <c r="R1121"/>
    </row>
    <row r="1122" spans="16:18" x14ac:dyDescent="0.2">
      <c r="P1122" s="288" t="str">
        <f t="shared" si="17"/>
        <v>BLANK</v>
      </c>
      <c r="R1122"/>
    </row>
    <row r="1123" spans="16:18" x14ac:dyDescent="0.2">
      <c r="P1123" s="288" t="str">
        <f t="shared" si="17"/>
        <v>BLANK</v>
      </c>
      <c r="R1123"/>
    </row>
    <row r="1124" spans="16:18" x14ac:dyDescent="0.2">
      <c r="P1124" s="288" t="str">
        <f t="shared" si="17"/>
        <v>BLANK</v>
      </c>
      <c r="R1124"/>
    </row>
    <row r="1125" spans="16:18" x14ac:dyDescent="0.2">
      <c r="P1125" s="288" t="str">
        <f t="shared" si="17"/>
        <v>BLANK</v>
      </c>
      <c r="R1125"/>
    </row>
    <row r="1126" spans="16:18" x14ac:dyDescent="0.2">
      <c r="P1126" s="288" t="str">
        <f t="shared" si="17"/>
        <v>BLANK</v>
      </c>
      <c r="R1126"/>
    </row>
    <row r="1127" spans="16:18" x14ac:dyDescent="0.2">
      <c r="P1127" s="288" t="str">
        <f t="shared" si="17"/>
        <v>BLANK</v>
      </c>
      <c r="R1127"/>
    </row>
    <row r="1128" spans="16:18" x14ac:dyDescent="0.2">
      <c r="P1128" s="288" t="str">
        <f t="shared" si="17"/>
        <v>BLANK</v>
      </c>
      <c r="R1128"/>
    </row>
    <row r="1129" spans="16:18" x14ac:dyDescent="0.2">
      <c r="P1129" s="288" t="str">
        <f t="shared" si="17"/>
        <v>BLANK</v>
      </c>
      <c r="R1129"/>
    </row>
    <row r="1130" spans="16:18" x14ac:dyDescent="0.2">
      <c r="P1130" s="288" t="str">
        <f t="shared" si="17"/>
        <v>BLANK</v>
      </c>
      <c r="R1130"/>
    </row>
    <row r="1131" spans="16:18" x14ac:dyDescent="0.2">
      <c r="P1131" s="288" t="str">
        <f t="shared" si="17"/>
        <v>BLANK</v>
      </c>
      <c r="R1131"/>
    </row>
    <row r="1132" spans="16:18" x14ac:dyDescent="0.2">
      <c r="P1132" s="288" t="str">
        <f t="shared" si="17"/>
        <v>BLANK</v>
      </c>
      <c r="R1132"/>
    </row>
    <row r="1133" spans="16:18" x14ac:dyDescent="0.2">
      <c r="P1133" s="288" t="str">
        <f t="shared" si="17"/>
        <v>BLANK</v>
      </c>
      <c r="R1133"/>
    </row>
    <row r="1134" spans="16:18" x14ac:dyDescent="0.2">
      <c r="P1134" s="288" t="str">
        <f t="shared" si="17"/>
        <v>BLANK</v>
      </c>
      <c r="R1134"/>
    </row>
    <row r="1135" spans="16:18" x14ac:dyDescent="0.2">
      <c r="P1135" s="288" t="str">
        <f t="shared" si="17"/>
        <v>BLANK</v>
      </c>
      <c r="R1135"/>
    </row>
    <row r="1136" spans="16:18" x14ac:dyDescent="0.2">
      <c r="P1136" s="288" t="str">
        <f t="shared" si="17"/>
        <v>BLANK</v>
      </c>
      <c r="R1136"/>
    </row>
    <row r="1137" spans="16:18" x14ac:dyDescent="0.2">
      <c r="P1137" s="288" t="str">
        <f t="shared" si="17"/>
        <v>BLANK</v>
      </c>
      <c r="R1137"/>
    </row>
    <row r="1138" spans="16:18" x14ac:dyDescent="0.2">
      <c r="P1138" s="288" t="str">
        <f t="shared" si="17"/>
        <v>BLANK</v>
      </c>
      <c r="R1138"/>
    </row>
    <row r="1139" spans="16:18" x14ac:dyDescent="0.2">
      <c r="P1139" s="288" t="str">
        <f t="shared" si="17"/>
        <v>BLANK</v>
      </c>
      <c r="R1139"/>
    </row>
    <row r="1140" spans="16:18" x14ac:dyDescent="0.2">
      <c r="P1140" s="288" t="str">
        <f t="shared" si="17"/>
        <v>BLANK</v>
      </c>
      <c r="R1140"/>
    </row>
    <row r="1141" spans="16:18" x14ac:dyDescent="0.2">
      <c r="P1141" s="288" t="str">
        <f t="shared" si="17"/>
        <v>BLANK</v>
      </c>
      <c r="R1141"/>
    </row>
    <row r="1142" spans="16:18" x14ac:dyDescent="0.2">
      <c r="P1142" s="288" t="str">
        <f t="shared" si="17"/>
        <v>BLANK</v>
      </c>
      <c r="R1142"/>
    </row>
    <row r="1143" spans="16:18" x14ac:dyDescent="0.2">
      <c r="P1143" s="288" t="str">
        <f t="shared" si="17"/>
        <v>BLANK</v>
      </c>
      <c r="R1143"/>
    </row>
    <row r="1144" spans="16:18" x14ac:dyDescent="0.2">
      <c r="P1144" s="288" t="str">
        <f t="shared" si="17"/>
        <v>BLANK</v>
      </c>
      <c r="R1144"/>
    </row>
    <row r="1145" spans="16:18" x14ac:dyDescent="0.2">
      <c r="P1145" s="288" t="str">
        <f t="shared" si="17"/>
        <v>BLANK</v>
      </c>
      <c r="R1145"/>
    </row>
    <row r="1146" spans="16:18" x14ac:dyDescent="0.2">
      <c r="P1146" s="288" t="str">
        <f t="shared" si="17"/>
        <v>BLANK</v>
      </c>
      <c r="R1146"/>
    </row>
    <row r="1147" spans="16:18" x14ac:dyDescent="0.2">
      <c r="P1147" s="288" t="str">
        <f t="shared" si="17"/>
        <v>BLANK</v>
      </c>
      <c r="R1147"/>
    </row>
    <row r="1148" spans="16:18" x14ac:dyDescent="0.2">
      <c r="P1148" s="288" t="str">
        <f t="shared" si="17"/>
        <v>BLANK</v>
      </c>
      <c r="R1148"/>
    </row>
    <row r="1149" spans="16:18" x14ac:dyDescent="0.2">
      <c r="P1149" s="288" t="str">
        <f t="shared" si="17"/>
        <v>BLANK</v>
      </c>
      <c r="R1149"/>
    </row>
    <row r="1150" spans="16:18" x14ac:dyDescent="0.2">
      <c r="P1150" s="288" t="str">
        <f t="shared" si="17"/>
        <v>BLANK</v>
      </c>
      <c r="R1150"/>
    </row>
    <row r="1151" spans="16:18" x14ac:dyDescent="0.2">
      <c r="P1151" s="288" t="str">
        <f t="shared" si="17"/>
        <v>BLANK</v>
      </c>
      <c r="R1151"/>
    </row>
    <row r="1152" spans="16:18" x14ac:dyDescent="0.2">
      <c r="P1152" s="288" t="str">
        <f t="shared" si="17"/>
        <v>BLANK</v>
      </c>
      <c r="R1152"/>
    </row>
    <row r="1153" spans="16:18" x14ac:dyDescent="0.2">
      <c r="P1153" s="288" t="str">
        <f t="shared" si="17"/>
        <v>BLANK</v>
      </c>
      <c r="R1153"/>
    </row>
    <row r="1154" spans="16:18" x14ac:dyDescent="0.2">
      <c r="P1154" s="288" t="str">
        <f t="shared" si="17"/>
        <v>BLANK</v>
      </c>
      <c r="R1154"/>
    </row>
    <row r="1155" spans="16:18" x14ac:dyDescent="0.2">
      <c r="P1155" s="288" t="str">
        <f t="shared" ref="P1155:P1218" si="18">IF(A1155="","BLANK",A1155)</f>
        <v>BLANK</v>
      </c>
      <c r="R1155"/>
    </row>
    <row r="1156" spans="16:18" x14ac:dyDescent="0.2">
      <c r="P1156" s="288" t="str">
        <f t="shared" si="18"/>
        <v>BLANK</v>
      </c>
      <c r="R1156"/>
    </row>
    <row r="1157" spans="16:18" x14ac:dyDescent="0.2">
      <c r="P1157" s="288" t="str">
        <f t="shared" si="18"/>
        <v>BLANK</v>
      </c>
      <c r="R1157"/>
    </row>
    <row r="1158" spans="16:18" x14ac:dyDescent="0.2">
      <c r="P1158" s="288" t="str">
        <f t="shared" si="18"/>
        <v>BLANK</v>
      </c>
      <c r="R1158"/>
    </row>
    <row r="1159" spans="16:18" x14ac:dyDescent="0.2">
      <c r="P1159" s="288" t="str">
        <f t="shared" si="18"/>
        <v>BLANK</v>
      </c>
      <c r="R1159"/>
    </row>
    <row r="1160" spans="16:18" x14ac:dyDescent="0.2">
      <c r="P1160" s="288" t="str">
        <f t="shared" si="18"/>
        <v>BLANK</v>
      </c>
      <c r="R1160"/>
    </row>
    <row r="1161" spans="16:18" x14ac:dyDescent="0.2">
      <c r="P1161" s="288" t="str">
        <f t="shared" si="18"/>
        <v>BLANK</v>
      </c>
      <c r="R1161"/>
    </row>
    <row r="1162" spans="16:18" x14ac:dyDescent="0.2">
      <c r="P1162" s="288" t="str">
        <f t="shared" si="18"/>
        <v>BLANK</v>
      </c>
      <c r="R1162"/>
    </row>
    <row r="1163" spans="16:18" x14ac:dyDescent="0.2">
      <c r="P1163" s="288" t="str">
        <f t="shared" si="18"/>
        <v>BLANK</v>
      </c>
      <c r="R1163"/>
    </row>
    <row r="1164" spans="16:18" x14ac:dyDescent="0.2">
      <c r="P1164" s="288" t="str">
        <f t="shared" si="18"/>
        <v>BLANK</v>
      </c>
      <c r="R1164"/>
    </row>
    <row r="1165" spans="16:18" x14ac:dyDescent="0.2">
      <c r="P1165" s="288" t="str">
        <f t="shared" si="18"/>
        <v>BLANK</v>
      </c>
      <c r="R1165"/>
    </row>
    <row r="1166" spans="16:18" x14ac:dyDescent="0.2">
      <c r="P1166" s="288" t="str">
        <f t="shared" si="18"/>
        <v>BLANK</v>
      </c>
      <c r="R1166"/>
    </row>
    <row r="1167" spans="16:18" x14ac:dyDescent="0.2">
      <c r="P1167" s="288" t="str">
        <f t="shared" si="18"/>
        <v>BLANK</v>
      </c>
      <c r="R1167"/>
    </row>
    <row r="1168" spans="16:18" x14ac:dyDescent="0.2">
      <c r="P1168" s="288" t="str">
        <f t="shared" si="18"/>
        <v>BLANK</v>
      </c>
      <c r="R1168"/>
    </row>
    <row r="1169" spans="16:18" x14ac:dyDescent="0.2">
      <c r="P1169" s="288" t="str">
        <f t="shared" si="18"/>
        <v>BLANK</v>
      </c>
      <c r="R1169"/>
    </row>
    <row r="1170" spans="16:18" x14ac:dyDescent="0.2">
      <c r="P1170" s="288" t="str">
        <f t="shared" si="18"/>
        <v>BLANK</v>
      </c>
      <c r="R1170"/>
    </row>
    <row r="1171" spans="16:18" x14ac:dyDescent="0.2">
      <c r="P1171" s="288" t="str">
        <f t="shared" si="18"/>
        <v>BLANK</v>
      </c>
      <c r="R1171"/>
    </row>
    <row r="1172" spans="16:18" x14ac:dyDescent="0.2">
      <c r="P1172" s="288" t="str">
        <f t="shared" si="18"/>
        <v>BLANK</v>
      </c>
      <c r="R1172"/>
    </row>
    <row r="1173" spans="16:18" x14ac:dyDescent="0.2">
      <c r="P1173" s="288" t="str">
        <f t="shared" si="18"/>
        <v>BLANK</v>
      </c>
      <c r="R1173"/>
    </row>
    <row r="1174" spans="16:18" x14ac:dyDescent="0.2">
      <c r="P1174" s="288" t="str">
        <f t="shared" si="18"/>
        <v>BLANK</v>
      </c>
      <c r="R1174"/>
    </row>
    <row r="1175" spans="16:18" x14ac:dyDescent="0.2">
      <c r="P1175" s="288" t="str">
        <f t="shared" si="18"/>
        <v>BLANK</v>
      </c>
      <c r="R1175"/>
    </row>
    <row r="1176" spans="16:18" x14ac:dyDescent="0.2">
      <c r="P1176" s="288" t="str">
        <f t="shared" si="18"/>
        <v>BLANK</v>
      </c>
      <c r="R1176"/>
    </row>
    <row r="1177" spans="16:18" x14ac:dyDescent="0.2">
      <c r="P1177" s="288" t="str">
        <f t="shared" si="18"/>
        <v>BLANK</v>
      </c>
      <c r="R1177"/>
    </row>
    <row r="1178" spans="16:18" x14ac:dyDescent="0.2">
      <c r="P1178" s="288" t="str">
        <f t="shared" si="18"/>
        <v>BLANK</v>
      </c>
      <c r="R1178"/>
    </row>
    <row r="1179" spans="16:18" x14ac:dyDescent="0.2">
      <c r="P1179" s="288" t="str">
        <f t="shared" si="18"/>
        <v>BLANK</v>
      </c>
      <c r="R1179"/>
    </row>
    <row r="1180" spans="16:18" x14ac:dyDescent="0.2">
      <c r="P1180" s="288" t="str">
        <f t="shared" si="18"/>
        <v>BLANK</v>
      </c>
      <c r="R1180"/>
    </row>
    <row r="1181" spans="16:18" x14ac:dyDescent="0.2">
      <c r="P1181" s="288" t="str">
        <f t="shared" si="18"/>
        <v>BLANK</v>
      </c>
      <c r="R1181"/>
    </row>
    <row r="1182" spans="16:18" x14ac:dyDescent="0.2">
      <c r="P1182" s="288" t="str">
        <f t="shared" si="18"/>
        <v>BLANK</v>
      </c>
      <c r="R1182"/>
    </row>
    <row r="1183" spans="16:18" x14ac:dyDescent="0.2">
      <c r="P1183" s="288" t="str">
        <f t="shared" si="18"/>
        <v>BLANK</v>
      </c>
      <c r="R1183"/>
    </row>
    <row r="1184" spans="16:18" x14ac:dyDescent="0.2">
      <c r="P1184" s="288" t="str">
        <f t="shared" si="18"/>
        <v>BLANK</v>
      </c>
      <c r="R1184"/>
    </row>
    <row r="1185" spans="16:18" x14ac:dyDescent="0.2">
      <c r="P1185" s="288" t="str">
        <f t="shared" si="18"/>
        <v>BLANK</v>
      </c>
      <c r="R1185"/>
    </row>
    <row r="1186" spans="16:18" x14ac:dyDescent="0.2">
      <c r="P1186" s="288" t="str">
        <f t="shared" si="18"/>
        <v>BLANK</v>
      </c>
      <c r="R1186"/>
    </row>
    <row r="1187" spans="16:18" x14ac:dyDescent="0.2">
      <c r="P1187" s="288" t="str">
        <f t="shared" si="18"/>
        <v>BLANK</v>
      </c>
      <c r="R1187"/>
    </row>
    <row r="1188" spans="16:18" x14ac:dyDescent="0.2">
      <c r="P1188" s="288" t="str">
        <f t="shared" si="18"/>
        <v>BLANK</v>
      </c>
      <c r="R1188"/>
    </row>
    <row r="1189" spans="16:18" x14ac:dyDescent="0.2">
      <c r="P1189" s="288" t="str">
        <f t="shared" si="18"/>
        <v>BLANK</v>
      </c>
      <c r="R1189"/>
    </row>
    <row r="1190" spans="16:18" x14ac:dyDescent="0.2">
      <c r="P1190" s="288" t="str">
        <f t="shared" si="18"/>
        <v>BLANK</v>
      </c>
      <c r="R1190"/>
    </row>
    <row r="1191" spans="16:18" x14ac:dyDescent="0.2">
      <c r="P1191" s="288" t="str">
        <f t="shared" si="18"/>
        <v>BLANK</v>
      </c>
      <c r="R1191"/>
    </row>
    <row r="1192" spans="16:18" x14ac:dyDescent="0.2">
      <c r="P1192" s="288" t="str">
        <f t="shared" si="18"/>
        <v>BLANK</v>
      </c>
      <c r="R1192"/>
    </row>
    <row r="1193" spans="16:18" x14ac:dyDescent="0.2">
      <c r="P1193" s="288" t="str">
        <f t="shared" si="18"/>
        <v>BLANK</v>
      </c>
      <c r="R1193"/>
    </row>
    <row r="1194" spans="16:18" x14ac:dyDescent="0.2">
      <c r="P1194" s="288" t="str">
        <f t="shared" si="18"/>
        <v>BLANK</v>
      </c>
      <c r="R1194"/>
    </row>
    <row r="1195" spans="16:18" x14ac:dyDescent="0.2">
      <c r="P1195" s="288" t="str">
        <f t="shared" si="18"/>
        <v>BLANK</v>
      </c>
      <c r="R1195"/>
    </row>
    <row r="1196" spans="16:18" x14ac:dyDescent="0.2">
      <c r="P1196" s="288" t="str">
        <f t="shared" si="18"/>
        <v>BLANK</v>
      </c>
      <c r="R1196"/>
    </row>
    <row r="1197" spans="16:18" x14ac:dyDescent="0.2">
      <c r="P1197" s="288" t="str">
        <f t="shared" si="18"/>
        <v>BLANK</v>
      </c>
      <c r="R1197"/>
    </row>
    <row r="1198" spans="16:18" x14ac:dyDescent="0.2">
      <c r="P1198" s="288" t="str">
        <f t="shared" si="18"/>
        <v>BLANK</v>
      </c>
      <c r="R1198"/>
    </row>
    <row r="1199" spans="16:18" x14ac:dyDescent="0.2">
      <c r="P1199" s="288" t="str">
        <f t="shared" si="18"/>
        <v>BLANK</v>
      </c>
      <c r="R1199"/>
    </row>
    <row r="1200" spans="16:18" x14ac:dyDescent="0.2">
      <c r="P1200" s="288" t="str">
        <f t="shared" si="18"/>
        <v>BLANK</v>
      </c>
      <c r="R1200"/>
    </row>
    <row r="1201" spans="16:18" x14ac:dyDescent="0.2">
      <c r="P1201" s="288" t="str">
        <f t="shared" si="18"/>
        <v>BLANK</v>
      </c>
      <c r="R1201"/>
    </row>
    <row r="1202" spans="16:18" x14ac:dyDescent="0.2">
      <c r="P1202" s="288" t="str">
        <f t="shared" si="18"/>
        <v>BLANK</v>
      </c>
      <c r="R1202"/>
    </row>
    <row r="1203" spans="16:18" x14ac:dyDescent="0.2">
      <c r="P1203" s="288" t="str">
        <f t="shared" si="18"/>
        <v>BLANK</v>
      </c>
      <c r="R1203"/>
    </row>
    <row r="1204" spans="16:18" x14ac:dyDescent="0.2">
      <c r="P1204" s="288" t="str">
        <f t="shared" si="18"/>
        <v>BLANK</v>
      </c>
      <c r="R1204"/>
    </row>
    <row r="1205" spans="16:18" x14ac:dyDescent="0.2">
      <c r="P1205" s="288" t="str">
        <f t="shared" si="18"/>
        <v>BLANK</v>
      </c>
      <c r="R1205"/>
    </row>
    <row r="1206" spans="16:18" x14ac:dyDescent="0.2">
      <c r="P1206" s="288" t="str">
        <f t="shared" si="18"/>
        <v>BLANK</v>
      </c>
      <c r="R1206"/>
    </row>
    <row r="1207" spans="16:18" x14ac:dyDescent="0.2">
      <c r="P1207" s="288" t="str">
        <f t="shared" si="18"/>
        <v>BLANK</v>
      </c>
      <c r="R1207"/>
    </row>
    <row r="1208" spans="16:18" x14ac:dyDescent="0.2">
      <c r="P1208" s="288" t="str">
        <f t="shared" si="18"/>
        <v>BLANK</v>
      </c>
      <c r="R1208"/>
    </row>
    <row r="1209" spans="16:18" x14ac:dyDescent="0.2">
      <c r="P1209" s="288" t="str">
        <f t="shared" si="18"/>
        <v>BLANK</v>
      </c>
      <c r="R1209"/>
    </row>
    <row r="1210" spans="16:18" x14ac:dyDescent="0.2">
      <c r="P1210" s="288" t="str">
        <f t="shared" si="18"/>
        <v>BLANK</v>
      </c>
      <c r="R1210"/>
    </row>
    <row r="1211" spans="16:18" x14ac:dyDescent="0.2">
      <c r="P1211" s="288" t="str">
        <f t="shared" si="18"/>
        <v>BLANK</v>
      </c>
      <c r="R1211"/>
    </row>
    <row r="1212" spans="16:18" x14ac:dyDescent="0.2">
      <c r="P1212" s="288" t="str">
        <f t="shared" si="18"/>
        <v>BLANK</v>
      </c>
      <c r="R1212"/>
    </row>
    <row r="1213" spans="16:18" x14ac:dyDescent="0.2">
      <c r="P1213" s="288" t="str">
        <f t="shared" si="18"/>
        <v>BLANK</v>
      </c>
      <c r="R1213"/>
    </row>
    <row r="1214" spans="16:18" x14ac:dyDescent="0.2">
      <c r="P1214" s="288" t="str">
        <f t="shared" si="18"/>
        <v>BLANK</v>
      </c>
      <c r="R1214"/>
    </row>
    <row r="1215" spans="16:18" x14ac:dyDescent="0.2">
      <c r="P1215" s="288" t="str">
        <f t="shared" si="18"/>
        <v>BLANK</v>
      </c>
      <c r="R1215"/>
    </row>
    <row r="1216" spans="16:18" x14ac:dyDescent="0.2">
      <c r="P1216" s="288" t="str">
        <f t="shared" si="18"/>
        <v>BLANK</v>
      </c>
      <c r="R1216"/>
    </row>
    <row r="1217" spans="16:18" x14ac:dyDescent="0.2">
      <c r="P1217" s="288" t="str">
        <f t="shared" si="18"/>
        <v>BLANK</v>
      </c>
      <c r="R1217"/>
    </row>
    <row r="1218" spans="16:18" x14ac:dyDescent="0.2">
      <c r="P1218" s="288" t="str">
        <f t="shared" si="18"/>
        <v>BLANK</v>
      </c>
      <c r="R1218"/>
    </row>
    <row r="1219" spans="16:18" x14ac:dyDescent="0.2">
      <c r="P1219" s="288" t="str">
        <f t="shared" ref="P1219:P1282" si="19">IF(A1219="","BLANK",A1219)</f>
        <v>BLANK</v>
      </c>
      <c r="R1219"/>
    </row>
    <row r="1220" spans="16:18" x14ac:dyDescent="0.2">
      <c r="P1220" s="288" t="str">
        <f t="shared" si="19"/>
        <v>BLANK</v>
      </c>
      <c r="R1220"/>
    </row>
    <row r="1221" spans="16:18" x14ac:dyDescent="0.2">
      <c r="P1221" s="288" t="str">
        <f t="shared" si="19"/>
        <v>BLANK</v>
      </c>
      <c r="R1221"/>
    </row>
    <row r="1222" spans="16:18" x14ac:dyDescent="0.2">
      <c r="P1222" s="288" t="str">
        <f t="shared" si="19"/>
        <v>BLANK</v>
      </c>
      <c r="R1222"/>
    </row>
    <row r="1223" spans="16:18" x14ac:dyDescent="0.2">
      <c r="P1223" s="288" t="str">
        <f t="shared" si="19"/>
        <v>BLANK</v>
      </c>
      <c r="R1223"/>
    </row>
    <row r="1224" spans="16:18" x14ac:dyDescent="0.2">
      <c r="P1224" s="288" t="str">
        <f t="shared" si="19"/>
        <v>BLANK</v>
      </c>
      <c r="R1224"/>
    </row>
    <row r="1225" spans="16:18" x14ac:dyDescent="0.2">
      <c r="P1225" s="288" t="str">
        <f t="shared" si="19"/>
        <v>BLANK</v>
      </c>
      <c r="R1225"/>
    </row>
    <row r="1226" spans="16:18" x14ac:dyDescent="0.2">
      <c r="P1226" s="288" t="str">
        <f t="shared" si="19"/>
        <v>BLANK</v>
      </c>
      <c r="R1226"/>
    </row>
    <row r="1227" spans="16:18" x14ac:dyDescent="0.2">
      <c r="P1227" s="288" t="str">
        <f t="shared" si="19"/>
        <v>BLANK</v>
      </c>
      <c r="R1227"/>
    </row>
    <row r="1228" spans="16:18" x14ac:dyDescent="0.2">
      <c r="P1228" s="288" t="str">
        <f t="shared" si="19"/>
        <v>BLANK</v>
      </c>
      <c r="R1228"/>
    </row>
    <row r="1229" spans="16:18" x14ac:dyDescent="0.2">
      <c r="P1229" s="288" t="str">
        <f t="shared" si="19"/>
        <v>BLANK</v>
      </c>
      <c r="R1229"/>
    </row>
    <row r="1230" spans="16:18" x14ac:dyDescent="0.2">
      <c r="P1230" s="288" t="str">
        <f t="shared" si="19"/>
        <v>BLANK</v>
      </c>
      <c r="R1230"/>
    </row>
    <row r="1231" spans="16:18" x14ac:dyDescent="0.2">
      <c r="P1231" s="288" t="str">
        <f t="shared" si="19"/>
        <v>BLANK</v>
      </c>
      <c r="R1231"/>
    </row>
    <row r="1232" spans="16:18" x14ac:dyDescent="0.2">
      <c r="P1232" s="288" t="str">
        <f t="shared" si="19"/>
        <v>BLANK</v>
      </c>
      <c r="R1232"/>
    </row>
    <row r="1233" spans="16:18" x14ac:dyDescent="0.2">
      <c r="P1233" s="288" t="str">
        <f t="shared" si="19"/>
        <v>BLANK</v>
      </c>
      <c r="R1233"/>
    </row>
    <row r="1234" spans="16:18" x14ac:dyDescent="0.2">
      <c r="P1234" s="288" t="str">
        <f t="shared" si="19"/>
        <v>BLANK</v>
      </c>
      <c r="R1234"/>
    </row>
    <row r="1235" spans="16:18" x14ac:dyDescent="0.2">
      <c r="P1235" s="288" t="str">
        <f t="shared" si="19"/>
        <v>BLANK</v>
      </c>
      <c r="R1235"/>
    </row>
    <row r="1236" spans="16:18" x14ac:dyDescent="0.2">
      <c r="P1236" s="288" t="str">
        <f t="shared" si="19"/>
        <v>BLANK</v>
      </c>
      <c r="R1236"/>
    </row>
    <row r="1237" spans="16:18" x14ac:dyDescent="0.2">
      <c r="P1237" s="288" t="str">
        <f t="shared" si="19"/>
        <v>BLANK</v>
      </c>
      <c r="R1237"/>
    </row>
    <row r="1238" spans="16:18" x14ac:dyDescent="0.2">
      <c r="P1238" s="288" t="str">
        <f t="shared" si="19"/>
        <v>BLANK</v>
      </c>
      <c r="R1238"/>
    </row>
    <row r="1239" spans="16:18" x14ac:dyDescent="0.2">
      <c r="P1239" s="288" t="str">
        <f t="shared" si="19"/>
        <v>BLANK</v>
      </c>
      <c r="R1239"/>
    </row>
    <row r="1240" spans="16:18" x14ac:dyDescent="0.2">
      <c r="P1240" s="288" t="str">
        <f t="shared" si="19"/>
        <v>BLANK</v>
      </c>
      <c r="R1240"/>
    </row>
    <row r="1241" spans="16:18" x14ac:dyDescent="0.2">
      <c r="P1241" s="288" t="str">
        <f t="shared" si="19"/>
        <v>BLANK</v>
      </c>
      <c r="R1241"/>
    </row>
    <row r="1242" spans="16:18" x14ac:dyDescent="0.2">
      <c r="P1242" s="288" t="str">
        <f t="shared" si="19"/>
        <v>BLANK</v>
      </c>
      <c r="R1242"/>
    </row>
    <row r="1243" spans="16:18" x14ac:dyDescent="0.2">
      <c r="P1243" s="288" t="str">
        <f t="shared" si="19"/>
        <v>BLANK</v>
      </c>
      <c r="R1243"/>
    </row>
    <row r="1244" spans="16:18" x14ac:dyDescent="0.2">
      <c r="P1244" s="288" t="str">
        <f t="shared" si="19"/>
        <v>BLANK</v>
      </c>
      <c r="R1244"/>
    </row>
    <row r="1245" spans="16:18" x14ac:dyDescent="0.2">
      <c r="P1245" s="288" t="str">
        <f t="shared" si="19"/>
        <v>BLANK</v>
      </c>
      <c r="R1245"/>
    </row>
    <row r="1246" spans="16:18" x14ac:dyDescent="0.2">
      <c r="P1246" s="288" t="str">
        <f t="shared" si="19"/>
        <v>BLANK</v>
      </c>
      <c r="R1246"/>
    </row>
    <row r="1247" spans="16:18" x14ac:dyDescent="0.2">
      <c r="P1247" s="288" t="str">
        <f t="shared" si="19"/>
        <v>BLANK</v>
      </c>
      <c r="R1247"/>
    </row>
    <row r="1248" spans="16:18" x14ac:dyDescent="0.2">
      <c r="P1248" s="288" t="str">
        <f t="shared" si="19"/>
        <v>BLANK</v>
      </c>
      <c r="R1248"/>
    </row>
    <row r="1249" spans="16:18" x14ac:dyDescent="0.2">
      <c r="P1249" s="288" t="str">
        <f t="shared" si="19"/>
        <v>BLANK</v>
      </c>
      <c r="R1249"/>
    </row>
    <row r="1250" spans="16:18" x14ac:dyDescent="0.2">
      <c r="P1250" s="288" t="str">
        <f t="shared" si="19"/>
        <v>BLANK</v>
      </c>
      <c r="R1250"/>
    </row>
    <row r="1251" spans="16:18" x14ac:dyDescent="0.2">
      <c r="P1251" s="288" t="str">
        <f t="shared" si="19"/>
        <v>BLANK</v>
      </c>
      <c r="R1251"/>
    </row>
    <row r="1252" spans="16:18" x14ac:dyDescent="0.2">
      <c r="P1252" s="288" t="str">
        <f t="shared" si="19"/>
        <v>BLANK</v>
      </c>
      <c r="R1252"/>
    </row>
    <row r="1253" spans="16:18" x14ac:dyDescent="0.2">
      <c r="P1253" s="288" t="str">
        <f t="shared" si="19"/>
        <v>BLANK</v>
      </c>
      <c r="R1253"/>
    </row>
    <row r="1254" spans="16:18" x14ac:dyDescent="0.2">
      <c r="P1254" s="288" t="str">
        <f t="shared" si="19"/>
        <v>BLANK</v>
      </c>
      <c r="R1254"/>
    </row>
    <row r="1255" spans="16:18" x14ac:dyDescent="0.2">
      <c r="P1255" s="288" t="str">
        <f t="shared" si="19"/>
        <v>BLANK</v>
      </c>
      <c r="R1255"/>
    </row>
    <row r="1256" spans="16:18" x14ac:dyDescent="0.2">
      <c r="P1256" s="288" t="str">
        <f t="shared" si="19"/>
        <v>BLANK</v>
      </c>
      <c r="R1256"/>
    </row>
    <row r="1257" spans="16:18" x14ac:dyDescent="0.2">
      <c r="P1257" s="288" t="str">
        <f t="shared" si="19"/>
        <v>BLANK</v>
      </c>
      <c r="R1257"/>
    </row>
    <row r="1258" spans="16:18" x14ac:dyDescent="0.2">
      <c r="P1258" s="288" t="str">
        <f t="shared" si="19"/>
        <v>BLANK</v>
      </c>
      <c r="R1258"/>
    </row>
    <row r="1259" spans="16:18" x14ac:dyDescent="0.2">
      <c r="P1259" s="288" t="str">
        <f t="shared" si="19"/>
        <v>BLANK</v>
      </c>
      <c r="R1259"/>
    </row>
    <row r="1260" spans="16:18" x14ac:dyDescent="0.2">
      <c r="P1260" s="288" t="str">
        <f t="shared" si="19"/>
        <v>BLANK</v>
      </c>
      <c r="R1260"/>
    </row>
    <row r="1261" spans="16:18" x14ac:dyDescent="0.2">
      <c r="P1261" s="288" t="str">
        <f t="shared" si="19"/>
        <v>BLANK</v>
      </c>
      <c r="R1261"/>
    </row>
    <row r="1262" spans="16:18" x14ac:dyDescent="0.2">
      <c r="P1262" s="288" t="str">
        <f t="shared" si="19"/>
        <v>BLANK</v>
      </c>
      <c r="R1262"/>
    </row>
    <row r="1263" spans="16:18" x14ac:dyDescent="0.2">
      <c r="P1263" s="288" t="str">
        <f t="shared" si="19"/>
        <v>BLANK</v>
      </c>
      <c r="R1263"/>
    </row>
    <row r="1264" spans="16:18" x14ac:dyDescent="0.2">
      <c r="P1264" s="288" t="str">
        <f t="shared" si="19"/>
        <v>BLANK</v>
      </c>
      <c r="R1264"/>
    </row>
    <row r="1265" spans="16:18" x14ac:dyDescent="0.2">
      <c r="P1265" s="288" t="str">
        <f t="shared" si="19"/>
        <v>BLANK</v>
      </c>
      <c r="R1265"/>
    </row>
    <row r="1266" spans="16:18" x14ac:dyDescent="0.2">
      <c r="P1266" s="288" t="str">
        <f t="shared" si="19"/>
        <v>BLANK</v>
      </c>
      <c r="R1266"/>
    </row>
    <row r="1267" spans="16:18" x14ac:dyDescent="0.2">
      <c r="P1267" s="288" t="str">
        <f t="shared" si="19"/>
        <v>BLANK</v>
      </c>
      <c r="R1267"/>
    </row>
    <row r="1268" spans="16:18" x14ac:dyDescent="0.2">
      <c r="P1268" s="288" t="str">
        <f t="shared" si="19"/>
        <v>BLANK</v>
      </c>
      <c r="R1268"/>
    </row>
    <row r="1269" spans="16:18" x14ac:dyDescent="0.2">
      <c r="P1269" s="288" t="str">
        <f t="shared" si="19"/>
        <v>BLANK</v>
      </c>
      <c r="R1269"/>
    </row>
    <row r="1270" spans="16:18" x14ac:dyDescent="0.2">
      <c r="P1270" s="288" t="str">
        <f t="shared" si="19"/>
        <v>BLANK</v>
      </c>
      <c r="R1270"/>
    </row>
    <row r="1271" spans="16:18" x14ac:dyDescent="0.2">
      <c r="P1271" s="288" t="str">
        <f t="shared" si="19"/>
        <v>BLANK</v>
      </c>
      <c r="R1271"/>
    </row>
    <row r="1272" spans="16:18" x14ac:dyDescent="0.2">
      <c r="P1272" s="288" t="str">
        <f t="shared" si="19"/>
        <v>BLANK</v>
      </c>
      <c r="R1272"/>
    </row>
    <row r="1273" spans="16:18" x14ac:dyDescent="0.2">
      <c r="P1273" s="288" t="str">
        <f t="shared" si="19"/>
        <v>BLANK</v>
      </c>
      <c r="R1273"/>
    </row>
    <row r="1274" spans="16:18" x14ac:dyDescent="0.2">
      <c r="P1274" s="288" t="str">
        <f t="shared" si="19"/>
        <v>BLANK</v>
      </c>
      <c r="R1274"/>
    </row>
    <row r="1275" spans="16:18" x14ac:dyDescent="0.2">
      <c r="P1275" s="288" t="str">
        <f t="shared" si="19"/>
        <v>BLANK</v>
      </c>
      <c r="R1275"/>
    </row>
    <row r="1276" spans="16:18" x14ac:dyDescent="0.2">
      <c r="P1276" s="288" t="str">
        <f t="shared" si="19"/>
        <v>BLANK</v>
      </c>
      <c r="R1276"/>
    </row>
    <row r="1277" spans="16:18" x14ac:dyDescent="0.2">
      <c r="P1277" s="288" t="str">
        <f t="shared" si="19"/>
        <v>BLANK</v>
      </c>
      <c r="R1277"/>
    </row>
    <row r="1278" spans="16:18" x14ac:dyDescent="0.2">
      <c r="P1278" s="288" t="str">
        <f t="shared" si="19"/>
        <v>BLANK</v>
      </c>
      <c r="R1278"/>
    </row>
    <row r="1279" spans="16:18" x14ac:dyDescent="0.2">
      <c r="P1279" s="288" t="str">
        <f t="shared" si="19"/>
        <v>BLANK</v>
      </c>
      <c r="R1279"/>
    </row>
    <row r="1280" spans="16:18" x14ac:dyDescent="0.2">
      <c r="P1280" s="288" t="str">
        <f t="shared" si="19"/>
        <v>BLANK</v>
      </c>
      <c r="R1280"/>
    </row>
    <row r="1281" spans="16:18" x14ac:dyDescent="0.2">
      <c r="P1281" s="288" t="str">
        <f t="shared" si="19"/>
        <v>BLANK</v>
      </c>
      <c r="R1281"/>
    </row>
    <row r="1282" spans="16:18" x14ac:dyDescent="0.2">
      <c r="P1282" s="288" t="str">
        <f t="shared" si="19"/>
        <v>BLANK</v>
      </c>
      <c r="R1282"/>
    </row>
    <row r="1283" spans="16:18" x14ac:dyDescent="0.2">
      <c r="P1283" s="288" t="str">
        <f t="shared" ref="P1283:P1346" si="20">IF(A1283="","BLANK",A1283)</f>
        <v>BLANK</v>
      </c>
      <c r="R1283"/>
    </row>
    <row r="1284" spans="16:18" x14ac:dyDescent="0.2">
      <c r="P1284" s="288" t="str">
        <f t="shared" si="20"/>
        <v>BLANK</v>
      </c>
      <c r="R1284"/>
    </row>
    <row r="1285" spans="16:18" x14ac:dyDescent="0.2">
      <c r="P1285" s="288" t="str">
        <f t="shared" si="20"/>
        <v>BLANK</v>
      </c>
      <c r="R1285"/>
    </row>
    <row r="1286" spans="16:18" x14ac:dyDescent="0.2">
      <c r="P1286" s="288" t="str">
        <f t="shared" si="20"/>
        <v>BLANK</v>
      </c>
      <c r="R1286"/>
    </row>
    <row r="1287" spans="16:18" x14ac:dyDescent="0.2">
      <c r="P1287" s="288" t="str">
        <f t="shared" si="20"/>
        <v>BLANK</v>
      </c>
      <c r="R1287"/>
    </row>
    <row r="1288" spans="16:18" x14ac:dyDescent="0.2">
      <c r="P1288" s="288" t="str">
        <f t="shared" si="20"/>
        <v>BLANK</v>
      </c>
      <c r="R1288"/>
    </row>
    <row r="1289" spans="16:18" x14ac:dyDescent="0.2">
      <c r="P1289" s="288" t="str">
        <f t="shared" si="20"/>
        <v>BLANK</v>
      </c>
      <c r="R1289"/>
    </row>
    <row r="1290" spans="16:18" x14ac:dyDescent="0.2">
      <c r="P1290" s="288" t="str">
        <f t="shared" si="20"/>
        <v>BLANK</v>
      </c>
      <c r="R1290"/>
    </row>
    <row r="1291" spans="16:18" x14ac:dyDescent="0.2">
      <c r="P1291" s="288" t="str">
        <f t="shared" si="20"/>
        <v>BLANK</v>
      </c>
      <c r="R1291"/>
    </row>
    <row r="1292" spans="16:18" x14ac:dyDescent="0.2">
      <c r="P1292" s="288" t="str">
        <f t="shared" si="20"/>
        <v>BLANK</v>
      </c>
      <c r="R1292"/>
    </row>
    <row r="1293" spans="16:18" x14ac:dyDescent="0.2">
      <c r="P1293" s="288" t="str">
        <f t="shared" si="20"/>
        <v>BLANK</v>
      </c>
      <c r="R1293"/>
    </row>
    <row r="1294" spans="16:18" x14ac:dyDescent="0.2">
      <c r="P1294" s="288" t="str">
        <f t="shared" si="20"/>
        <v>BLANK</v>
      </c>
      <c r="R1294"/>
    </row>
    <row r="1295" spans="16:18" x14ac:dyDescent="0.2">
      <c r="P1295" s="288" t="str">
        <f t="shared" si="20"/>
        <v>BLANK</v>
      </c>
      <c r="R1295"/>
    </row>
    <row r="1296" spans="16:18" x14ac:dyDescent="0.2">
      <c r="P1296" s="288" t="str">
        <f t="shared" si="20"/>
        <v>BLANK</v>
      </c>
      <c r="R1296"/>
    </row>
    <row r="1297" spans="16:18" x14ac:dyDescent="0.2">
      <c r="P1297" s="288" t="str">
        <f t="shared" si="20"/>
        <v>BLANK</v>
      </c>
      <c r="R1297"/>
    </row>
    <row r="1298" spans="16:18" x14ac:dyDescent="0.2">
      <c r="P1298" s="288" t="str">
        <f t="shared" si="20"/>
        <v>BLANK</v>
      </c>
      <c r="R1298"/>
    </row>
    <row r="1299" spans="16:18" x14ac:dyDescent="0.2">
      <c r="P1299" s="288" t="str">
        <f t="shared" si="20"/>
        <v>BLANK</v>
      </c>
      <c r="R1299"/>
    </row>
    <row r="1300" spans="16:18" x14ac:dyDescent="0.2">
      <c r="P1300" s="288" t="str">
        <f t="shared" si="20"/>
        <v>BLANK</v>
      </c>
      <c r="R1300"/>
    </row>
    <row r="1301" spans="16:18" x14ac:dyDescent="0.2">
      <c r="P1301" s="288" t="str">
        <f t="shared" si="20"/>
        <v>BLANK</v>
      </c>
      <c r="R1301"/>
    </row>
    <row r="1302" spans="16:18" x14ac:dyDescent="0.2">
      <c r="P1302" s="288" t="str">
        <f t="shared" si="20"/>
        <v>BLANK</v>
      </c>
      <c r="R1302"/>
    </row>
    <row r="1303" spans="16:18" x14ac:dyDescent="0.2">
      <c r="P1303" s="288" t="str">
        <f t="shared" si="20"/>
        <v>BLANK</v>
      </c>
      <c r="R1303"/>
    </row>
    <row r="1304" spans="16:18" x14ac:dyDescent="0.2">
      <c r="P1304" s="288" t="str">
        <f t="shared" si="20"/>
        <v>BLANK</v>
      </c>
      <c r="R1304"/>
    </row>
    <row r="1305" spans="16:18" x14ac:dyDescent="0.2">
      <c r="P1305" s="288" t="str">
        <f t="shared" si="20"/>
        <v>BLANK</v>
      </c>
      <c r="R1305"/>
    </row>
    <row r="1306" spans="16:18" x14ac:dyDescent="0.2">
      <c r="P1306" s="288" t="str">
        <f t="shared" si="20"/>
        <v>BLANK</v>
      </c>
      <c r="R1306"/>
    </row>
    <row r="1307" spans="16:18" x14ac:dyDescent="0.2">
      <c r="P1307" s="288" t="str">
        <f t="shared" si="20"/>
        <v>BLANK</v>
      </c>
      <c r="R1307"/>
    </row>
    <row r="1308" spans="16:18" x14ac:dyDescent="0.2">
      <c r="P1308" s="288" t="str">
        <f t="shared" si="20"/>
        <v>BLANK</v>
      </c>
      <c r="R1308"/>
    </row>
    <row r="1309" spans="16:18" x14ac:dyDescent="0.2">
      <c r="P1309" s="288" t="str">
        <f t="shared" si="20"/>
        <v>BLANK</v>
      </c>
      <c r="R1309"/>
    </row>
    <row r="1310" spans="16:18" x14ac:dyDescent="0.2">
      <c r="P1310" s="288" t="str">
        <f t="shared" si="20"/>
        <v>BLANK</v>
      </c>
      <c r="R1310"/>
    </row>
    <row r="1311" spans="16:18" x14ac:dyDescent="0.2">
      <c r="P1311" s="288" t="str">
        <f t="shared" si="20"/>
        <v>BLANK</v>
      </c>
      <c r="R1311"/>
    </row>
    <row r="1312" spans="16:18" x14ac:dyDescent="0.2">
      <c r="P1312" s="288" t="str">
        <f t="shared" si="20"/>
        <v>BLANK</v>
      </c>
      <c r="R1312"/>
    </row>
    <row r="1313" spans="16:18" x14ac:dyDescent="0.2">
      <c r="P1313" s="288" t="str">
        <f t="shared" si="20"/>
        <v>BLANK</v>
      </c>
      <c r="R1313"/>
    </row>
    <row r="1314" spans="16:18" x14ac:dyDescent="0.2">
      <c r="P1314" s="288" t="str">
        <f t="shared" si="20"/>
        <v>BLANK</v>
      </c>
      <c r="R1314"/>
    </row>
    <row r="1315" spans="16:18" x14ac:dyDescent="0.2">
      <c r="P1315" s="288" t="str">
        <f t="shared" si="20"/>
        <v>BLANK</v>
      </c>
      <c r="R1315"/>
    </row>
    <row r="1316" spans="16:18" x14ac:dyDescent="0.2">
      <c r="P1316" s="288" t="str">
        <f t="shared" si="20"/>
        <v>BLANK</v>
      </c>
      <c r="R1316"/>
    </row>
    <row r="1317" spans="16:18" x14ac:dyDescent="0.2">
      <c r="P1317" s="288" t="str">
        <f t="shared" si="20"/>
        <v>BLANK</v>
      </c>
      <c r="R1317"/>
    </row>
    <row r="1318" spans="16:18" x14ac:dyDescent="0.2">
      <c r="P1318" s="288" t="str">
        <f t="shared" si="20"/>
        <v>BLANK</v>
      </c>
      <c r="R1318"/>
    </row>
    <row r="1319" spans="16:18" x14ac:dyDescent="0.2">
      <c r="P1319" s="288" t="str">
        <f t="shared" si="20"/>
        <v>BLANK</v>
      </c>
      <c r="R1319"/>
    </row>
    <row r="1320" spans="16:18" x14ac:dyDescent="0.2">
      <c r="P1320" s="288" t="str">
        <f t="shared" si="20"/>
        <v>BLANK</v>
      </c>
      <c r="R1320"/>
    </row>
    <row r="1321" spans="16:18" x14ac:dyDescent="0.2">
      <c r="P1321" s="288" t="str">
        <f t="shared" si="20"/>
        <v>BLANK</v>
      </c>
      <c r="R1321"/>
    </row>
    <row r="1322" spans="16:18" x14ac:dyDescent="0.2">
      <c r="P1322" s="288" t="str">
        <f t="shared" si="20"/>
        <v>BLANK</v>
      </c>
      <c r="R1322"/>
    </row>
    <row r="1323" spans="16:18" x14ac:dyDescent="0.2">
      <c r="P1323" s="288" t="str">
        <f t="shared" si="20"/>
        <v>BLANK</v>
      </c>
      <c r="R1323"/>
    </row>
    <row r="1324" spans="16:18" x14ac:dyDescent="0.2">
      <c r="P1324" s="288" t="str">
        <f t="shared" si="20"/>
        <v>BLANK</v>
      </c>
      <c r="R1324"/>
    </row>
    <row r="1325" spans="16:18" x14ac:dyDescent="0.2">
      <c r="P1325" s="288" t="str">
        <f t="shared" si="20"/>
        <v>BLANK</v>
      </c>
      <c r="R1325"/>
    </row>
    <row r="1326" spans="16:18" x14ac:dyDescent="0.2">
      <c r="P1326" s="288" t="str">
        <f t="shared" si="20"/>
        <v>BLANK</v>
      </c>
      <c r="R1326"/>
    </row>
    <row r="1327" spans="16:18" x14ac:dyDescent="0.2">
      <c r="P1327" s="288" t="str">
        <f t="shared" si="20"/>
        <v>BLANK</v>
      </c>
      <c r="R1327"/>
    </row>
    <row r="1328" spans="16:18" x14ac:dyDescent="0.2">
      <c r="P1328" s="288" t="str">
        <f t="shared" si="20"/>
        <v>BLANK</v>
      </c>
      <c r="R1328"/>
    </row>
    <row r="1329" spans="16:18" x14ac:dyDescent="0.2">
      <c r="P1329" s="288" t="str">
        <f t="shared" si="20"/>
        <v>BLANK</v>
      </c>
      <c r="R1329"/>
    </row>
    <row r="1330" spans="16:18" x14ac:dyDescent="0.2">
      <c r="P1330" s="288" t="str">
        <f t="shared" si="20"/>
        <v>BLANK</v>
      </c>
      <c r="R1330"/>
    </row>
    <row r="1331" spans="16:18" x14ac:dyDescent="0.2">
      <c r="P1331" s="288" t="str">
        <f t="shared" si="20"/>
        <v>BLANK</v>
      </c>
      <c r="R1331"/>
    </row>
    <row r="1332" spans="16:18" x14ac:dyDescent="0.2">
      <c r="P1332" s="288" t="str">
        <f t="shared" si="20"/>
        <v>BLANK</v>
      </c>
      <c r="R1332"/>
    </row>
    <row r="1333" spans="16:18" x14ac:dyDescent="0.2">
      <c r="P1333" s="288" t="str">
        <f t="shared" si="20"/>
        <v>BLANK</v>
      </c>
      <c r="R1333"/>
    </row>
    <row r="1334" spans="16:18" x14ac:dyDescent="0.2">
      <c r="P1334" s="288" t="str">
        <f t="shared" si="20"/>
        <v>BLANK</v>
      </c>
      <c r="R1334"/>
    </row>
    <row r="1335" spans="16:18" x14ac:dyDescent="0.2">
      <c r="P1335" s="288" t="str">
        <f t="shared" si="20"/>
        <v>BLANK</v>
      </c>
      <c r="R1335"/>
    </row>
    <row r="1336" spans="16:18" x14ac:dyDescent="0.2">
      <c r="P1336" s="288" t="str">
        <f t="shared" si="20"/>
        <v>BLANK</v>
      </c>
      <c r="R1336"/>
    </row>
    <row r="1337" spans="16:18" x14ac:dyDescent="0.2">
      <c r="P1337" s="288" t="str">
        <f t="shared" si="20"/>
        <v>BLANK</v>
      </c>
      <c r="R1337"/>
    </row>
    <row r="1338" spans="16:18" x14ac:dyDescent="0.2">
      <c r="P1338" s="288" t="str">
        <f t="shared" si="20"/>
        <v>BLANK</v>
      </c>
      <c r="R1338"/>
    </row>
    <row r="1339" spans="16:18" x14ac:dyDescent="0.2">
      <c r="P1339" s="288" t="str">
        <f t="shared" si="20"/>
        <v>BLANK</v>
      </c>
      <c r="R1339"/>
    </row>
    <row r="1340" spans="16:18" x14ac:dyDescent="0.2">
      <c r="P1340" s="288" t="str">
        <f t="shared" si="20"/>
        <v>BLANK</v>
      </c>
      <c r="R1340"/>
    </row>
    <row r="1341" spans="16:18" x14ac:dyDescent="0.2">
      <c r="P1341" s="288" t="str">
        <f t="shared" si="20"/>
        <v>BLANK</v>
      </c>
      <c r="R1341"/>
    </row>
    <row r="1342" spans="16:18" x14ac:dyDescent="0.2">
      <c r="P1342" s="288" t="str">
        <f t="shared" si="20"/>
        <v>BLANK</v>
      </c>
      <c r="R1342"/>
    </row>
    <row r="1343" spans="16:18" x14ac:dyDescent="0.2">
      <c r="P1343" s="288" t="str">
        <f t="shared" si="20"/>
        <v>BLANK</v>
      </c>
      <c r="R1343"/>
    </row>
    <row r="1344" spans="16:18" x14ac:dyDescent="0.2">
      <c r="P1344" s="288" t="str">
        <f t="shared" si="20"/>
        <v>BLANK</v>
      </c>
      <c r="R1344"/>
    </row>
    <row r="1345" spans="16:18" x14ac:dyDescent="0.2">
      <c r="P1345" s="288" t="str">
        <f t="shared" si="20"/>
        <v>BLANK</v>
      </c>
      <c r="R1345"/>
    </row>
    <row r="1346" spans="16:18" x14ac:dyDescent="0.2">
      <c r="P1346" s="288" t="str">
        <f t="shared" si="20"/>
        <v>BLANK</v>
      </c>
      <c r="R1346"/>
    </row>
    <row r="1347" spans="16:18" x14ac:dyDescent="0.2">
      <c r="P1347" s="288" t="str">
        <f t="shared" ref="P1347:P1410" si="21">IF(A1347="","BLANK",A1347)</f>
        <v>BLANK</v>
      </c>
      <c r="R1347"/>
    </row>
    <row r="1348" spans="16:18" x14ac:dyDescent="0.2">
      <c r="P1348" s="288" t="str">
        <f t="shared" si="21"/>
        <v>BLANK</v>
      </c>
      <c r="R1348"/>
    </row>
    <row r="1349" spans="16:18" x14ac:dyDescent="0.2">
      <c r="P1349" s="288" t="str">
        <f t="shared" si="21"/>
        <v>BLANK</v>
      </c>
      <c r="R1349"/>
    </row>
    <row r="1350" spans="16:18" x14ac:dyDescent="0.2">
      <c r="P1350" s="288" t="str">
        <f t="shared" si="21"/>
        <v>BLANK</v>
      </c>
      <c r="R1350"/>
    </row>
    <row r="1351" spans="16:18" x14ac:dyDescent="0.2">
      <c r="P1351" s="288" t="str">
        <f t="shared" si="21"/>
        <v>BLANK</v>
      </c>
      <c r="R1351"/>
    </row>
    <row r="1352" spans="16:18" x14ac:dyDescent="0.2">
      <c r="P1352" s="288" t="str">
        <f t="shared" si="21"/>
        <v>BLANK</v>
      </c>
      <c r="R1352"/>
    </row>
    <row r="1353" spans="16:18" x14ac:dyDescent="0.2">
      <c r="P1353" s="288" t="str">
        <f t="shared" si="21"/>
        <v>BLANK</v>
      </c>
      <c r="R1353"/>
    </row>
    <row r="1354" spans="16:18" x14ac:dyDescent="0.2">
      <c r="P1354" s="288" t="str">
        <f t="shared" si="21"/>
        <v>BLANK</v>
      </c>
      <c r="R1354"/>
    </row>
    <row r="1355" spans="16:18" x14ac:dyDescent="0.2">
      <c r="P1355" s="288" t="str">
        <f t="shared" si="21"/>
        <v>BLANK</v>
      </c>
      <c r="R1355"/>
    </row>
    <row r="1356" spans="16:18" x14ac:dyDescent="0.2">
      <c r="P1356" s="288" t="str">
        <f t="shared" si="21"/>
        <v>BLANK</v>
      </c>
      <c r="R1356"/>
    </row>
    <row r="1357" spans="16:18" x14ac:dyDescent="0.2">
      <c r="P1357" s="288" t="str">
        <f t="shared" si="21"/>
        <v>BLANK</v>
      </c>
      <c r="R1357"/>
    </row>
    <row r="1358" spans="16:18" x14ac:dyDescent="0.2">
      <c r="P1358" s="288" t="str">
        <f t="shared" si="21"/>
        <v>BLANK</v>
      </c>
      <c r="R1358"/>
    </row>
    <row r="1359" spans="16:18" x14ac:dyDescent="0.2">
      <c r="P1359" s="288" t="str">
        <f t="shared" si="21"/>
        <v>BLANK</v>
      </c>
      <c r="R1359"/>
    </row>
    <row r="1360" spans="16:18" x14ac:dyDescent="0.2">
      <c r="P1360" s="288" t="str">
        <f t="shared" si="21"/>
        <v>BLANK</v>
      </c>
      <c r="R1360"/>
    </row>
    <row r="1361" spans="16:18" x14ac:dyDescent="0.2">
      <c r="P1361" s="288" t="str">
        <f t="shared" si="21"/>
        <v>BLANK</v>
      </c>
      <c r="R1361"/>
    </row>
    <row r="1362" spans="16:18" x14ac:dyDescent="0.2">
      <c r="P1362" s="288" t="str">
        <f t="shared" si="21"/>
        <v>BLANK</v>
      </c>
      <c r="R1362"/>
    </row>
    <row r="1363" spans="16:18" x14ac:dyDescent="0.2">
      <c r="P1363" s="288" t="str">
        <f t="shared" si="21"/>
        <v>BLANK</v>
      </c>
      <c r="R1363"/>
    </row>
    <row r="1364" spans="16:18" x14ac:dyDescent="0.2">
      <c r="P1364" s="288" t="str">
        <f t="shared" si="21"/>
        <v>BLANK</v>
      </c>
      <c r="R1364"/>
    </row>
    <row r="1365" spans="16:18" x14ac:dyDescent="0.2">
      <c r="P1365" s="288" t="str">
        <f t="shared" si="21"/>
        <v>BLANK</v>
      </c>
      <c r="R1365"/>
    </row>
    <row r="1366" spans="16:18" x14ac:dyDescent="0.2">
      <c r="P1366" s="288" t="str">
        <f t="shared" si="21"/>
        <v>BLANK</v>
      </c>
      <c r="R1366"/>
    </row>
    <row r="1367" spans="16:18" x14ac:dyDescent="0.2">
      <c r="P1367" s="288" t="str">
        <f t="shared" si="21"/>
        <v>BLANK</v>
      </c>
      <c r="R1367"/>
    </row>
    <row r="1368" spans="16:18" x14ac:dyDescent="0.2">
      <c r="P1368" s="288" t="str">
        <f t="shared" si="21"/>
        <v>BLANK</v>
      </c>
      <c r="R1368"/>
    </row>
    <row r="1369" spans="16:18" x14ac:dyDescent="0.2">
      <c r="P1369" s="288" t="str">
        <f t="shared" si="21"/>
        <v>BLANK</v>
      </c>
      <c r="R1369"/>
    </row>
    <row r="1370" spans="16:18" x14ac:dyDescent="0.2">
      <c r="P1370" s="288" t="str">
        <f t="shared" si="21"/>
        <v>BLANK</v>
      </c>
      <c r="R1370"/>
    </row>
    <row r="1371" spans="16:18" x14ac:dyDescent="0.2">
      <c r="P1371" s="288" t="str">
        <f t="shared" si="21"/>
        <v>BLANK</v>
      </c>
      <c r="R1371"/>
    </row>
    <row r="1372" spans="16:18" x14ac:dyDescent="0.2">
      <c r="P1372" s="288" t="str">
        <f t="shared" si="21"/>
        <v>BLANK</v>
      </c>
      <c r="R1372"/>
    </row>
    <row r="1373" spans="16:18" x14ac:dyDescent="0.2">
      <c r="P1373" s="288" t="str">
        <f t="shared" si="21"/>
        <v>BLANK</v>
      </c>
      <c r="R1373"/>
    </row>
    <row r="1374" spans="16:18" x14ac:dyDescent="0.2">
      <c r="P1374" s="288" t="str">
        <f t="shared" si="21"/>
        <v>BLANK</v>
      </c>
      <c r="R1374"/>
    </row>
    <row r="1375" spans="16:18" x14ac:dyDescent="0.2">
      <c r="P1375" s="288" t="str">
        <f t="shared" si="21"/>
        <v>BLANK</v>
      </c>
      <c r="R1375"/>
    </row>
    <row r="1376" spans="16:18" x14ac:dyDescent="0.2">
      <c r="P1376" s="288" t="str">
        <f t="shared" si="21"/>
        <v>BLANK</v>
      </c>
      <c r="R1376"/>
    </row>
    <row r="1377" spans="16:18" x14ac:dyDescent="0.2">
      <c r="P1377" s="288" t="str">
        <f t="shared" si="21"/>
        <v>BLANK</v>
      </c>
      <c r="R1377"/>
    </row>
    <row r="1378" spans="16:18" x14ac:dyDescent="0.2">
      <c r="P1378" s="288" t="str">
        <f t="shared" si="21"/>
        <v>BLANK</v>
      </c>
      <c r="R1378"/>
    </row>
    <row r="1379" spans="16:18" x14ac:dyDescent="0.2">
      <c r="P1379" s="288" t="str">
        <f t="shared" si="21"/>
        <v>BLANK</v>
      </c>
      <c r="R1379"/>
    </row>
    <row r="1380" spans="16:18" x14ac:dyDescent="0.2">
      <c r="P1380" s="288" t="str">
        <f t="shared" si="21"/>
        <v>BLANK</v>
      </c>
      <c r="R1380"/>
    </row>
    <row r="1381" spans="16:18" x14ac:dyDescent="0.2">
      <c r="P1381" s="288" t="str">
        <f t="shared" si="21"/>
        <v>BLANK</v>
      </c>
      <c r="R1381"/>
    </row>
    <row r="1382" spans="16:18" x14ac:dyDescent="0.2">
      <c r="P1382" s="288" t="str">
        <f t="shared" si="21"/>
        <v>BLANK</v>
      </c>
      <c r="R1382"/>
    </row>
    <row r="1383" spans="16:18" x14ac:dyDescent="0.2">
      <c r="P1383" s="288" t="str">
        <f t="shared" si="21"/>
        <v>BLANK</v>
      </c>
      <c r="R1383"/>
    </row>
    <row r="1384" spans="16:18" x14ac:dyDescent="0.2">
      <c r="P1384" s="288" t="str">
        <f t="shared" si="21"/>
        <v>BLANK</v>
      </c>
      <c r="R1384"/>
    </row>
    <row r="1385" spans="16:18" x14ac:dyDescent="0.2">
      <c r="P1385" s="288" t="str">
        <f t="shared" si="21"/>
        <v>BLANK</v>
      </c>
      <c r="R1385"/>
    </row>
    <row r="1386" spans="16:18" x14ac:dyDescent="0.2">
      <c r="P1386" s="288" t="str">
        <f t="shared" si="21"/>
        <v>BLANK</v>
      </c>
      <c r="R1386"/>
    </row>
    <row r="1387" spans="16:18" x14ac:dyDescent="0.2">
      <c r="P1387" s="288" t="str">
        <f t="shared" si="21"/>
        <v>BLANK</v>
      </c>
      <c r="R1387"/>
    </row>
    <row r="1388" spans="16:18" x14ac:dyDescent="0.2">
      <c r="P1388" s="288" t="str">
        <f t="shared" si="21"/>
        <v>BLANK</v>
      </c>
      <c r="R1388"/>
    </row>
    <row r="1389" spans="16:18" x14ac:dyDescent="0.2">
      <c r="P1389" s="288" t="str">
        <f t="shared" si="21"/>
        <v>BLANK</v>
      </c>
      <c r="R1389"/>
    </row>
    <row r="1390" spans="16:18" x14ac:dyDescent="0.2">
      <c r="P1390" s="288" t="str">
        <f t="shared" si="21"/>
        <v>BLANK</v>
      </c>
      <c r="R1390"/>
    </row>
    <row r="1391" spans="16:18" x14ac:dyDescent="0.2">
      <c r="P1391" s="288" t="str">
        <f t="shared" si="21"/>
        <v>BLANK</v>
      </c>
      <c r="R1391"/>
    </row>
    <row r="1392" spans="16:18" x14ac:dyDescent="0.2">
      <c r="P1392" s="288" t="str">
        <f t="shared" si="21"/>
        <v>BLANK</v>
      </c>
      <c r="R1392"/>
    </row>
    <row r="1393" spans="16:18" x14ac:dyDescent="0.2">
      <c r="P1393" s="288" t="str">
        <f t="shared" si="21"/>
        <v>BLANK</v>
      </c>
      <c r="R1393"/>
    </row>
    <row r="1394" spans="16:18" x14ac:dyDescent="0.2">
      <c r="P1394" s="288" t="str">
        <f t="shared" si="21"/>
        <v>BLANK</v>
      </c>
      <c r="R1394"/>
    </row>
    <row r="1395" spans="16:18" x14ac:dyDescent="0.2">
      <c r="P1395" s="288" t="str">
        <f t="shared" si="21"/>
        <v>BLANK</v>
      </c>
      <c r="R1395"/>
    </row>
    <row r="1396" spans="16:18" x14ac:dyDescent="0.2">
      <c r="P1396" s="288" t="str">
        <f t="shared" si="21"/>
        <v>BLANK</v>
      </c>
      <c r="R1396"/>
    </row>
    <row r="1397" spans="16:18" x14ac:dyDescent="0.2">
      <c r="P1397" s="288" t="str">
        <f t="shared" si="21"/>
        <v>BLANK</v>
      </c>
      <c r="R1397"/>
    </row>
    <row r="1398" spans="16:18" x14ac:dyDescent="0.2">
      <c r="P1398" s="288" t="str">
        <f t="shared" si="21"/>
        <v>BLANK</v>
      </c>
      <c r="R1398"/>
    </row>
    <row r="1399" spans="16:18" x14ac:dyDescent="0.2">
      <c r="P1399" s="288" t="str">
        <f t="shared" si="21"/>
        <v>BLANK</v>
      </c>
      <c r="R1399"/>
    </row>
    <row r="1400" spans="16:18" x14ac:dyDescent="0.2">
      <c r="P1400" s="288" t="str">
        <f t="shared" si="21"/>
        <v>BLANK</v>
      </c>
      <c r="R1400"/>
    </row>
    <row r="1401" spans="16:18" x14ac:dyDescent="0.2">
      <c r="P1401" s="288" t="str">
        <f t="shared" si="21"/>
        <v>BLANK</v>
      </c>
      <c r="R1401"/>
    </row>
    <row r="1402" spans="16:18" x14ac:dyDescent="0.2">
      <c r="P1402" s="288" t="str">
        <f t="shared" si="21"/>
        <v>BLANK</v>
      </c>
      <c r="R1402"/>
    </row>
    <row r="1403" spans="16:18" x14ac:dyDescent="0.2">
      <c r="P1403" s="288" t="str">
        <f t="shared" si="21"/>
        <v>BLANK</v>
      </c>
      <c r="R1403"/>
    </row>
    <row r="1404" spans="16:18" x14ac:dyDescent="0.2">
      <c r="P1404" s="288" t="str">
        <f t="shared" si="21"/>
        <v>BLANK</v>
      </c>
      <c r="R1404"/>
    </row>
    <row r="1405" spans="16:18" x14ac:dyDescent="0.2">
      <c r="P1405" s="288" t="str">
        <f t="shared" si="21"/>
        <v>BLANK</v>
      </c>
      <c r="R1405"/>
    </row>
    <row r="1406" spans="16:18" x14ac:dyDescent="0.2">
      <c r="P1406" s="288" t="str">
        <f t="shared" si="21"/>
        <v>BLANK</v>
      </c>
      <c r="R1406"/>
    </row>
    <row r="1407" spans="16:18" x14ac:dyDescent="0.2">
      <c r="P1407" s="288" t="str">
        <f t="shared" si="21"/>
        <v>BLANK</v>
      </c>
      <c r="R1407"/>
    </row>
    <row r="1408" spans="16:18" x14ac:dyDescent="0.2">
      <c r="P1408" s="288" t="str">
        <f t="shared" si="21"/>
        <v>BLANK</v>
      </c>
      <c r="R1408"/>
    </row>
    <row r="1409" spans="16:18" x14ac:dyDescent="0.2">
      <c r="P1409" s="288" t="str">
        <f t="shared" si="21"/>
        <v>BLANK</v>
      </c>
      <c r="R1409"/>
    </row>
    <row r="1410" spans="16:18" x14ac:dyDescent="0.2">
      <c r="P1410" s="288" t="str">
        <f t="shared" si="21"/>
        <v>BLANK</v>
      </c>
      <c r="R1410"/>
    </row>
    <row r="1411" spans="16:18" x14ac:dyDescent="0.2">
      <c r="P1411" s="288" t="str">
        <f t="shared" ref="P1411:P1474" si="22">IF(A1411="","BLANK",A1411)</f>
        <v>BLANK</v>
      </c>
      <c r="R1411"/>
    </row>
    <row r="1412" spans="16:18" x14ac:dyDescent="0.2">
      <c r="P1412" s="288" t="str">
        <f t="shared" si="22"/>
        <v>BLANK</v>
      </c>
      <c r="R1412"/>
    </row>
    <row r="1413" spans="16:18" x14ac:dyDescent="0.2">
      <c r="P1413" s="288" t="str">
        <f t="shared" si="22"/>
        <v>BLANK</v>
      </c>
      <c r="R1413"/>
    </row>
    <row r="1414" spans="16:18" x14ac:dyDescent="0.2">
      <c r="P1414" s="288" t="str">
        <f t="shared" si="22"/>
        <v>BLANK</v>
      </c>
      <c r="R1414"/>
    </row>
    <row r="1415" spans="16:18" x14ac:dyDescent="0.2">
      <c r="P1415" s="288" t="str">
        <f t="shared" si="22"/>
        <v>BLANK</v>
      </c>
      <c r="R1415"/>
    </row>
    <row r="1416" spans="16:18" x14ac:dyDescent="0.2">
      <c r="P1416" s="288" t="str">
        <f t="shared" si="22"/>
        <v>BLANK</v>
      </c>
      <c r="R1416"/>
    </row>
    <row r="1417" spans="16:18" x14ac:dyDescent="0.2">
      <c r="P1417" s="288" t="str">
        <f t="shared" si="22"/>
        <v>BLANK</v>
      </c>
      <c r="R1417"/>
    </row>
    <row r="1418" spans="16:18" x14ac:dyDescent="0.2">
      <c r="P1418" s="288" t="str">
        <f t="shared" si="22"/>
        <v>BLANK</v>
      </c>
      <c r="R1418"/>
    </row>
    <row r="1419" spans="16:18" x14ac:dyDescent="0.2">
      <c r="P1419" s="288" t="str">
        <f t="shared" si="22"/>
        <v>BLANK</v>
      </c>
      <c r="R1419"/>
    </row>
    <row r="1420" spans="16:18" x14ac:dyDescent="0.2">
      <c r="P1420" s="288" t="str">
        <f t="shared" si="22"/>
        <v>BLANK</v>
      </c>
      <c r="R1420"/>
    </row>
    <row r="1421" spans="16:18" x14ac:dyDescent="0.2">
      <c r="P1421" s="288" t="str">
        <f t="shared" si="22"/>
        <v>BLANK</v>
      </c>
      <c r="R1421"/>
    </row>
    <row r="1422" spans="16:18" x14ac:dyDescent="0.2">
      <c r="P1422" s="288" t="str">
        <f t="shared" si="22"/>
        <v>BLANK</v>
      </c>
      <c r="R1422"/>
    </row>
    <row r="1423" spans="16:18" x14ac:dyDescent="0.2">
      <c r="P1423" s="288" t="str">
        <f t="shared" si="22"/>
        <v>BLANK</v>
      </c>
      <c r="R1423"/>
    </row>
    <row r="1424" spans="16:18" x14ac:dyDescent="0.2">
      <c r="P1424" s="288" t="str">
        <f t="shared" si="22"/>
        <v>BLANK</v>
      </c>
      <c r="R1424"/>
    </row>
    <row r="1425" spans="16:18" x14ac:dyDescent="0.2">
      <c r="P1425" s="288" t="str">
        <f t="shared" si="22"/>
        <v>BLANK</v>
      </c>
      <c r="R1425"/>
    </row>
    <row r="1426" spans="16:18" x14ac:dyDescent="0.2">
      <c r="P1426" s="288" t="str">
        <f t="shared" si="22"/>
        <v>BLANK</v>
      </c>
      <c r="R1426"/>
    </row>
    <row r="1427" spans="16:18" x14ac:dyDescent="0.2">
      <c r="P1427" s="288" t="str">
        <f t="shared" si="22"/>
        <v>BLANK</v>
      </c>
      <c r="R1427"/>
    </row>
    <row r="1428" spans="16:18" x14ac:dyDescent="0.2">
      <c r="P1428" s="288" t="str">
        <f t="shared" si="22"/>
        <v>BLANK</v>
      </c>
      <c r="R1428"/>
    </row>
    <row r="1429" spans="16:18" x14ac:dyDescent="0.2">
      <c r="P1429" s="288" t="str">
        <f t="shared" si="22"/>
        <v>BLANK</v>
      </c>
      <c r="R1429"/>
    </row>
    <row r="1430" spans="16:18" x14ac:dyDescent="0.2">
      <c r="P1430" s="288" t="str">
        <f t="shared" si="22"/>
        <v>BLANK</v>
      </c>
      <c r="R1430"/>
    </row>
    <row r="1431" spans="16:18" x14ac:dyDescent="0.2">
      <c r="P1431" s="288" t="str">
        <f t="shared" si="22"/>
        <v>BLANK</v>
      </c>
      <c r="R1431"/>
    </row>
    <row r="1432" spans="16:18" x14ac:dyDescent="0.2">
      <c r="P1432" s="288" t="str">
        <f t="shared" si="22"/>
        <v>BLANK</v>
      </c>
      <c r="R1432"/>
    </row>
    <row r="1433" spans="16:18" x14ac:dyDescent="0.2">
      <c r="P1433" s="288" t="str">
        <f t="shared" si="22"/>
        <v>BLANK</v>
      </c>
      <c r="R1433"/>
    </row>
    <row r="1434" spans="16:18" x14ac:dyDescent="0.2">
      <c r="P1434" s="288" t="str">
        <f t="shared" si="22"/>
        <v>BLANK</v>
      </c>
      <c r="R1434"/>
    </row>
    <row r="1435" spans="16:18" x14ac:dyDescent="0.2">
      <c r="P1435" s="288" t="str">
        <f t="shared" si="22"/>
        <v>BLANK</v>
      </c>
      <c r="R1435"/>
    </row>
    <row r="1436" spans="16:18" x14ac:dyDescent="0.2">
      <c r="P1436" s="288" t="str">
        <f t="shared" si="22"/>
        <v>BLANK</v>
      </c>
      <c r="R1436"/>
    </row>
    <row r="1437" spans="16:18" x14ac:dyDescent="0.2">
      <c r="P1437" s="288" t="str">
        <f t="shared" si="22"/>
        <v>BLANK</v>
      </c>
      <c r="R1437"/>
    </row>
    <row r="1438" spans="16:18" x14ac:dyDescent="0.2">
      <c r="P1438" s="288" t="str">
        <f t="shared" si="22"/>
        <v>BLANK</v>
      </c>
      <c r="R1438"/>
    </row>
    <row r="1439" spans="16:18" x14ac:dyDescent="0.2">
      <c r="P1439" s="288" t="str">
        <f t="shared" si="22"/>
        <v>BLANK</v>
      </c>
      <c r="R1439"/>
    </row>
    <row r="1440" spans="16:18" x14ac:dyDescent="0.2">
      <c r="P1440" s="288" t="str">
        <f t="shared" si="22"/>
        <v>BLANK</v>
      </c>
      <c r="R1440"/>
    </row>
    <row r="1441" spans="16:18" x14ac:dyDescent="0.2">
      <c r="P1441" s="288" t="str">
        <f t="shared" si="22"/>
        <v>BLANK</v>
      </c>
      <c r="R1441"/>
    </row>
    <row r="1442" spans="16:18" x14ac:dyDescent="0.2">
      <c r="P1442" s="288" t="str">
        <f t="shared" si="22"/>
        <v>BLANK</v>
      </c>
      <c r="R1442"/>
    </row>
    <row r="1443" spans="16:18" x14ac:dyDescent="0.2">
      <c r="P1443" s="288" t="str">
        <f t="shared" si="22"/>
        <v>BLANK</v>
      </c>
      <c r="R1443"/>
    </row>
    <row r="1444" spans="16:18" x14ac:dyDescent="0.2">
      <c r="P1444" s="288" t="str">
        <f t="shared" si="22"/>
        <v>BLANK</v>
      </c>
      <c r="R1444"/>
    </row>
    <row r="1445" spans="16:18" x14ac:dyDescent="0.2">
      <c r="P1445" s="288" t="str">
        <f t="shared" si="22"/>
        <v>BLANK</v>
      </c>
      <c r="R1445"/>
    </row>
    <row r="1446" spans="16:18" x14ac:dyDescent="0.2">
      <c r="P1446" s="288" t="str">
        <f t="shared" si="22"/>
        <v>BLANK</v>
      </c>
      <c r="R1446"/>
    </row>
    <row r="1447" spans="16:18" x14ac:dyDescent="0.2">
      <c r="P1447" s="288" t="str">
        <f t="shared" si="22"/>
        <v>BLANK</v>
      </c>
      <c r="R1447"/>
    </row>
    <row r="1448" spans="16:18" x14ac:dyDescent="0.2">
      <c r="P1448" s="288" t="str">
        <f t="shared" si="22"/>
        <v>BLANK</v>
      </c>
      <c r="R1448"/>
    </row>
    <row r="1449" spans="16:18" x14ac:dyDescent="0.2">
      <c r="P1449" s="288" t="str">
        <f t="shared" si="22"/>
        <v>BLANK</v>
      </c>
      <c r="R1449"/>
    </row>
    <row r="1450" spans="16:18" x14ac:dyDescent="0.2">
      <c r="P1450" s="288" t="str">
        <f t="shared" si="22"/>
        <v>BLANK</v>
      </c>
      <c r="R1450"/>
    </row>
    <row r="1451" spans="16:18" x14ac:dyDescent="0.2">
      <c r="P1451" s="288" t="str">
        <f t="shared" si="22"/>
        <v>BLANK</v>
      </c>
      <c r="R1451"/>
    </row>
    <row r="1452" spans="16:18" x14ac:dyDescent="0.2">
      <c r="P1452" s="288" t="str">
        <f t="shared" si="22"/>
        <v>BLANK</v>
      </c>
      <c r="R1452"/>
    </row>
    <row r="1453" spans="16:18" x14ac:dyDescent="0.2">
      <c r="P1453" s="288" t="str">
        <f t="shared" si="22"/>
        <v>BLANK</v>
      </c>
      <c r="R1453"/>
    </row>
    <row r="1454" spans="16:18" x14ac:dyDescent="0.2">
      <c r="P1454" s="288" t="str">
        <f t="shared" si="22"/>
        <v>BLANK</v>
      </c>
      <c r="R1454"/>
    </row>
    <row r="1455" spans="16:18" x14ac:dyDescent="0.2">
      <c r="P1455" s="288" t="str">
        <f t="shared" si="22"/>
        <v>BLANK</v>
      </c>
      <c r="R1455"/>
    </row>
    <row r="1456" spans="16:18" x14ac:dyDescent="0.2">
      <c r="P1456" s="288" t="str">
        <f t="shared" si="22"/>
        <v>BLANK</v>
      </c>
      <c r="R1456"/>
    </row>
    <row r="1457" spans="16:18" x14ac:dyDescent="0.2">
      <c r="P1457" s="288" t="str">
        <f t="shared" si="22"/>
        <v>BLANK</v>
      </c>
      <c r="R1457"/>
    </row>
    <row r="1458" spans="16:18" x14ac:dyDescent="0.2">
      <c r="P1458" s="288" t="str">
        <f t="shared" si="22"/>
        <v>BLANK</v>
      </c>
      <c r="R1458"/>
    </row>
    <row r="1459" spans="16:18" x14ac:dyDescent="0.2">
      <c r="P1459" s="288" t="str">
        <f t="shared" si="22"/>
        <v>BLANK</v>
      </c>
      <c r="R1459"/>
    </row>
    <row r="1460" spans="16:18" x14ac:dyDescent="0.2">
      <c r="P1460" s="288" t="str">
        <f t="shared" si="22"/>
        <v>BLANK</v>
      </c>
      <c r="R1460"/>
    </row>
    <row r="1461" spans="16:18" x14ac:dyDescent="0.2">
      <c r="P1461" s="288" t="str">
        <f t="shared" si="22"/>
        <v>BLANK</v>
      </c>
      <c r="R1461"/>
    </row>
    <row r="1462" spans="16:18" x14ac:dyDescent="0.2">
      <c r="P1462" s="288" t="str">
        <f t="shared" si="22"/>
        <v>BLANK</v>
      </c>
      <c r="R1462"/>
    </row>
    <row r="1463" spans="16:18" x14ac:dyDescent="0.2">
      <c r="P1463" s="288" t="str">
        <f t="shared" si="22"/>
        <v>BLANK</v>
      </c>
      <c r="R1463"/>
    </row>
    <row r="1464" spans="16:18" x14ac:dyDescent="0.2">
      <c r="P1464" s="288" t="str">
        <f t="shared" si="22"/>
        <v>BLANK</v>
      </c>
      <c r="R1464"/>
    </row>
    <row r="1465" spans="16:18" x14ac:dyDescent="0.2">
      <c r="P1465" s="288" t="str">
        <f t="shared" si="22"/>
        <v>BLANK</v>
      </c>
      <c r="R1465"/>
    </row>
    <row r="1466" spans="16:18" x14ac:dyDescent="0.2">
      <c r="P1466" s="288" t="str">
        <f t="shared" si="22"/>
        <v>BLANK</v>
      </c>
      <c r="R1466"/>
    </row>
    <row r="1467" spans="16:18" x14ac:dyDescent="0.2">
      <c r="P1467" s="288" t="str">
        <f t="shared" si="22"/>
        <v>BLANK</v>
      </c>
      <c r="R1467"/>
    </row>
    <row r="1468" spans="16:18" x14ac:dyDescent="0.2">
      <c r="P1468" s="288" t="str">
        <f t="shared" si="22"/>
        <v>BLANK</v>
      </c>
      <c r="R1468"/>
    </row>
    <row r="1469" spans="16:18" x14ac:dyDescent="0.2">
      <c r="P1469" s="288" t="str">
        <f t="shared" si="22"/>
        <v>BLANK</v>
      </c>
      <c r="R1469"/>
    </row>
    <row r="1470" spans="16:18" x14ac:dyDescent="0.2">
      <c r="P1470" s="288" t="str">
        <f t="shared" si="22"/>
        <v>BLANK</v>
      </c>
      <c r="R1470"/>
    </row>
    <row r="1471" spans="16:18" x14ac:dyDescent="0.2">
      <c r="P1471" s="288" t="str">
        <f t="shared" si="22"/>
        <v>BLANK</v>
      </c>
      <c r="R1471"/>
    </row>
    <row r="1472" spans="16:18" x14ac:dyDescent="0.2">
      <c r="P1472" s="288" t="str">
        <f t="shared" si="22"/>
        <v>BLANK</v>
      </c>
      <c r="R1472"/>
    </row>
    <row r="1473" spans="16:18" x14ac:dyDescent="0.2">
      <c r="P1473" s="288" t="str">
        <f t="shared" si="22"/>
        <v>BLANK</v>
      </c>
      <c r="R1473"/>
    </row>
    <row r="1474" spans="16:18" x14ac:dyDescent="0.2">
      <c r="P1474" s="288" t="str">
        <f t="shared" si="22"/>
        <v>BLANK</v>
      </c>
      <c r="R1474"/>
    </row>
    <row r="1475" spans="16:18" x14ac:dyDescent="0.2">
      <c r="P1475" s="288" t="str">
        <f t="shared" ref="P1475:P1538" si="23">IF(A1475="","BLANK",A1475)</f>
        <v>BLANK</v>
      </c>
      <c r="R1475"/>
    </row>
    <row r="1476" spans="16:18" x14ac:dyDescent="0.2">
      <c r="P1476" s="288" t="str">
        <f t="shared" si="23"/>
        <v>BLANK</v>
      </c>
      <c r="R1476"/>
    </row>
    <row r="1477" spans="16:18" x14ac:dyDescent="0.2">
      <c r="P1477" s="288" t="str">
        <f t="shared" si="23"/>
        <v>BLANK</v>
      </c>
      <c r="R1477"/>
    </row>
    <row r="1478" spans="16:18" x14ac:dyDescent="0.2">
      <c r="P1478" s="288" t="str">
        <f t="shared" si="23"/>
        <v>BLANK</v>
      </c>
      <c r="R1478"/>
    </row>
    <row r="1479" spans="16:18" x14ac:dyDescent="0.2">
      <c r="P1479" s="288" t="str">
        <f t="shared" si="23"/>
        <v>BLANK</v>
      </c>
      <c r="R1479"/>
    </row>
    <row r="1480" spans="16:18" x14ac:dyDescent="0.2">
      <c r="P1480" s="288" t="str">
        <f t="shared" si="23"/>
        <v>BLANK</v>
      </c>
      <c r="R1480"/>
    </row>
    <row r="1481" spans="16:18" x14ac:dyDescent="0.2">
      <c r="P1481" s="288" t="str">
        <f t="shared" si="23"/>
        <v>BLANK</v>
      </c>
      <c r="R1481"/>
    </row>
    <row r="1482" spans="16:18" x14ac:dyDescent="0.2">
      <c r="P1482" s="288" t="str">
        <f t="shared" si="23"/>
        <v>BLANK</v>
      </c>
      <c r="R1482"/>
    </row>
    <row r="1483" spans="16:18" x14ac:dyDescent="0.2">
      <c r="P1483" s="288" t="str">
        <f t="shared" si="23"/>
        <v>BLANK</v>
      </c>
      <c r="R1483"/>
    </row>
    <row r="1484" spans="16:18" x14ac:dyDescent="0.2">
      <c r="P1484" s="288" t="str">
        <f t="shared" si="23"/>
        <v>BLANK</v>
      </c>
      <c r="R1484"/>
    </row>
    <row r="1485" spans="16:18" x14ac:dyDescent="0.2">
      <c r="P1485" s="288" t="str">
        <f t="shared" si="23"/>
        <v>BLANK</v>
      </c>
      <c r="R1485"/>
    </row>
    <row r="1486" spans="16:18" x14ac:dyDescent="0.2">
      <c r="P1486" s="288" t="str">
        <f t="shared" si="23"/>
        <v>BLANK</v>
      </c>
      <c r="R1486"/>
    </row>
    <row r="1487" spans="16:18" x14ac:dyDescent="0.2">
      <c r="P1487" s="288" t="str">
        <f t="shared" si="23"/>
        <v>BLANK</v>
      </c>
      <c r="R1487"/>
    </row>
    <row r="1488" spans="16:18" x14ac:dyDescent="0.2">
      <c r="P1488" s="288" t="str">
        <f t="shared" si="23"/>
        <v>BLANK</v>
      </c>
      <c r="R1488"/>
    </row>
    <row r="1489" spans="16:18" x14ac:dyDescent="0.2">
      <c r="P1489" s="288" t="str">
        <f t="shared" si="23"/>
        <v>BLANK</v>
      </c>
      <c r="R1489"/>
    </row>
    <row r="1490" spans="16:18" x14ac:dyDescent="0.2">
      <c r="P1490" s="288" t="str">
        <f t="shared" si="23"/>
        <v>BLANK</v>
      </c>
      <c r="R1490"/>
    </row>
    <row r="1491" spans="16:18" x14ac:dyDescent="0.2">
      <c r="P1491" s="288" t="str">
        <f t="shared" si="23"/>
        <v>BLANK</v>
      </c>
      <c r="R1491"/>
    </row>
    <row r="1492" spans="16:18" x14ac:dyDescent="0.2">
      <c r="P1492" s="288" t="str">
        <f t="shared" si="23"/>
        <v>BLANK</v>
      </c>
      <c r="R1492"/>
    </row>
    <row r="1493" spans="16:18" x14ac:dyDescent="0.2">
      <c r="P1493" s="288" t="str">
        <f t="shared" si="23"/>
        <v>BLANK</v>
      </c>
      <c r="R1493"/>
    </row>
    <row r="1494" spans="16:18" x14ac:dyDescent="0.2">
      <c r="P1494" s="288" t="str">
        <f t="shared" si="23"/>
        <v>BLANK</v>
      </c>
      <c r="R1494"/>
    </row>
    <row r="1495" spans="16:18" x14ac:dyDescent="0.2">
      <c r="P1495" s="288" t="str">
        <f t="shared" si="23"/>
        <v>BLANK</v>
      </c>
      <c r="R1495"/>
    </row>
    <row r="1496" spans="16:18" x14ac:dyDescent="0.2">
      <c r="P1496" s="288" t="str">
        <f t="shared" si="23"/>
        <v>BLANK</v>
      </c>
      <c r="R1496"/>
    </row>
    <row r="1497" spans="16:18" x14ac:dyDescent="0.2">
      <c r="P1497" s="288" t="str">
        <f t="shared" si="23"/>
        <v>BLANK</v>
      </c>
      <c r="R1497"/>
    </row>
    <row r="1498" spans="16:18" x14ac:dyDescent="0.2">
      <c r="P1498" s="288" t="str">
        <f t="shared" si="23"/>
        <v>BLANK</v>
      </c>
      <c r="R1498"/>
    </row>
    <row r="1499" spans="16:18" x14ac:dyDescent="0.2">
      <c r="P1499" s="288" t="str">
        <f t="shared" si="23"/>
        <v>BLANK</v>
      </c>
      <c r="R1499"/>
    </row>
    <row r="1500" spans="16:18" x14ac:dyDescent="0.2">
      <c r="P1500" s="288" t="str">
        <f t="shared" si="23"/>
        <v>BLANK</v>
      </c>
      <c r="R1500"/>
    </row>
    <row r="1501" spans="16:18" x14ac:dyDescent="0.2">
      <c r="P1501" s="288" t="str">
        <f t="shared" si="23"/>
        <v>BLANK</v>
      </c>
      <c r="R1501"/>
    </row>
    <row r="1502" spans="16:18" x14ac:dyDescent="0.2">
      <c r="P1502" s="288" t="str">
        <f t="shared" si="23"/>
        <v>BLANK</v>
      </c>
      <c r="R1502"/>
    </row>
    <row r="1503" spans="16:18" x14ac:dyDescent="0.2">
      <c r="P1503" s="288" t="str">
        <f t="shared" si="23"/>
        <v>BLANK</v>
      </c>
      <c r="R1503"/>
    </row>
    <row r="1504" spans="16:18" x14ac:dyDescent="0.2">
      <c r="P1504" s="288" t="str">
        <f t="shared" si="23"/>
        <v>BLANK</v>
      </c>
      <c r="R1504"/>
    </row>
    <row r="1505" spans="16:18" x14ac:dyDescent="0.2">
      <c r="P1505" s="288" t="str">
        <f t="shared" si="23"/>
        <v>BLANK</v>
      </c>
      <c r="R1505"/>
    </row>
    <row r="1506" spans="16:18" x14ac:dyDescent="0.2">
      <c r="P1506" s="288" t="str">
        <f t="shared" si="23"/>
        <v>BLANK</v>
      </c>
      <c r="R1506"/>
    </row>
    <row r="1507" spans="16:18" x14ac:dyDescent="0.2">
      <c r="P1507" s="288" t="str">
        <f t="shared" si="23"/>
        <v>BLANK</v>
      </c>
      <c r="R1507"/>
    </row>
    <row r="1508" spans="16:18" x14ac:dyDescent="0.2">
      <c r="P1508" s="288" t="str">
        <f t="shared" si="23"/>
        <v>BLANK</v>
      </c>
      <c r="R1508"/>
    </row>
    <row r="1509" spans="16:18" x14ac:dyDescent="0.2">
      <c r="P1509" s="288" t="str">
        <f t="shared" si="23"/>
        <v>BLANK</v>
      </c>
      <c r="R1509"/>
    </row>
    <row r="1510" spans="16:18" x14ac:dyDescent="0.2">
      <c r="P1510" s="288" t="str">
        <f t="shared" si="23"/>
        <v>BLANK</v>
      </c>
      <c r="R1510"/>
    </row>
    <row r="1511" spans="16:18" x14ac:dyDescent="0.2">
      <c r="P1511" s="288" t="str">
        <f t="shared" si="23"/>
        <v>BLANK</v>
      </c>
      <c r="R1511"/>
    </row>
    <row r="1512" spans="16:18" x14ac:dyDescent="0.2">
      <c r="P1512" s="288" t="str">
        <f t="shared" si="23"/>
        <v>BLANK</v>
      </c>
      <c r="R1512"/>
    </row>
    <row r="1513" spans="16:18" x14ac:dyDescent="0.2">
      <c r="P1513" s="288" t="str">
        <f t="shared" si="23"/>
        <v>BLANK</v>
      </c>
      <c r="R1513"/>
    </row>
    <row r="1514" spans="16:18" x14ac:dyDescent="0.2">
      <c r="P1514" s="288" t="str">
        <f t="shared" si="23"/>
        <v>BLANK</v>
      </c>
      <c r="R1514"/>
    </row>
    <row r="1515" spans="16:18" x14ac:dyDescent="0.2">
      <c r="P1515" s="288" t="str">
        <f t="shared" si="23"/>
        <v>BLANK</v>
      </c>
      <c r="R1515"/>
    </row>
    <row r="1516" spans="16:18" x14ac:dyDescent="0.2">
      <c r="P1516" s="288" t="str">
        <f t="shared" si="23"/>
        <v>BLANK</v>
      </c>
      <c r="R1516"/>
    </row>
    <row r="1517" spans="16:18" x14ac:dyDescent="0.2">
      <c r="P1517" s="288" t="str">
        <f t="shared" si="23"/>
        <v>BLANK</v>
      </c>
      <c r="R1517"/>
    </row>
    <row r="1518" spans="16:18" x14ac:dyDescent="0.2">
      <c r="P1518" s="288" t="str">
        <f t="shared" si="23"/>
        <v>BLANK</v>
      </c>
      <c r="R1518"/>
    </row>
    <row r="1519" spans="16:18" x14ac:dyDescent="0.2">
      <c r="P1519" s="288" t="str">
        <f t="shared" si="23"/>
        <v>BLANK</v>
      </c>
      <c r="R1519"/>
    </row>
    <row r="1520" spans="16:18" x14ac:dyDescent="0.2">
      <c r="P1520" s="288" t="str">
        <f t="shared" si="23"/>
        <v>BLANK</v>
      </c>
      <c r="R1520"/>
    </row>
    <row r="1521" spans="16:18" x14ac:dyDescent="0.2">
      <c r="P1521" s="288" t="str">
        <f t="shared" si="23"/>
        <v>BLANK</v>
      </c>
      <c r="R1521"/>
    </row>
    <row r="1522" spans="16:18" x14ac:dyDescent="0.2">
      <c r="P1522" s="288" t="str">
        <f t="shared" si="23"/>
        <v>BLANK</v>
      </c>
      <c r="R1522"/>
    </row>
    <row r="1523" spans="16:18" x14ac:dyDescent="0.2">
      <c r="P1523" s="288" t="str">
        <f t="shared" si="23"/>
        <v>BLANK</v>
      </c>
      <c r="R1523"/>
    </row>
    <row r="1524" spans="16:18" x14ac:dyDescent="0.2">
      <c r="P1524" s="288" t="str">
        <f t="shared" si="23"/>
        <v>BLANK</v>
      </c>
      <c r="R1524"/>
    </row>
    <row r="1525" spans="16:18" x14ac:dyDescent="0.2">
      <c r="P1525" s="288" t="str">
        <f t="shared" si="23"/>
        <v>BLANK</v>
      </c>
      <c r="R1525"/>
    </row>
    <row r="1526" spans="16:18" x14ac:dyDescent="0.2">
      <c r="P1526" s="288" t="str">
        <f t="shared" si="23"/>
        <v>BLANK</v>
      </c>
      <c r="R1526"/>
    </row>
    <row r="1527" spans="16:18" x14ac:dyDescent="0.2">
      <c r="P1527" s="288" t="str">
        <f t="shared" si="23"/>
        <v>BLANK</v>
      </c>
      <c r="R1527"/>
    </row>
    <row r="1528" spans="16:18" x14ac:dyDescent="0.2">
      <c r="P1528" s="288" t="str">
        <f t="shared" si="23"/>
        <v>BLANK</v>
      </c>
      <c r="R1528"/>
    </row>
    <row r="1529" spans="16:18" x14ac:dyDescent="0.2">
      <c r="P1529" s="288" t="str">
        <f t="shared" si="23"/>
        <v>BLANK</v>
      </c>
      <c r="R1529"/>
    </row>
    <row r="1530" spans="16:18" x14ac:dyDescent="0.2">
      <c r="P1530" s="288" t="str">
        <f t="shared" si="23"/>
        <v>BLANK</v>
      </c>
      <c r="R1530"/>
    </row>
    <row r="1531" spans="16:18" x14ac:dyDescent="0.2">
      <c r="P1531" s="288" t="str">
        <f t="shared" si="23"/>
        <v>BLANK</v>
      </c>
      <c r="R1531"/>
    </row>
    <row r="1532" spans="16:18" x14ac:dyDescent="0.2">
      <c r="P1532" s="288" t="str">
        <f t="shared" si="23"/>
        <v>BLANK</v>
      </c>
      <c r="R1532"/>
    </row>
    <row r="1533" spans="16:18" x14ac:dyDescent="0.2">
      <c r="P1533" s="288" t="str">
        <f t="shared" si="23"/>
        <v>BLANK</v>
      </c>
      <c r="R1533"/>
    </row>
    <row r="1534" spans="16:18" x14ac:dyDescent="0.2">
      <c r="P1534" s="288" t="str">
        <f t="shared" si="23"/>
        <v>BLANK</v>
      </c>
      <c r="R1534"/>
    </row>
    <row r="1535" spans="16:18" x14ac:dyDescent="0.2">
      <c r="P1535" s="288" t="str">
        <f t="shared" si="23"/>
        <v>BLANK</v>
      </c>
      <c r="R1535"/>
    </row>
    <row r="1536" spans="16:18" x14ac:dyDescent="0.2">
      <c r="P1536" s="288" t="str">
        <f t="shared" si="23"/>
        <v>BLANK</v>
      </c>
      <c r="R1536"/>
    </row>
    <row r="1537" spans="16:18" x14ac:dyDescent="0.2">
      <c r="P1537" s="288" t="str">
        <f t="shared" si="23"/>
        <v>BLANK</v>
      </c>
      <c r="R1537"/>
    </row>
    <row r="1538" spans="16:18" x14ac:dyDescent="0.2">
      <c r="P1538" s="288" t="str">
        <f t="shared" si="23"/>
        <v>BLANK</v>
      </c>
      <c r="R1538"/>
    </row>
    <row r="1539" spans="16:18" x14ac:dyDescent="0.2">
      <c r="P1539" s="288" t="str">
        <f t="shared" ref="P1539:P1602" si="24">IF(A1539="","BLANK",A1539)</f>
        <v>BLANK</v>
      </c>
      <c r="R1539"/>
    </row>
    <row r="1540" spans="16:18" x14ac:dyDescent="0.2">
      <c r="P1540" s="288" t="str">
        <f t="shared" si="24"/>
        <v>BLANK</v>
      </c>
      <c r="R1540"/>
    </row>
    <row r="1541" spans="16:18" x14ac:dyDescent="0.2">
      <c r="P1541" s="288" t="str">
        <f t="shared" si="24"/>
        <v>BLANK</v>
      </c>
      <c r="R1541"/>
    </row>
    <row r="1542" spans="16:18" x14ac:dyDescent="0.2">
      <c r="P1542" s="288" t="str">
        <f t="shared" si="24"/>
        <v>BLANK</v>
      </c>
      <c r="R1542"/>
    </row>
    <row r="1543" spans="16:18" x14ac:dyDescent="0.2">
      <c r="P1543" s="288" t="str">
        <f t="shared" si="24"/>
        <v>BLANK</v>
      </c>
      <c r="R1543"/>
    </row>
    <row r="1544" spans="16:18" x14ac:dyDescent="0.2">
      <c r="P1544" s="288" t="str">
        <f t="shared" si="24"/>
        <v>BLANK</v>
      </c>
      <c r="R1544"/>
    </row>
    <row r="1545" spans="16:18" x14ac:dyDescent="0.2">
      <c r="P1545" s="288" t="str">
        <f t="shared" si="24"/>
        <v>BLANK</v>
      </c>
      <c r="R1545"/>
    </row>
    <row r="1546" spans="16:18" x14ac:dyDescent="0.2">
      <c r="P1546" s="288" t="str">
        <f t="shared" si="24"/>
        <v>BLANK</v>
      </c>
      <c r="R1546"/>
    </row>
    <row r="1547" spans="16:18" x14ac:dyDescent="0.2">
      <c r="P1547" s="288" t="str">
        <f t="shared" si="24"/>
        <v>BLANK</v>
      </c>
      <c r="R1547"/>
    </row>
    <row r="1548" spans="16:18" x14ac:dyDescent="0.2">
      <c r="P1548" s="288" t="str">
        <f t="shared" si="24"/>
        <v>BLANK</v>
      </c>
      <c r="R1548"/>
    </row>
    <row r="1549" spans="16:18" x14ac:dyDescent="0.2">
      <c r="P1549" s="288" t="str">
        <f t="shared" si="24"/>
        <v>BLANK</v>
      </c>
      <c r="R1549"/>
    </row>
    <row r="1550" spans="16:18" x14ac:dyDescent="0.2">
      <c r="P1550" s="288" t="str">
        <f t="shared" si="24"/>
        <v>BLANK</v>
      </c>
      <c r="R1550"/>
    </row>
    <row r="1551" spans="16:18" x14ac:dyDescent="0.2">
      <c r="P1551" s="288" t="str">
        <f t="shared" si="24"/>
        <v>BLANK</v>
      </c>
      <c r="R1551"/>
    </row>
    <row r="1552" spans="16:18" x14ac:dyDescent="0.2">
      <c r="P1552" s="288" t="str">
        <f t="shared" si="24"/>
        <v>BLANK</v>
      </c>
      <c r="R1552"/>
    </row>
    <row r="1553" spans="16:18" x14ac:dyDescent="0.2">
      <c r="P1553" s="288" t="str">
        <f t="shared" si="24"/>
        <v>BLANK</v>
      </c>
      <c r="R1553"/>
    </row>
    <row r="1554" spans="16:18" x14ac:dyDescent="0.2">
      <c r="P1554" s="288" t="str">
        <f t="shared" si="24"/>
        <v>BLANK</v>
      </c>
      <c r="R1554"/>
    </row>
    <row r="1555" spans="16:18" x14ac:dyDescent="0.2">
      <c r="P1555" s="288" t="str">
        <f t="shared" si="24"/>
        <v>BLANK</v>
      </c>
      <c r="R1555"/>
    </row>
    <row r="1556" spans="16:18" x14ac:dyDescent="0.2">
      <c r="P1556" s="288" t="str">
        <f t="shared" si="24"/>
        <v>BLANK</v>
      </c>
      <c r="R1556"/>
    </row>
    <row r="1557" spans="16:18" x14ac:dyDescent="0.2">
      <c r="P1557" s="288" t="str">
        <f t="shared" si="24"/>
        <v>BLANK</v>
      </c>
      <c r="R1557"/>
    </row>
    <row r="1558" spans="16:18" x14ac:dyDescent="0.2">
      <c r="P1558" s="288" t="str">
        <f t="shared" si="24"/>
        <v>BLANK</v>
      </c>
      <c r="R1558"/>
    </row>
    <row r="1559" spans="16:18" x14ac:dyDescent="0.2">
      <c r="P1559" s="288" t="str">
        <f t="shared" si="24"/>
        <v>BLANK</v>
      </c>
      <c r="R1559"/>
    </row>
    <row r="1560" spans="16:18" x14ac:dyDescent="0.2">
      <c r="P1560" s="288" t="str">
        <f t="shared" si="24"/>
        <v>BLANK</v>
      </c>
      <c r="R1560"/>
    </row>
    <row r="1561" spans="16:18" x14ac:dyDescent="0.2">
      <c r="P1561" s="288" t="str">
        <f t="shared" si="24"/>
        <v>BLANK</v>
      </c>
      <c r="R1561"/>
    </row>
    <row r="1562" spans="16:18" x14ac:dyDescent="0.2">
      <c r="P1562" s="288" t="str">
        <f t="shared" si="24"/>
        <v>BLANK</v>
      </c>
      <c r="R1562"/>
    </row>
    <row r="1563" spans="16:18" x14ac:dyDescent="0.2">
      <c r="P1563" s="288" t="str">
        <f t="shared" si="24"/>
        <v>BLANK</v>
      </c>
      <c r="R1563"/>
    </row>
    <row r="1564" spans="16:18" x14ac:dyDescent="0.2">
      <c r="P1564" s="288" t="str">
        <f t="shared" si="24"/>
        <v>BLANK</v>
      </c>
      <c r="R1564"/>
    </row>
    <row r="1565" spans="16:18" x14ac:dyDescent="0.2">
      <c r="P1565" s="288" t="str">
        <f t="shared" si="24"/>
        <v>BLANK</v>
      </c>
      <c r="R1565"/>
    </row>
    <row r="1566" spans="16:18" x14ac:dyDescent="0.2">
      <c r="P1566" s="288" t="str">
        <f t="shared" si="24"/>
        <v>BLANK</v>
      </c>
      <c r="R1566"/>
    </row>
    <row r="1567" spans="16:18" x14ac:dyDescent="0.2">
      <c r="P1567" s="288" t="str">
        <f t="shared" si="24"/>
        <v>BLANK</v>
      </c>
      <c r="R1567"/>
    </row>
    <row r="1568" spans="16:18" x14ac:dyDescent="0.2">
      <c r="P1568" s="288" t="str">
        <f t="shared" si="24"/>
        <v>BLANK</v>
      </c>
      <c r="R1568"/>
    </row>
    <row r="1569" spans="16:18" x14ac:dyDescent="0.2">
      <c r="P1569" s="288" t="str">
        <f t="shared" si="24"/>
        <v>BLANK</v>
      </c>
      <c r="R1569"/>
    </row>
    <row r="1570" spans="16:18" x14ac:dyDescent="0.2">
      <c r="P1570" s="288" t="str">
        <f t="shared" si="24"/>
        <v>BLANK</v>
      </c>
      <c r="R1570"/>
    </row>
    <row r="1571" spans="16:18" x14ac:dyDescent="0.2">
      <c r="P1571" s="288" t="str">
        <f t="shared" si="24"/>
        <v>BLANK</v>
      </c>
      <c r="R1571"/>
    </row>
    <row r="1572" spans="16:18" x14ac:dyDescent="0.2">
      <c r="P1572" s="288" t="str">
        <f t="shared" si="24"/>
        <v>BLANK</v>
      </c>
      <c r="R1572"/>
    </row>
    <row r="1573" spans="16:18" x14ac:dyDescent="0.2">
      <c r="P1573" s="288" t="str">
        <f t="shared" si="24"/>
        <v>BLANK</v>
      </c>
      <c r="R1573"/>
    </row>
    <row r="1574" spans="16:18" x14ac:dyDescent="0.2">
      <c r="P1574" s="288" t="str">
        <f t="shared" si="24"/>
        <v>BLANK</v>
      </c>
      <c r="R1574"/>
    </row>
    <row r="1575" spans="16:18" x14ac:dyDescent="0.2">
      <c r="P1575" s="288" t="str">
        <f t="shared" si="24"/>
        <v>BLANK</v>
      </c>
      <c r="R1575"/>
    </row>
    <row r="1576" spans="16:18" x14ac:dyDescent="0.2">
      <c r="P1576" s="288" t="str">
        <f t="shared" si="24"/>
        <v>BLANK</v>
      </c>
      <c r="R1576"/>
    </row>
    <row r="1577" spans="16:18" x14ac:dyDescent="0.2">
      <c r="P1577" s="288" t="str">
        <f t="shared" si="24"/>
        <v>BLANK</v>
      </c>
      <c r="R1577"/>
    </row>
    <row r="1578" spans="16:18" x14ac:dyDescent="0.2">
      <c r="P1578" s="288" t="str">
        <f t="shared" si="24"/>
        <v>BLANK</v>
      </c>
      <c r="R1578"/>
    </row>
    <row r="1579" spans="16:18" x14ac:dyDescent="0.2">
      <c r="P1579" s="288" t="str">
        <f t="shared" si="24"/>
        <v>BLANK</v>
      </c>
      <c r="R1579"/>
    </row>
    <row r="1580" spans="16:18" x14ac:dyDescent="0.2">
      <c r="P1580" s="288" t="str">
        <f t="shared" si="24"/>
        <v>BLANK</v>
      </c>
      <c r="R1580"/>
    </row>
    <row r="1581" spans="16:18" x14ac:dyDescent="0.2">
      <c r="P1581" s="288" t="str">
        <f t="shared" si="24"/>
        <v>BLANK</v>
      </c>
      <c r="R1581"/>
    </row>
    <row r="1582" spans="16:18" x14ac:dyDescent="0.2">
      <c r="P1582" s="288" t="str">
        <f t="shared" si="24"/>
        <v>BLANK</v>
      </c>
      <c r="R1582"/>
    </row>
    <row r="1583" spans="16:18" x14ac:dyDescent="0.2">
      <c r="P1583" s="288" t="str">
        <f t="shared" si="24"/>
        <v>BLANK</v>
      </c>
      <c r="R1583"/>
    </row>
    <row r="1584" spans="16:18" x14ac:dyDescent="0.2">
      <c r="P1584" s="288" t="str">
        <f t="shared" si="24"/>
        <v>BLANK</v>
      </c>
      <c r="R1584"/>
    </row>
    <row r="1585" spans="16:18" x14ac:dyDescent="0.2">
      <c r="P1585" s="288" t="str">
        <f t="shared" si="24"/>
        <v>BLANK</v>
      </c>
      <c r="R1585"/>
    </row>
    <row r="1586" spans="16:18" x14ac:dyDescent="0.2">
      <c r="P1586" s="288" t="str">
        <f t="shared" si="24"/>
        <v>BLANK</v>
      </c>
      <c r="R1586"/>
    </row>
    <row r="1587" spans="16:18" x14ac:dyDescent="0.2">
      <c r="P1587" s="288" t="str">
        <f t="shared" si="24"/>
        <v>BLANK</v>
      </c>
      <c r="R1587"/>
    </row>
    <row r="1588" spans="16:18" x14ac:dyDescent="0.2">
      <c r="P1588" s="288" t="str">
        <f t="shared" si="24"/>
        <v>BLANK</v>
      </c>
      <c r="R1588"/>
    </row>
    <row r="1589" spans="16:18" x14ac:dyDescent="0.2">
      <c r="P1589" s="288" t="str">
        <f t="shared" si="24"/>
        <v>BLANK</v>
      </c>
      <c r="R1589"/>
    </row>
    <row r="1590" spans="16:18" x14ac:dyDescent="0.2">
      <c r="P1590" s="288" t="str">
        <f t="shared" si="24"/>
        <v>BLANK</v>
      </c>
      <c r="R1590"/>
    </row>
    <row r="1591" spans="16:18" x14ac:dyDescent="0.2">
      <c r="P1591" s="288" t="str">
        <f t="shared" si="24"/>
        <v>BLANK</v>
      </c>
      <c r="R1591"/>
    </row>
    <row r="1592" spans="16:18" x14ac:dyDescent="0.2">
      <c r="P1592" s="288" t="str">
        <f t="shared" si="24"/>
        <v>BLANK</v>
      </c>
      <c r="R1592"/>
    </row>
    <row r="1593" spans="16:18" x14ac:dyDescent="0.2">
      <c r="P1593" s="288" t="str">
        <f t="shared" si="24"/>
        <v>BLANK</v>
      </c>
      <c r="R1593"/>
    </row>
    <row r="1594" spans="16:18" x14ac:dyDescent="0.2">
      <c r="P1594" s="288" t="str">
        <f t="shared" si="24"/>
        <v>BLANK</v>
      </c>
      <c r="R1594"/>
    </row>
    <row r="1595" spans="16:18" x14ac:dyDescent="0.2">
      <c r="P1595" s="288" t="str">
        <f t="shared" si="24"/>
        <v>BLANK</v>
      </c>
      <c r="R1595"/>
    </row>
    <row r="1596" spans="16:18" x14ac:dyDescent="0.2">
      <c r="P1596" s="288" t="str">
        <f t="shared" si="24"/>
        <v>BLANK</v>
      </c>
      <c r="R1596"/>
    </row>
    <row r="1597" spans="16:18" x14ac:dyDescent="0.2">
      <c r="P1597" s="288" t="str">
        <f t="shared" si="24"/>
        <v>BLANK</v>
      </c>
      <c r="R1597"/>
    </row>
    <row r="1598" spans="16:18" x14ac:dyDescent="0.2">
      <c r="P1598" s="288" t="str">
        <f t="shared" si="24"/>
        <v>BLANK</v>
      </c>
      <c r="R1598"/>
    </row>
    <row r="1599" spans="16:18" x14ac:dyDescent="0.2">
      <c r="P1599" s="288" t="str">
        <f t="shared" si="24"/>
        <v>BLANK</v>
      </c>
      <c r="R1599"/>
    </row>
    <row r="1600" spans="16:18" x14ac:dyDescent="0.2">
      <c r="P1600" s="288" t="str">
        <f t="shared" si="24"/>
        <v>BLANK</v>
      </c>
      <c r="R1600"/>
    </row>
    <row r="1601" spans="16:18" x14ac:dyDescent="0.2">
      <c r="P1601" s="288" t="str">
        <f t="shared" si="24"/>
        <v>BLANK</v>
      </c>
      <c r="R1601"/>
    </row>
    <row r="1602" spans="16:18" x14ac:dyDescent="0.2">
      <c r="P1602" s="288" t="str">
        <f t="shared" si="24"/>
        <v>BLANK</v>
      </c>
      <c r="R1602"/>
    </row>
    <row r="1603" spans="16:18" x14ac:dyDescent="0.2">
      <c r="P1603" s="288" t="str">
        <f t="shared" ref="P1603:P1666" si="25">IF(A1603="","BLANK",A1603)</f>
        <v>BLANK</v>
      </c>
      <c r="R1603"/>
    </row>
    <row r="1604" spans="16:18" x14ac:dyDescent="0.2">
      <c r="P1604" s="288" t="str">
        <f t="shared" si="25"/>
        <v>BLANK</v>
      </c>
      <c r="R1604"/>
    </row>
    <row r="1605" spans="16:18" x14ac:dyDescent="0.2">
      <c r="P1605" s="288" t="str">
        <f t="shared" si="25"/>
        <v>BLANK</v>
      </c>
      <c r="R1605"/>
    </row>
    <row r="1606" spans="16:18" x14ac:dyDescent="0.2">
      <c r="P1606" s="288" t="str">
        <f t="shared" si="25"/>
        <v>BLANK</v>
      </c>
      <c r="R1606"/>
    </row>
    <row r="1607" spans="16:18" x14ac:dyDescent="0.2">
      <c r="P1607" s="288" t="str">
        <f t="shared" si="25"/>
        <v>BLANK</v>
      </c>
      <c r="R1607"/>
    </row>
    <row r="1608" spans="16:18" x14ac:dyDescent="0.2">
      <c r="P1608" s="288" t="str">
        <f t="shared" si="25"/>
        <v>BLANK</v>
      </c>
      <c r="R1608"/>
    </row>
    <row r="1609" spans="16:18" x14ac:dyDescent="0.2">
      <c r="P1609" s="288" t="str">
        <f t="shared" si="25"/>
        <v>BLANK</v>
      </c>
      <c r="R1609"/>
    </row>
    <row r="1610" spans="16:18" x14ac:dyDescent="0.2">
      <c r="P1610" s="288" t="str">
        <f t="shared" si="25"/>
        <v>BLANK</v>
      </c>
      <c r="R1610"/>
    </row>
    <row r="1611" spans="16:18" x14ac:dyDescent="0.2">
      <c r="P1611" s="288" t="str">
        <f t="shared" si="25"/>
        <v>BLANK</v>
      </c>
      <c r="R1611"/>
    </row>
    <row r="1612" spans="16:18" x14ac:dyDescent="0.2">
      <c r="P1612" s="288" t="str">
        <f t="shared" si="25"/>
        <v>BLANK</v>
      </c>
      <c r="R1612"/>
    </row>
    <row r="1613" spans="16:18" x14ac:dyDescent="0.2">
      <c r="P1613" s="288" t="str">
        <f t="shared" si="25"/>
        <v>BLANK</v>
      </c>
      <c r="R1613"/>
    </row>
    <row r="1614" spans="16:18" x14ac:dyDescent="0.2">
      <c r="P1614" s="288" t="str">
        <f t="shared" si="25"/>
        <v>BLANK</v>
      </c>
      <c r="R1614"/>
    </row>
    <row r="1615" spans="16:18" x14ac:dyDescent="0.2">
      <c r="P1615" s="288" t="str">
        <f t="shared" si="25"/>
        <v>BLANK</v>
      </c>
      <c r="R1615"/>
    </row>
    <row r="1616" spans="16:18" x14ac:dyDescent="0.2">
      <c r="P1616" s="288" t="str">
        <f t="shared" si="25"/>
        <v>BLANK</v>
      </c>
      <c r="R1616"/>
    </row>
    <row r="1617" spans="16:18" x14ac:dyDescent="0.2">
      <c r="P1617" s="288" t="str">
        <f t="shared" si="25"/>
        <v>BLANK</v>
      </c>
      <c r="R1617"/>
    </row>
    <row r="1618" spans="16:18" x14ac:dyDescent="0.2">
      <c r="P1618" s="288" t="str">
        <f t="shared" si="25"/>
        <v>BLANK</v>
      </c>
      <c r="R1618"/>
    </row>
    <row r="1619" spans="16:18" x14ac:dyDescent="0.2">
      <c r="P1619" s="288" t="str">
        <f t="shared" si="25"/>
        <v>BLANK</v>
      </c>
      <c r="R1619"/>
    </row>
    <row r="1620" spans="16:18" x14ac:dyDescent="0.2">
      <c r="P1620" s="288" t="str">
        <f t="shared" si="25"/>
        <v>BLANK</v>
      </c>
      <c r="R1620"/>
    </row>
    <row r="1621" spans="16:18" x14ac:dyDescent="0.2">
      <c r="P1621" s="288" t="str">
        <f t="shared" si="25"/>
        <v>BLANK</v>
      </c>
      <c r="R1621"/>
    </row>
    <row r="1622" spans="16:18" x14ac:dyDescent="0.2">
      <c r="P1622" s="288" t="str">
        <f t="shared" si="25"/>
        <v>BLANK</v>
      </c>
      <c r="R1622"/>
    </row>
    <row r="1623" spans="16:18" x14ac:dyDescent="0.2">
      <c r="P1623" s="288" t="str">
        <f t="shared" si="25"/>
        <v>BLANK</v>
      </c>
      <c r="R1623"/>
    </row>
    <row r="1624" spans="16:18" x14ac:dyDescent="0.2">
      <c r="P1624" s="288" t="str">
        <f t="shared" si="25"/>
        <v>BLANK</v>
      </c>
      <c r="R1624"/>
    </row>
    <row r="1625" spans="16:18" x14ac:dyDescent="0.2">
      <c r="P1625" s="288" t="str">
        <f t="shared" si="25"/>
        <v>BLANK</v>
      </c>
      <c r="R1625"/>
    </row>
    <row r="1626" spans="16:18" x14ac:dyDescent="0.2">
      <c r="P1626" s="288" t="str">
        <f t="shared" si="25"/>
        <v>BLANK</v>
      </c>
      <c r="R1626"/>
    </row>
    <row r="1627" spans="16:18" x14ac:dyDescent="0.2">
      <c r="P1627" s="288" t="str">
        <f t="shared" si="25"/>
        <v>BLANK</v>
      </c>
      <c r="R1627"/>
    </row>
    <row r="1628" spans="16:18" x14ac:dyDescent="0.2">
      <c r="P1628" s="288" t="str">
        <f t="shared" si="25"/>
        <v>BLANK</v>
      </c>
      <c r="R1628"/>
    </row>
    <row r="1629" spans="16:18" x14ac:dyDescent="0.2">
      <c r="P1629" s="288" t="str">
        <f t="shared" si="25"/>
        <v>BLANK</v>
      </c>
      <c r="R1629"/>
    </row>
    <row r="1630" spans="16:18" x14ac:dyDescent="0.2">
      <c r="P1630" s="288" t="str">
        <f t="shared" si="25"/>
        <v>BLANK</v>
      </c>
      <c r="R1630"/>
    </row>
    <row r="1631" spans="16:18" x14ac:dyDescent="0.2">
      <c r="P1631" s="288" t="str">
        <f t="shared" si="25"/>
        <v>BLANK</v>
      </c>
      <c r="R1631"/>
    </row>
    <row r="1632" spans="16:18" x14ac:dyDescent="0.2">
      <c r="P1632" s="288" t="str">
        <f t="shared" si="25"/>
        <v>BLANK</v>
      </c>
      <c r="R1632"/>
    </row>
    <row r="1633" spans="16:18" x14ac:dyDescent="0.2">
      <c r="P1633" s="288" t="str">
        <f t="shared" si="25"/>
        <v>BLANK</v>
      </c>
      <c r="R1633"/>
    </row>
    <row r="1634" spans="16:18" x14ac:dyDescent="0.2">
      <c r="P1634" s="288" t="str">
        <f t="shared" si="25"/>
        <v>BLANK</v>
      </c>
      <c r="R1634"/>
    </row>
    <row r="1635" spans="16:18" x14ac:dyDescent="0.2">
      <c r="P1635" s="288" t="str">
        <f t="shared" si="25"/>
        <v>BLANK</v>
      </c>
      <c r="R1635"/>
    </row>
    <row r="1636" spans="16:18" x14ac:dyDescent="0.2">
      <c r="P1636" s="288" t="str">
        <f t="shared" si="25"/>
        <v>BLANK</v>
      </c>
      <c r="R1636"/>
    </row>
    <row r="1637" spans="16:18" x14ac:dyDescent="0.2">
      <c r="P1637" s="288" t="str">
        <f t="shared" si="25"/>
        <v>BLANK</v>
      </c>
      <c r="R1637"/>
    </row>
    <row r="1638" spans="16:18" x14ac:dyDescent="0.2">
      <c r="P1638" s="288" t="str">
        <f t="shared" si="25"/>
        <v>BLANK</v>
      </c>
      <c r="R1638"/>
    </row>
    <row r="1639" spans="16:18" x14ac:dyDescent="0.2">
      <c r="P1639" s="288" t="str">
        <f t="shared" si="25"/>
        <v>BLANK</v>
      </c>
      <c r="R1639"/>
    </row>
    <row r="1640" spans="16:18" x14ac:dyDescent="0.2">
      <c r="P1640" s="288" t="str">
        <f t="shared" si="25"/>
        <v>BLANK</v>
      </c>
      <c r="R1640"/>
    </row>
    <row r="1641" spans="16:18" x14ac:dyDescent="0.2">
      <c r="P1641" s="288" t="str">
        <f t="shared" si="25"/>
        <v>BLANK</v>
      </c>
      <c r="R1641"/>
    </row>
    <row r="1642" spans="16:18" x14ac:dyDescent="0.2">
      <c r="P1642" s="288" t="str">
        <f t="shared" si="25"/>
        <v>BLANK</v>
      </c>
      <c r="R1642"/>
    </row>
    <row r="1643" spans="16:18" x14ac:dyDescent="0.2">
      <c r="P1643" s="288" t="str">
        <f t="shared" si="25"/>
        <v>BLANK</v>
      </c>
      <c r="R1643"/>
    </row>
    <row r="1644" spans="16:18" x14ac:dyDescent="0.2">
      <c r="P1644" s="288" t="str">
        <f t="shared" si="25"/>
        <v>BLANK</v>
      </c>
      <c r="R1644"/>
    </row>
    <row r="1645" spans="16:18" x14ac:dyDescent="0.2">
      <c r="P1645" s="288" t="str">
        <f t="shared" si="25"/>
        <v>BLANK</v>
      </c>
      <c r="R1645"/>
    </row>
    <row r="1646" spans="16:18" x14ac:dyDescent="0.2">
      <c r="P1646" s="288" t="str">
        <f t="shared" si="25"/>
        <v>BLANK</v>
      </c>
      <c r="R1646"/>
    </row>
    <row r="1647" spans="16:18" x14ac:dyDescent="0.2">
      <c r="P1647" s="288" t="str">
        <f t="shared" si="25"/>
        <v>BLANK</v>
      </c>
      <c r="R1647"/>
    </row>
    <row r="1648" spans="16:18" x14ac:dyDescent="0.2">
      <c r="P1648" s="288" t="str">
        <f t="shared" si="25"/>
        <v>BLANK</v>
      </c>
      <c r="R1648"/>
    </row>
    <row r="1649" spans="16:18" x14ac:dyDescent="0.2">
      <c r="P1649" s="288" t="str">
        <f t="shared" si="25"/>
        <v>BLANK</v>
      </c>
      <c r="R1649"/>
    </row>
    <row r="1650" spans="16:18" x14ac:dyDescent="0.2">
      <c r="P1650" s="288" t="str">
        <f t="shared" si="25"/>
        <v>BLANK</v>
      </c>
      <c r="R1650"/>
    </row>
    <row r="1651" spans="16:18" x14ac:dyDescent="0.2">
      <c r="P1651" s="288" t="str">
        <f t="shared" si="25"/>
        <v>BLANK</v>
      </c>
      <c r="R1651"/>
    </row>
    <row r="1652" spans="16:18" x14ac:dyDescent="0.2">
      <c r="P1652" s="288" t="str">
        <f t="shared" si="25"/>
        <v>BLANK</v>
      </c>
      <c r="R1652"/>
    </row>
    <row r="1653" spans="16:18" x14ac:dyDescent="0.2">
      <c r="P1653" s="288" t="str">
        <f t="shared" si="25"/>
        <v>BLANK</v>
      </c>
      <c r="R1653"/>
    </row>
    <row r="1654" spans="16:18" x14ac:dyDescent="0.2">
      <c r="P1654" s="288" t="str">
        <f t="shared" si="25"/>
        <v>BLANK</v>
      </c>
      <c r="R1654"/>
    </row>
    <row r="1655" spans="16:18" x14ac:dyDescent="0.2">
      <c r="P1655" s="288" t="str">
        <f t="shared" si="25"/>
        <v>BLANK</v>
      </c>
      <c r="R1655"/>
    </row>
    <row r="1656" spans="16:18" x14ac:dyDescent="0.2">
      <c r="P1656" s="288" t="str">
        <f t="shared" si="25"/>
        <v>BLANK</v>
      </c>
      <c r="R1656"/>
    </row>
    <row r="1657" spans="16:18" x14ac:dyDescent="0.2">
      <c r="P1657" s="288" t="str">
        <f t="shared" si="25"/>
        <v>BLANK</v>
      </c>
      <c r="R1657"/>
    </row>
    <row r="1658" spans="16:18" x14ac:dyDescent="0.2">
      <c r="P1658" s="288" t="str">
        <f t="shared" si="25"/>
        <v>BLANK</v>
      </c>
      <c r="R1658"/>
    </row>
    <row r="1659" spans="16:18" x14ac:dyDescent="0.2">
      <c r="P1659" s="288" t="str">
        <f t="shared" si="25"/>
        <v>BLANK</v>
      </c>
      <c r="R1659"/>
    </row>
    <row r="1660" spans="16:18" x14ac:dyDescent="0.2">
      <c r="P1660" s="288" t="str">
        <f t="shared" si="25"/>
        <v>BLANK</v>
      </c>
      <c r="R1660"/>
    </row>
    <row r="1661" spans="16:18" x14ac:dyDescent="0.2">
      <c r="P1661" s="288" t="str">
        <f t="shared" si="25"/>
        <v>BLANK</v>
      </c>
      <c r="R1661"/>
    </row>
    <row r="1662" spans="16:18" x14ac:dyDescent="0.2">
      <c r="P1662" s="288" t="str">
        <f t="shared" si="25"/>
        <v>BLANK</v>
      </c>
      <c r="R1662"/>
    </row>
    <row r="1663" spans="16:18" x14ac:dyDescent="0.2">
      <c r="P1663" s="288" t="str">
        <f t="shared" si="25"/>
        <v>BLANK</v>
      </c>
      <c r="R1663"/>
    </row>
    <row r="1664" spans="16:18" x14ac:dyDescent="0.2">
      <c r="P1664" s="288" t="str">
        <f t="shared" si="25"/>
        <v>BLANK</v>
      </c>
      <c r="R1664"/>
    </row>
    <row r="1665" spans="16:18" x14ac:dyDescent="0.2">
      <c r="P1665" s="288" t="str">
        <f t="shared" si="25"/>
        <v>BLANK</v>
      </c>
      <c r="R1665"/>
    </row>
    <row r="1666" spans="16:18" x14ac:dyDescent="0.2">
      <c r="P1666" s="288" t="str">
        <f t="shared" si="25"/>
        <v>BLANK</v>
      </c>
      <c r="R1666"/>
    </row>
    <row r="1667" spans="16:18" x14ac:dyDescent="0.2">
      <c r="P1667" s="288" t="str">
        <f t="shared" ref="P1667:P1730" si="26">IF(A1667="","BLANK",A1667)</f>
        <v>BLANK</v>
      </c>
      <c r="R1667"/>
    </row>
    <row r="1668" spans="16:18" x14ac:dyDescent="0.2">
      <c r="P1668" s="288" t="str">
        <f t="shared" si="26"/>
        <v>BLANK</v>
      </c>
      <c r="R1668"/>
    </row>
    <row r="1669" spans="16:18" x14ac:dyDescent="0.2">
      <c r="P1669" s="288" t="str">
        <f t="shared" si="26"/>
        <v>BLANK</v>
      </c>
      <c r="R1669"/>
    </row>
    <row r="1670" spans="16:18" x14ac:dyDescent="0.2">
      <c r="P1670" s="288" t="str">
        <f t="shared" si="26"/>
        <v>BLANK</v>
      </c>
      <c r="R1670"/>
    </row>
    <row r="1671" spans="16:18" x14ac:dyDescent="0.2">
      <c r="P1671" s="288" t="str">
        <f t="shared" si="26"/>
        <v>BLANK</v>
      </c>
      <c r="R1671"/>
    </row>
    <row r="1672" spans="16:18" x14ac:dyDescent="0.2">
      <c r="P1672" s="288" t="str">
        <f t="shared" si="26"/>
        <v>BLANK</v>
      </c>
      <c r="R1672"/>
    </row>
    <row r="1673" spans="16:18" x14ac:dyDescent="0.2">
      <c r="P1673" s="288" t="str">
        <f t="shared" si="26"/>
        <v>BLANK</v>
      </c>
      <c r="R1673"/>
    </row>
    <row r="1674" spans="16:18" x14ac:dyDescent="0.2">
      <c r="P1674" s="288" t="str">
        <f t="shared" si="26"/>
        <v>BLANK</v>
      </c>
      <c r="R1674"/>
    </row>
    <row r="1675" spans="16:18" x14ac:dyDescent="0.2">
      <c r="P1675" s="288" t="str">
        <f t="shared" si="26"/>
        <v>BLANK</v>
      </c>
      <c r="R1675"/>
    </row>
    <row r="1676" spans="16:18" x14ac:dyDescent="0.2">
      <c r="P1676" s="288" t="str">
        <f t="shared" si="26"/>
        <v>BLANK</v>
      </c>
      <c r="R1676"/>
    </row>
    <row r="1677" spans="16:18" x14ac:dyDescent="0.2">
      <c r="P1677" s="288" t="str">
        <f t="shared" si="26"/>
        <v>BLANK</v>
      </c>
      <c r="R1677"/>
    </row>
    <row r="1678" spans="16:18" x14ac:dyDescent="0.2">
      <c r="P1678" s="288" t="str">
        <f t="shared" si="26"/>
        <v>BLANK</v>
      </c>
      <c r="R1678"/>
    </row>
    <row r="1679" spans="16:18" x14ac:dyDescent="0.2">
      <c r="P1679" s="288" t="str">
        <f t="shared" si="26"/>
        <v>BLANK</v>
      </c>
      <c r="R1679"/>
    </row>
    <row r="1680" spans="16:18" x14ac:dyDescent="0.2">
      <c r="P1680" s="288" t="str">
        <f t="shared" si="26"/>
        <v>BLANK</v>
      </c>
      <c r="R1680"/>
    </row>
    <row r="1681" spans="16:18" x14ac:dyDescent="0.2">
      <c r="P1681" s="288" t="str">
        <f t="shared" si="26"/>
        <v>BLANK</v>
      </c>
      <c r="R1681"/>
    </row>
    <row r="1682" spans="16:18" x14ac:dyDescent="0.2">
      <c r="P1682" s="288" t="str">
        <f t="shared" si="26"/>
        <v>BLANK</v>
      </c>
      <c r="R1682"/>
    </row>
    <row r="1683" spans="16:18" x14ac:dyDescent="0.2">
      <c r="P1683" s="288" t="str">
        <f t="shared" si="26"/>
        <v>BLANK</v>
      </c>
      <c r="R1683"/>
    </row>
    <row r="1684" spans="16:18" x14ac:dyDescent="0.2">
      <c r="P1684" s="288" t="str">
        <f t="shared" si="26"/>
        <v>BLANK</v>
      </c>
      <c r="R1684"/>
    </row>
    <row r="1685" spans="16:18" x14ac:dyDescent="0.2">
      <c r="P1685" s="288" t="str">
        <f t="shared" si="26"/>
        <v>BLANK</v>
      </c>
      <c r="R1685"/>
    </row>
    <row r="1686" spans="16:18" x14ac:dyDescent="0.2">
      <c r="P1686" s="288" t="str">
        <f t="shared" si="26"/>
        <v>BLANK</v>
      </c>
      <c r="R1686"/>
    </row>
    <row r="1687" spans="16:18" x14ac:dyDescent="0.2">
      <c r="P1687" s="288" t="str">
        <f t="shared" si="26"/>
        <v>BLANK</v>
      </c>
      <c r="R1687"/>
    </row>
    <row r="1688" spans="16:18" x14ac:dyDescent="0.2">
      <c r="P1688" s="288" t="str">
        <f t="shared" si="26"/>
        <v>BLANK</v>
      </c>
      <c r="R1688"/>
    </row>
    <row r="1689" spans="16:18" x14ac:dyDescent="0.2">
      <c r="P1689" s="288" t="str">
        <f t="shared" si="26"/>
        <v>BLANK</v>
      </c>
      <c r="R1689"/>
    </row>
    <row r="1690" spans="16:18" x14ac:dyDescent="0.2">
      <c r="P1690" s="288" t="str">
        <f t="shared" si="26"/>
        <v>BLANK</v>
      </c>
      <c r="R1690"/>
    </row>
    <row r="1691" spans="16:18" x14ac:dyDescent="0.2">
      <c r="P1691" s="288" t="str">
        <f t="shared" si="26"/>
        <v>BLANK</v>
      </c>
      <c r="R1691"/>
    </row>
    <row r="1692" spans="16:18" x14ac:dyDescent="0.2">
      <c r="P1692" s="288" t="str">
        <f t="shared" si="26"/>
        <v>BLANK</v>
      </c>
      <c r="R1692"/>
    </row>
    <row r="1693" spans="16:18" x14ac:dyDescent="0.2">
      <c r="P1693" s="288" t="str">
        <f t="shared" si="26"/>
        <v>BLANK</v>
      </c>
      <c r="R1693"/>
    </row>
    <row r="1694" spans="16:18" x14ac:dyDescent="0.2">
      <c r="P1694" s="288" t="str">
        <f t="shared" si="26"/>
        <v>BLANK</v>
      </c>
      <c r="R1694"/>
    </row>
    <row r="1695" spans="16:18" x14ac:dyDescent="0.2">
      <c r="P1695" s="288" t="str">
        <f t="shared" si="26"/>
        <v>BLANK</v>
      </c>
      <c r="R1695"/>
    </row>
    <row r="1696" spans="16:18" x14ac:dyDescent="0.2">
      <c r="P1696" s="288" t="str">
        <f t="shared" si="26"/>
        <v>BLANK</v>
      </c>
      <c r="R1696"/>
    </row>
    <row r="1697" spans="16:18" x14ac:dyDescent="0.2">
      <c r="P1697" s="288" t="str">
        <f t="shared" si="26"/>
        <v>BLANK</v>
      </c>
      <c r="R1697"/>
    </row>
    <row r="1698" spans="16:18" x14ac:dyDescent="0.2">
      <c r="P1698" s="288" t="str">
        <f t="shared" si="26"/>
        <v>BLANK</v>
      </c>
      <c r="R1698"/>
    </row>
    <row r="1699" spans="16:18" x14ac:dyDescent="0.2">
      <c r="P1699" s="288" t="str">
        <f t="shared" si="26"/>
        <v>BLANK</v>
      </c>
      <c r="R1699"/>
    </row>
    <row r="1700" spans="16:18" x14ac:dyDescent="0.2">
      <c r="P1700" s="288" t="str">
        <f t="shared" si="26"/>
        <v>BLANK</v>
      </c>
      <c r="R1700"/>
    </row>
    <row r="1701" spans="16:18" x14ac:dyDescent="0.2">
      <c r="P1701" s="288" t="str">
        <f t="shared" si="26"/>
        <v>BLANK</v>
      </c>
      <c r="R1701"/>
    </row>
    <row r="1702" spans="16:18" x14ac:dyDescent="0.2">
      <c r="P1702" s="288" t="str">
        <f t="shared" si="26"/>
        <v>BLANK</v>
      </c>
      <c r="R1702"/>
    </row>
    <row r="1703" spans="16:18" x14ac:dyDescent="0.2">
      <c r="P1703" s="288" t="str">
        <f t="shared" si="26"/>
        <v>BLANK</v>
      </c>
      <c r="R1703"/>
    </row>
    <row r="1704" spans="16:18" x14ac:dyDescent="0.2">
      <c r="P1704" s="288" t="str">
        <f t="shared" si="26"/>
        <v>BLANK</v>
      </c>
      <c r="R1704"/>
    </row>
    <row r="1705" spans="16:18" x14ac:dyDescent="0.2">
      <c r="P1705" s="288" t="str">
        <f t="shared" si="26"/>
        <v>BLANK</v>
      </c>
      <c r="R1705"/>
    </row>
    <row r="1706" spans="16:18" x14ac:dyDescent="0.2">
      <c r="P1706" s="288" t="str">
        <f t="shared" si="26"/>
        <v>BLANK</v>
      </c>
      <c r="R1706"/>
    </row>
    <row r="1707" spans="16:18" x14ac:dyDescent="0.2">
      <c r="P1707" s="288" t="str">
        <f t="shared" si="26"/>
        <v>BLANK</v>
      </c>
      <c r="R1707"/>
    </row>
    <row r="1708" spans="16:18" x14ac:dyDescent="0.2">
      <c r="P1708" s="288" t="str">
        <f t="shared" si="26"/>
        <v>BLANK</v>
      </c>
      <c r="R1708"/>
    </row>
    <row r="1709" spans="16:18" x14ac:dyDescent="0.2">
      <c r="P1709" s="288" t="str">
        <f t="shared" si="26"/>
        <v>BLANK</v>
      </c>
      <c r="R1709"/>
    </row>
    <row r="1710" spans="16:18" x14ac:dyDescent="0.2">
      <c r="P1710" s="288" t="str">
        <f t="shared" si="26"/>
        <v>BLANK</v>
      </c>
      <c r="R1710"/>
    </row>
    <row r="1711" spans="16:18" x14ac:dyDescent="0.2">
      <c r="P1711" s="288" t="str">
        <f t="shared" si="26"/>
        <v>BLANK</v>
      </c>
      <c r="R1711"/>
    </row>
    <row r="1712" spans="16:18" x14ac:dyDescent="0.2">
      <c r="P1712" s="288" t="str">
        <f t="shared" si="26"/>
        <v>BLANK</v>
      </c>
      <c r="R1712"/>
    </row>
    <row r="1713" spans="16:18" x14ac:dyDescent="0.2">
      <c r="P1713" s="288" t="str">
        <f t="shared" si="26"/>
        <v>BLANK</v>
      </c>
      <c r="R1713"/>
    </row>
    <row r="1714" spans="16:18" x14ac:dyDescent="0.2">
      <c r="P1714" s="288" t="str">
        <f t="shared" si="26"/>
        <v>BLANK</v>
      </c>
      <c r="R1714"/>
    </row>
    <row r="1715" spans="16:18" x14ac:dyDescent="0.2">
      <c r="P1715" s="288" t="str">
        <f t="shared" si="26"/>
        <v>BLANK</v>
      </c>
      <c r="R1715"/>
    </row>
    <row r="1716" spans="16:18" x14ac:dyDescent="0.2">
      <c r="P1716" s="288" t="str">
        <f t="shared" si="26"/>
        <v>BLANK</v>
      </c>
      <c r="R1716"/>
    </row>
    <row r="1717" spans="16:18" x14ac:dyDescent="0.2">
      <c r="P1717" s="288" t="str">
        <f t="shared" si="26"/>
        <v>BLANK</v>
      </c>
      <c r="R1717"/>
    </row>
    <row r="1718" spans="16:18" x14ac:dyDescent="0.2">
      <c r="P1718" s="288" t="str">
        <f t="shared" si="26"/>
        <v>BLANK</v>
      </c>
      <c r="R1718"/>
    </row>
    <row r="1719" spans="16:18" x14ac:dyDescent="0.2">
      <c r="P1719" s="288" t="str">
        <f t="shared" si="26"/>
        <v>BLANK</v>
      </c>
      <c r="R1719"/>
    </row>
    <row r="1720" spans="16:18" x14ac:dyDescent="0.2">
      <c r="P1720" s="288" t="str">
        <f t="shared" si="26"/>
        <v>BLANK</v>
      </c>
      <c r="R1720"/>
    </row>
    <row r="1721" spans="16:18" x14ac:dyDescent="0.2">
      <c r="P1721" s="288" t="str">
        <f t="shared" si="26"/>
        <v>BLANK</v>
      </c>
      <c r="R1721"/>
    </row>
    <row r="1722" spans="16:18" x14ac:dyDescent="0.2">
      <c r="P1722" s="288" t="str">
        <f t="shared" si="26"/>
        <v>BLANK</v>
      </c>
      <c r="R1722"/>
    </row>
    <row r="1723" spans="16:18" x14ac:dyDescent="0.2">
      <c r="P1723" s="288" t="str">
        <f t="shared" si="26"/>
        <v>BLANK</v>
      </c>
      <c r="R1723"/>
    </row>
    <row r="1724" spans="16:18" x14ac:dyDescent="0.2">
      <c r="P1724" s="288" t="str">
        <f t="shared" si="26"/>
        <v>BLANK</v>
      </c>
      <c r="R1724"/>
    </row>
    <row r="1725" spans="16:18" x14ac:dyDescent="0.2">
      <c r="P1725" s="288" t="str">
        <f t="shared" si="26"/>
        <v>BLANK</v>
      </c>
      <c r="R1725"/>
    </row>
    <row r="1726" spans="16:18" x14ac:dyDescent="0.2">
      <c r="P1726" s="288" t="str">
        <f t="shared" si="26"/>
        <v>BLANK</v>
      </c>
      <c r="R1726"/>
    </row>
    <row r="1727" spans="16:18" x14ac:dyDescent="0.2">
      <c r="P1727" s="288" t="str">
        <f t="shared" si="26"/>
        <v>BLANK</v>
      </c>
      <c r="R1727"/>
    </row>
    <row r="1728" spans="16:18" x14ac:dyDescent="0.2">
      <c r="P1728" s="288" t="str">
        <f t="shared" si="26"/>
        <v>BLANK</v>
      </c>
      <c r="R1728"/>
    </row>
    <row r="1729" spans="16:18" x14ac:dyDescent="0.2">
      <c r="P1729" s="288" t="str">
        <f t="shared" si="26"/>
        <v>BLANK</v>
      </c>
      <c r="R1729"/>
    </row>
    <row r="1730" spans="16:18" x14ac:dyDescent="0.2">
      <c r="P1730" s="288" t="str">
        <f t="shared" si="26"/>
        <v>BLANK</v>
      </c>
      <c r="R1730"/>
    </row>
    <row r="1731" spans="16:18" x14ac:dyDescent="0.2">
      <c r="P1731" s="288" t="str">
        <f t="shared" ref="P1731:P1794" si="27">IF(A1731="","BLANK",A1731)</f>
        <v>BLANK</v>
      </c>
      <c r="R1731"/>
    </row>
    <row r="1732" spans="16:18" x14ac:dyDescent="0.2">
      <c r="P1732" s="288" t="str">
        <f t="shared" si="27"/>
        <v>BLANK</v>
      </c>
      <c r="R1732"/>
    </row>
    <row r="1733" spans="16:18" x14ac:dyDescent="0.2">
      <c r="P1733" s="288" t="str">
        <f t="shared" si="27"/>
        <v>BLANK</v>
      </c>
      <c r="R1733"/>
    </row>
    <row r="1734" spans="16:18" x14ac:dyDescent="0.2">
      <c r="P1734" s="288" t="str">
        <f t="shared" si="27"/>
        <v>BLANK</v>
      </c>
      <c r="R1734"/>
    </row>
    <row r="1735" spans="16:18" x14ac:dyDescent="0.2">
      <c r="P1735" s="288" t="str">
        <f t="shared" si="27"/>
        <v>BLANK</v>
      </c>
      <c r="R1735"/>
    </row>
    <row r="1736" spans="16:18" x14ac:dyDescent="0.2">
      <c r="P1736" s="288" t="str">
        <f t="shared" si="27"/>
        <v>BLANK</v>
      </c>
      <c r="R1736"/>
    </row>
    <row r="1737" spans="16:18" x14ac:dyDescent="0.2">
      <c r="P1737" s="288" t="str">
        <f t="shared" si="27"/>
        <v>BLANK</v>
      </c>
      <c r="R1737"/>
    </row>
    <row r="1738" spans="16:18" x14ac:dyDescent="0.2">
      <c r="P1738" s="288" t="str">
        <f t="shared" si="27"/>
        <v>BLANK</v>
      </c>
      <c r="R1738"/>
    </row>
    <row r="1739" spans="16:18" x14ac:dyDescent="0.2">
      <c r="P1739" s="288" t="str">
        <f t="shared" si="27"/>
        <v>BLANK</v>
      </c>
      <c r="R1739"/>
    </row>
    <row r="1740" spans="16:18" x14ac:dyDescent="0.2">
      <c r="P1740" s="288" t="str">
        <f t="shared" si="27"/>
        <v>BLANK</v>
      </c>
      <c r="R1740"/>
    </row>
    <row r="1741" spans="16:18" x14ac:dyDescent="0.2">
      <c r="P1741" s="288" t="str">
        <f t="shared" si="27"/>
        <v>BLANK</v>
      </c>
      <c r="R1741"/>
    </row>
    <row r="1742" spans="16:18" x14ac:dyDescent="0.2">
      <c r="P1742" s="288" t="str">
        <f t="shared" si="27"/>
        <v>BLANK</v>
      </c>
      <c r="R1742"/>
    </row>
    <row r="1743" spans="16:18" x14ac:dyDescent="0.2">
      <c r="P1743" s="288" t="str">
        <f t="shared" si="27"/>
        <v>BLANK</v>
      </c>
      <c r="R1743"/>
    </row>
    <row r="1744" spans="16:18" x14ac:dyDescent="0.2">
      <c r="P1744" s="288" t="str">
        <f t="shared" si="27"/>
        <v>BLANK</v>
      </c>
      <c r="R1744"/>
    </row>
    <row r="1745" spans="16:18" x14ac:dyDescent="0.2">
      <c r="P1745" s="288" t="str">
        <f t="shared" si="27"/>
        <v>BLANK</v>
      </c>
      <c r="R1745"/>
    </row>
    <row r="1746" spans="16:18" x14ac:dyDescent="0.2">
      <c r="P1746" s="288" t="str">
        <f t="shared" si="27"/>
        <v>BLANK</v>
      </c>
      <c r="R1746"/>
    </row>
    <row r="1747" spans="16:18" x14ac:dyDescent="0.2">
      <c r="P1747" s="288" t="str">
        <f t="shared" si="27"/>
        <v>BLANK</v>
      </c>
      <c r="R1747"/>
    </row>
    <row r="1748" spans="16:18" x14ac:dyDescent="0.2">
      <c r="P1748" s="288" t="str">
        <f t="shared" si="27"/>
        <v>BLANK</v>
      </c>
      <c r="R1748"/>
    </row>
    <row r="1749" spans="16:18" x14ac:dyDescent="0.2">
      <c r="P1749" s="288" t="str">
        <f t="shared" si="27"/>
        <v>BLANK</v>
      </c>
      <c r="R1749"/>
    </row>
    <row r="1750" spans="16:18" x14ac:dyDescent="0.2">
      <c r="P1750" s="288" t="str">
        <f t="shared" si="27"/>
        <v>BLANK</v>
      </c>
      <c r="R1750"/>
    </row>
    <row r="1751" spans="16:18" x14ac:dyDescent="0.2">
      <c r="P1751" s="288" t="str">
        <f t="shared" si="27"/>
        <v>BLANK</v>
      </c>
      <c r="R1751"/>
    </row>
    <row r="1752" spans="16:18" x14ac:dyDescent="0.2">
      <c r="P1752" s="288" t="str">
        <f t="shared" si="27"/>
        <v>BLANK</v>
      </c>
      <c r="R1752"/>
    </row>
    <row r="1753" spans="16:18" x14ac:dyDescent="0.2">
      <c r="P1753" s="288" t="str">
        <f t="shared" si="27"/>
        <v>BLANK</v>
      </c>
      <c r="R1753"/>
    </row>
    <row r="1754" spans="16:18" x14ac:dyDescent="0.2">
      <c r="P1754" s="288" t="str">
        <f t="shared" si="27"/>
        <v>BLANK</v>
      </c>
      <c r="R1754"/>
    </row>
    <row r="1755" spans="16:18" x14ac:dyDescent="0.2">
      <c r="P1755" s="288" t="str">
        <f t="shared" si="27"/>
        <v>BLANK</v>
      </c>
      <c r="R1755"/>
    </row>
    <row r="1756" spans="16:18" x14ac:dyDescent="0.2">
      <c r="P1756" s="288" t="str">
        <f t="shared" si="27"/>
        <v>BLANK</v>
      </c>
      <c r="R1756"/>
    </row>
    <row r="1757" spans="16:18" x14ac:dyDescent="0.2">
      <c r="P1757" s="288" t="str">
        <f t="shared" si="27"/>
        <v>BLANK</v>
      </c>
      <c r="R1757"/>
    </row>
    <row r="1758" spans="16:18" x14ac:dyDescent="0.2">
      <c r="P1758" s="288" t="str">
        <f t="shared" si="27"/>
        <v>BLANK</v>
      </c>
      <c r="R1758"/>
    </row>
    <row r="1759" spans="16:18" x14ac:dyDescent="0.2">
      <c r="P1759" s="288" t="str">
        <f t="shared" si="27"/>
        <v>BLANK</v>
      </c>
      <c r="R1759"/>
    </row>
    <row r="1760" spans="16:18" x14ac:dyDescent="0.2">
      <c r="P1760" s="288" t="str">
        <f t="shared" si="27"/>
        <v>BLANK</v>
      </c>
      <c r="R1760"/>
    </row>
    <row r="1761" spans="16:18" x14ac:dyDescent="0.2">
      <c r="P1761" s="288" t="str">
        <f t="shared" si="27"/>
        <v>BLANK</v>
      </c>
      <c r="R1761"/>
    </row>
    <row r="1762" spans="16:18" x14ac:dyDescent="0.2">
      <c r="P1762" s="288" t="str">
        <f t="shared" si="27"/>
        <v>BLANK</v>
      </c>
      <c r="R1762"/>
    </row>
    <row r="1763" spans="16:18" x14ac:dyDescent="0.2">
      <c r="P1763" s="288" t="str">
        <f t="shared" si="27"/>
        <v>BLANK</v>
      </c>
      <c r="R1763"/>
    </row>
    <row r="1764" spans="16:18" x14ac:dyDescent="0.2">
      <c r="P1764" s="288" t="str">
        <f t="shared" si="27"/>
        <v>BLANK</v>
      </c>
      <c r="R1764"/>
    </row>
    <row r="1765" spans="16:18" x14ac:dyDescent="0.2">
      <c r="P1765" s="288" t="str">
        <f t="shared" si="27"/>
        <v>BLANK</v>
      </c>
      <c r="R1765"/>
    </row>
    <row r="1766" spans="16:18" x14ac:dyDescent="0.2">
      <c r="P1766" s="288" t="str">
        <f t="shared" si="27"/>
        <v>BLANK</v>
      </c>
      <c r="R1766"/>
    </row>
    <row r="1767" spans="16:18" x14ac:dyDescent="0.2">
      <c r="P1767" s="288" t="str">
        <f t="shared" si="27"/>
        <v>BLANK</v>
      </c>
      <c r="R1767"/>
    </row>
    <row r="1768" spans="16:18" x14ac:dyDescent="0.2">
      <c r="P1768" s="288" t="str">
        <f t="shared" si="27"/>
        <v>BLANK</v>
      </c>
      <c r="R1768"/>
    </row>
    <row r="1769" spans="16:18" x14ac:dyDescent="0.2">
      <c r="P1769" s="288" t="str">
        <f t="shared" si="27"/>
        <v>BLANK</v>
      </c>
      <c r="R1769"/>
    </row>
    <row r="1770" spans="16:18" x14ac:dyDescent="0.2">
      <c r="P1770" s="288" t="str">
        <f t="shared" si="27"/>
        <v>BLANK</v>
      </c>
      <c r="R1770"/>
    </row>
    <row r="1771" spans="16:18" x14ac:dyDescent="0.2">
      <c r="P1771" s="288" t="str">
        <f t="shared" si="27"/>
        <v>BLANK</v>
      </c>
      <c r="R1771"/>
    </row>
    <row r="1772" spans="16:18" x14ac:dyDescent="0.2">
      <c r="P1772" s="288" t="str">
        <f t="shared" si="27"/>
        <v>BLANK</v>
      </c>
      <c r="R1772"/>
    </row>
    <row r="1773" spans="16:18" x14ac:dyDescent="0.2">
      <c r="P1773" s="288" t="str">
        <f t="shared" si="27"/>
        <v>BLANK</v>
      </c>
      <c r="R1773"/>
    </row>
    <row r="1774" spans="16:18" x14ac:dyDescent="0.2">
      <c r="P1774" s="288" t="str">
        <f t="shared" si="27"/>
        <v>BLANK</v>
      </c>
      <c r="R1774"/>
    </row>
    <row r="1775" spans="16:18" x14ac:dyDescent="0.2">
      <c r="P1775" s="288" t="str">
        <f t="shared" si="27"/>
        <v>BLANK</v>
      </c>
      <c r="R1775"/>
    </row>
    <row r="1776" spans="16:18" x14ac:dyDescent="0.2">
      <c r="P1776" s="288" t="str">
        <f t="shared" si="27"/>
        <v>BLANK</v>
      </c>
      <c r="R1776"/>
    </row>
    <row r="1777" spans="16:18" x14ac:dyDescent="0.2">
      <c r="P1777" s="288" t="str">
        <f t="shared" si="27"/>
        <v>BLANK</v>
      </c>
      <c r="R1777"/>
    </row>
    <row r="1778" spans="16:18" x14ac:dyDescent="0.2">
      <c r="P1778" s="288" t="str">
        <f t="shared" si="27"/>
        <v>BLANK</v>
      </c>
      <c r="R1778"/>
    </row>
    <row r="1779" spans="16:18" x14ac:dyDescent="0.2">
      <c r="P1779" s="288" t="str">
        <f t="shared" si="27"/>
        <v>BLANK</v>
      </c>
      <c r="R1779"/>
    </row>
    <row r="1780" spans="16:18" x14ac:dyDescent="0.2">
      <c r="P1780" s="288" t="str">
        <f t="shared" si="27"/>
        <v>BLANK</v>
      </c>
      <c r="R1780"/>
    </row>
    <row r="1781" spans="16:18" x14ac:dyDescent="0.2">
      <c r="P1781" s="288" t="str">
        <f t="shared" si="27"/>
        <v>BLANK</v>
      </c>
      <c r="R1781"/>
    </row>
    <row r="1782" spans="16:18" x14ac:dyDescent="0.2">
      <c r="P1782" s="288" t="str">
        <f t="shared" si="27"/>
        <v>BLANK</v>
      </c>
      <c r="R1782"/>
    </row>
    <row r="1783" spans="16:18" x14ac:dyDescent="0.2">
      <c r="P1783" s="288" t="str">
        <f t="shared" si="27"/>
        <v>BLANK</v>
      </c>
      <c r="R1783"/>
    </row>
    <row r="1784" spans="16:18" x14ac:dyDescent="0.2">
      <c r="P1784" s="288" t="str">
        <f t="shared" si="27"/>
        <v>BLANK</v>
      </c>
      <c r="R1784"/>
    </row>
    <row r="1785" spans="16:18" x14ac:dyDescent="0.2">
      <c r="P1785" s="288" t="str">
        <f t="shared" si="27"/>
        <v>BLANK</v>
      </c>
      <c r="R1785"/>
    </row>
    <row r="1786" spans="16:18" x14ac:dyDescent="0.2">
      <c r="P1786" s="288" t="str">
        <f t="shared" si="27"/>
        <v>BLANK</v>
      </c>
      <c r="R1786"/>
    </row>
    <row r="1787" spans="16:18" x14ac:dyDescent="0.2">
      <c r="P1787" s="288" t="str">
        <f t="shared" si="27"/>
        <v>BLANK</v>
      </c>
      <c r="R1787"/>
    </row>
    <row r="1788" spans="16:18" x14ac:dyDescent="0.2">
      <c r="P1788" s="288" t="str">
        <f t="shared" si="27"/>
        <v>BLANK</v>
      </c>
      <c r="R1788"/>
    </row>
    <row r="1789" spans="16:18" x14ac:dyDescent="0.2">
      <c r="P1789" s="288" t="str">
        <f t="shared" si="27"/>
        <v>BLANK</v>
      </c>
      <c r="R1789"/>
    </row>
    <row r="1790" spans="16:18" x14ac:dyDescent="0.2">
      <c r="P1790" s="288" t="str">
        <f t="shared" si="27"/>
        <v>BLANK</v>
      </c>
      <c r="R1790"/>
    </row>
    <row r="1791" spans="16:18" x14ac:dyDescent="0.2">
      <c r="P1791" s="288" t="str">
        <f t="shared" si="27"/>
        <v>BLANK</v>
      </c>
      <c r="R1791"/>
    </row>
    <row r="1792" spans="16:18" x14ac:dyDescent="0.2">
      <c r="P1792" s="288" t="str">
        <f t="shared" si="27"/>
        <v>BLANK</v>
      </c>
      <c r="R1792"/>
    </row>
    <row r="1793" spans="16:18" x14ac:dyDescent="0.2">
      <c r="P1793" s="288" t="str">
        <f t="shared" si="27"/>
        <v>BLANK</v>
      </c>
      <c r="R1793"/>
    </row>
    <row r="1794" spans="16:18" x14ac:dyDescent="0.2">
      <c r="P1794" s="288" t="str">
        <f t="shared" si="27"/>
        <v>BLANK</v>
      </c>
      <c r="R1794"/>
    </row>
    <row r="1795" spans="16:18" x14ac:dyDescent="0.2">
      <c r="P1795" s="288" t="str">
        <f t="shared" ref="P1795:P1858" si="28">IF(A1795="","BLANK",A1795)</f>
        <v>BLANK</v>
      </c>
      <c r="R1795"/>
    </row>
    <row r="1796" spans="16:18" x14ac:dyDescent="0.2">
      <c r="P1796" s="288" t="str">
        <f t="shared" si="28"/>
        <v>BLANK</v>
      </c>
      <c r="R1796"/>
    </row>
    <row r="1797" spans="16:18" x14ac:dyDescent="0.2">
      <c r="P1797" s="288" t="str">
        <f t="shared" si="28"/>
        <v>BLANK</v>
      </c>
      <c r="R1797"/>
    </row>
    <row r="1798" spans="16:18" x14ac:dyDescent="0.2">
      <c r="P1798" s="288" t="str">
        <f t="shared" si="28"/>
        <v>BLANK</v>
      </c>
      <c r="R1798"/>
    </row>
    <row r="1799" spans="16:18" x14ac:dyDescent="0.2">
      <c r="P1799" s="288" t="str">
        <f t="shared" si="28"/>
        <v>BLANK</v>
      </c>
      <c r="R1799"/>
    </row>
    <row r="1800" spans="16:18" x14ac:dyDescent="0.2">
      <c r="P1800" s="288" t="str">
        <f t="shared" si="28"/>
        <v>BLANK</v>
      </c>
      <c r="R1800"/>
    </row>
    <row r="1801" spans="16:18" x14ac:dyDescent="0.2">
      <c r="P1801" s="288" t="str">
        <f t="shared" si="28"/>
        <v>BLANK</v>
      </c>
      <c r="R1801"/>
    </row>
    <row r="1802" spans="16:18" x14ac:dyDescent="0.2">
      <c r="P1802" s="288" t="str">
        <f t="shared" si="28"/>
        <v>BLANK</v>
      </c>
      <c r="R1802"/>
    </row>
    <row r="1803" spans="16:18" x14ac:dyDescent="0.2">
      <c r="P1803" s="288" t="str">
        <f t="shared" si="28"/>
        <v>BLANK</v>
      </c>
      <c r="R1803"/>
    </row>
    <row r="1804" spans="16:18" x14ac:dyDescent="0.2">
      <c r="P1804" s="288" t="str">
        <f t="shared" si="28"/>
        <v>BLANK</v>
      </c>
      <c r="R1804"/>
    </row>
    <row r="1805" spans="16:18" x14ac:dyDescent="0.2">
      <c r="P1805" s="288" t="str">
        <f t="shared" si="28"/>
        <v>BLANK</v>
      </c>
      <c r="R1805"/>
    </row>
    <row r="1806" spans="16:18" x14ac:dyDescent="0.2">
      <c r="P1806" s="288" t="str">
        <f t="shared" si="28"/>
        <v>BLANK</v>
      </c>
      <c r="R1806"/>
    </row>
    <row r="1807" spans="16:18" x14ac:dyDescent="0.2">
      <c r="P1807" s="288" t="str">
        <f t="shared" si="28"/>
        <v>BLANK</v>
      </c>
      <c r="R1807"/>
    </row>
    <row r="1808" spans="16:18" x14ac:dyDescent="0.2">
      <c r="P1808" s="288" t="str">
        <f t="shared" si="28"/>
        <v>BLANK</v>
      </c>
      <c r="R1808"/>
    </row>
    <row r="1809" spans="16:18" x14ac:dyDescent="0.2">
      <c r="P1809" s="288" t="str">
        <f t="shared" si="28"/>
        <v>BLANK</v>
      </c>
      <c r="R1809"/>
    </row>
    <row r="1810" spans="16:18" x14ac:dyDescent="0.2">
      <c r="P1810" s="288" t="str">
        <f t="shared" si="28"/>
        <v>BLANK</v>
      </c>
      <c r="R1810"/>
    </row>
    <row r="1811" spans="16:18" x14ac:dyDescent="0.2">
      <c r="P1811" s="288" t="str">
        <f t="shared" si="28"/>
        <v>BLANK</v>
      </c>
      <c r="R1811"/>
    </row>
    <row r="1812" spans="16:18" x14ac:dyDescent="0.2">
      <c r="P1812" s="288" t="str">
        <f t="shared" si="28"/>
        <v>BLANK</v>
      </c>
      <c r="R1812"/>
    </row>
    <row r="1813" spans="16:18" x14ac:dyDescent="0.2">
      <c r="P1813" s="288" t="str">
        <f t="shared" si="28"/>
        <v>BLANK</v>
      </c>
      <c r="R1813"/>
    </row>
    <row r="1814" spans="16:18" x14ac:dyDescent="0.2">
      <c r="P1814" s="288" t="str">
        <f t="shared" si="28"/>
        <v>BLANK</v>
      </c>
      <c r="R1814"/>
    </row>
    <row r="1815" spans="16:18" x14ac:dyDescent="0.2">
      <c r="P1815" s="288" t="str">
        <f t="shared" si="28"/>
        <v>BLANK</v>
      </c>
      <c r="R1815"/>
    </row>
    <row r="1816" spans="16:18" x14ac:dyDescent="0.2">
      <c r="P1816" s="288" t="str">
        <f t="shared" si="28"/>
        <v>BLANK</v>
      </c>
      <c r="R1816"/>
    </row>
    <row r="1817" spans="16:18" x14ac:dyDescent="0.2">
      <c r="P1817" s="288" t="str">
        <f t="shared" si="28"/>
        <v>BLANK</v>
      </c>
      <c r="R1817"/>
    </row>
    <row r="1818" spans="16:18" x14ac:dyDescent="0.2">
      <c r="P1818" s="288" t="str">
        <f t="shared" si="28"/>
        <v>BLANK</v>
      </c>
      <c r="R1818"/>
    </row>
    <row r="1819" spans="16:18" x14ac:dyDescent="0.2">
      <c r="P1819" s="288" t="str">
        <f t="shared" si="28"/>
        <v>BLANK</v>
      </c>
      <c r="R1819"/>
    </row>
    <row r="1820" spans="16:18" x14ac:dyDescent="0.2">
      <c r="P1820" s="288" t="str">
        <f t="shared" si="28"/>
        <v>BLANK</v>
      </c>
      <c r="R1820"/>
    </row>
    <row r="1821" spans="16:18" x14ac:dyDescent="0.2">
      <c r="P1821" s="288" t="str">
        <f t="shared" si="28"/>
        <v>BLANK</v>
      </c>
      <c r="R1821"/>
    </row>
    <row r="1822" spans="16:18" x14ac:dyDescent="0.2">
      <c r="P1822" s="288" t="str">
        <f t="shared" si="28"/>
        <v>BLANK</v>
      </c>
      <c r="R1822"/>
    </row>
    <row r="1823" spans="16:18" x14ac:dyDescent="0.2">
      <c r="P1823" s="288" t="str">
        <f t="shared" si="28"/>
        <v>BLANK</v>
      </c>
      <c r="R1823"/>
    </row>
    <row r="1824" spans="16:18" x14ac:dyDescent="0.2">
      <c r="P1824" s="288" t="str">
        <f t="shared" si="28"/>
        <v>BLANK</v>
      </c>
      <c r="R1824"/>
    </row>
    <row r="1825" spans="16:18" x14ac:dyDescent="0.2">
      <c r="P1825" s="288" t="str">
        <f t="shared" si="28"/>
        <v>BLANK</v>
      </c>
      <c r="R1825"/>
    </row>
    <row r="1826" spans="16:18" x14ac:dyDescent="0.2">
      <c r="P1826" s="288" t="str">
        <f t="shared" si="28"/>
        <v>BLANK</v>
      </c>
      <c r="R1826"/>
    </row>
    <row r="1827" spans="16:18" x14ac:dyDescent="0.2">
      <c r="P1827" s="288" t="str">
        <f t="shared" si="28"/>
        <v>BLANK</v>
      </c>
      <c r="R1827"/>
    </row>
    <row r="1828" spans="16:18" x14ac:dyDescent="0.2">
      <c r="P1828" s="288" t="str">
        <f t="shared" si="28"/>
        <v>BLANK</v>
      </c>
      <c r="R1828"/>
    </row>
    <row r="1829" spans="16:18" x14ac:dyDescent="0.2">
      <c r="P1829" s="288" t="str">
        <f t="shared" si="28"/>
        <v>BLANK</v>
      </c>
      <c r="R1829"/>
    </row>
    <row r="1830" spans="16:18" x14ac:dyDescent="0.2">
      <c r="P1830" s="288" t="str">
        <f t="shared" si="28"/>
        <v>BLANK</v>
      </c>
      <c r="R1830"/>
    </row>
    <row r="1831" spans="16:18" x14ac:dyDescent="0.2">
      <c r="P1831" s="288" t="str">
        <f t="shared" si="28"/>
        <v>BLANK</v>
      </c>
      <c r="R1831"/>
    </row>
    <row r="1832" spans="16:18" x14ac:dyDescent="0.2">
      <c r="P1832" s="288" t="str">
        <f t="shared" si="28"/>
        <v>BLANK</v>
      </c>
      <c r="R1832"/>
    </row>
    <row r="1833" spans="16:18" x14ac:dyDescent="0.2">
      <c r="P1833" s="288" t="str">
        <f t="shared" si="28"/>
        <v>BLANK</v>
      </c>
      <c r="R1833"/>
    </row>
    <row r="1834" spans="16:18" x14ac:dyDescent="0.2">
      <c r="P1834" s="288" t="str">
        <f t="shared" si="28"/>
        <v>BLANK</v>
      </c>
      <c r="R1834"/>
    </row>
    <row r="1835" spans="16:18" x14ac:dyDescent="0.2">
      <c r="P1835" s="288" t="str">
        <f t="shared" si="28"/>
        <v>BLANK</v>
      </c>
      <c r="R1835"/>
    </row>
    <row r="1836" spans="16:18" x14ac:dyDescent="0.2">
      <c r="P1836" s="288" t="str">
        <f t="shared" si="28"/>
        <v>BLANK</v>
      </c>
      <c r="R1836"/>
    </row>
    <row r="1837" spans="16:18" x14ac:dyDescent="0.2">
      <c r="P1837" s="288" t="str">
        <f t="shared" si="28"/>
        <v>BLANK</v>
      </c>
      <c r="R1837"/>
    </row>
    <row r="1838" spans="16:18" x14ac:dyDescent="0.2">
      <c r="P1838" s="288" t="str">
        <f t="shared" si="28"/>
        <v>BLANK</v>
      </c>
      <c r="R1838"/>
    </row>
    <row r="1839" spans="16:18" x14ac:dyDescent="0.2">
      <c r="P1839" s="288" t="str">
        <f t="shared" si="28"/>
        <v>BLANK</v>
      </c>
      <c r="R1839"/>
    </row>
    <row r="1840" spans="16:18" x14ac:dyDescent="0.2">
      <c r="P1840" s="288" t="str">
        <f t="shared" si="28"/>
        <v>BLANK</v>
      </c>
      <c r="R1840"/>
    </row>
    <row r="1841" spans="16:18" x14ac:dyDescent="0.2">
      <c r="P1841" s="288" t="str">
        <f t="shared" si="28"/>
        <v>BLANK</v>
      </c>
      <c r="R1841"/>
    </row>
    <row r="1842" spans="16:18" x14ac:dyDescent="0.2">
      <c r="P1842" s="288" t="str">
        <f t="shared" si="28"/>
        <v>BLANK</v>
      </c>
      <c r="R1842"/>
    </row>
    <row r="1843" spans="16:18" x14ac:dyDescent="0.2">
      <c r="P1843" s="288" t="str">
        <f t="shared" si="28"/>
        <v>BLANK</v>
      </c>
      <c r="R1843"/>
    </row>
    <row r="1844" spans="16:18" x14ac:dyDescent="0.2">
      <c r="P1844" s="288" t="str">
        <f t="shared" si="28"/>
        <v>BLANK</v>
      </c>
      <c r="R1844"/>
    </row>
    <row r="1845" spans="16:18" x14ac:dyDescent="0.2">
      <c r="P1845" s="288" t="str">
        <f t="shared" si="28"/>
        <v>BLANK</v>
      </c>
      <c r="R1845"/>
    </row>
    <row r="1846" spans="16:18" x14ac:dyDescent="0.2">
      <c r="P1846" s="288" t="str">
        <f t="shared" si="28"/>
        <v>BLANK</v>
      </c>
      <c r="R1846"/>
    </row>
    <row r="1847" spans="16:18" x14ac:dyDescent="0.2">
      <c r="P1847" s="288" t="str">
        <f t="shared" si="28"/>
        <v>BLANK</v>
      </c>
      <c r="R1847"/>
    </row>
    <row r="1848" spans="16:18" x14ac:dyDescent="0.2">
      <c r="P1848" s="288" t="str">
        <f t="shared" si="28"/>
        <v>BLANK</v>
      </c>
      <c r="R1848"/>
    </row>
    <row r="1849" spans="16:18" x14ac:dyDescent="0.2">
      <c r="P1849" s="288" t="str">
        <f t="shared" si="28"/>
        <v>BLANK</v>
      </c>
      <c r="R1849"/>
    </row>
    <row r="1850" spans="16:18" x14ac:dyDescent="0.2">
      <c r="P1850" s="288" t="str">
        <f t="shared" si="28"/>
        <v>BLANK</v>
      </c>
      <c r="R1850"/>
    </row>
    <row r="1851" spans="16:18" x14ac:dyDescent="0.2">
      <c r="P1851" s="288" t="str">
        <f t="shared" si="28"/>
        <v>BLANK</v>
      </c>
      <c r="R1851"/>
    </row>
    <row r="1852" spans="16:18" x14ac:dyDescent="0.2">
      <c r="P1852" s="288" t="str">
        <f t="shared" si="28"/>
        <v>BLANK</v>
      </c>
      <c r="R1852"/>
    </row>
    <row r="1853" spans="16:18" x14ac:dyDescent="0.2">
      <c r="P1853" s="288" t="str">
        <f t="shared" si="28"/>
        <v>BLANK</v>
      </c>
      <c r="R1853"/>
    </row>
    <row r="1854" spans="16:18" x14ac:dyDescent="0.2">
      <c r="P1854" s="288" t="str">
        <f t="shared" si="28"/>
        <v>BLANK</v>
      </c>
      <c r="R1854"/>
    </row>
    <row r="1855" spans="16:18" x14ac:dyDescent="0.2">
      <c r="P1855" s="288" t="str">
        <f t="shared" si="28"/>
        <v>BLANK</v>
      </c>
      <c r="R1855"/>
    </row>
    <row r="1856" spans="16:18" x14ac:dyDescent="0.2">
      <c r="P1856" s="288" t="str">
        <f t="shared" si="28"/>
        <v>BLANK</v>
      </c>
      <c r="R1856"/>
    </row>
    <row r="1857" spans="16:18" x14ac:dyDescent="0.2">
      <c r="P1857" s="288" t="str">
        <f t="shared" si="28"/>
        <v>BLANK</v>
      </c>
      <c r="R1857"/>
    </row>
    <row r="1858" spans="16:18" x14ac:dyDescent="0.2">
      <c r="P1858" s="288" t="str">
        <f t="shared" si="28"/>
        <v>BLANK</v>
      </c>
      <c r="R1858"/>
    </row>
    <row r="1859" spans="16:18" x14ac:dyDescent="0.2">
      <c r="P1859" s="288" t="str">
        <f t="shared" ref="P1859:P1922" si="29">IF(A1859="","BLANK",A1859)</f>
        <v>BLANK</v>
      </c>
      <c r="R1859"/>
    </row>
    <row r="1860" spans="16:18" x14ac:dyDescent="0.2">
      <c r="P1860" s="288" t="str">
        <f t="shared" si="29"/>
        <v>BLANK</v>
      </c>
      <c r="R1860"/>
    </row>
    <row r="1861" spans="16:18" x14ac:dyDescent="0.2">
      <c r="P1861" s="288" t="str">
        <f t="shared" si="29"/>
        <v>BLANK</v>
      </c>
      <c r="R1861"/>
    </row>
    <row r="1862" spans="16:18" x14ac:dyDescent="0.2">
      <c r="P1862" s="288" t="str">
        <f t="shared" si="29"/>
        <v>BLANK</v>
      </c>
      <c r="R1862"/>
    </row>
    <row r="1863" spans="16:18" x14ac:dyDescent="0.2">
      <c r="P1863" s="288" t="str">
        <f t="shared" si="29"/>
        <v>BLANK</v>
      </c>
      <c r="R1863"/>
    </row>
    <row r="1864" spans="16:18" x14ac:dyDescent="0.2">
      <c r="P1864" s="288" t="str">
        <f t="shared" si="29"/>
        <v>BLANK</v>
      </c>
      <c r="R1864"/>
    </row>
    <row r="1865" spans="16:18" x14ac:dyDescent="0.2">
      <c r="P1865" s="288" t="str">
        <f t="shared" si="29"/>
        <v>BLANK</v>
      </c>
      <c r="R1865"/>
    </row>
    <row r="1866" spans="16:18" x14ac:dyDescent="0.2">
      <c r="P1866" s="288" t="str">
        <f t="shared" si="29"/>
        <v>BLANK</v>
      </c>
      <c r="R1866"/>
    </row>
    <row r="1867" spans="16:18" x14ac:dyDescent="0.2">
      <c r="P1867" s="288" t="str">
        <f t="shared" si="29"/>
        <v>BLANK</v>
      </c>
      <c r="R1867"/>
    </row>
    <row r="1868" spans="16:18" x14ac:dyDescent="0.2">
      <c r="P1868" s="288" t="str">
        <f t="shared" si="29"/>
        <v>BLANK</v>
      </c>
      <c r="R1868"/>
    </row>
    <row r="1869" spans="16:18" x14ac:dyDescent="0.2">
      <c r="P1869" s="288" t="str">
        <f t="shared" si="29"/>
        <v>BLANK</v>
      </c>
      <c r="R1869"/>
    </row>
    <row r="1870" spans="16:18" x14ac:dyDescent="0.2">
      <c r="P1870" s="288" t="str">
        <f t="shared" si="29"/>
        <v>BLANK</v>
      </c>
      <c r="R1870"/>
    </row>
    <row r="1871" spans="16:18" x14ac:dyDescent="0.2">
      <c r="P1871" s="288" t="str">
        <f t="shared" si="29"/>
        <v>BLANK</v>
      </c>
      <c r="R1871"/>
    </row>
    <row r="1872" spans="16:18" x14ac:dyDescent="0.2">
      <c r="P1872" s="288" t="str">
        <f t="shared" si="29"/>
        <v>BLANK</v>
      </c>
      <c r="R1872"/>
    </row>
    <row r="1873" spans="16:18" x14ac:dyDescent="0.2">
      <c r="P1873" s="288" t="str">
        <f t="shared" si="29"/>
        <v>BLANK</v>
      </c>
      <c r="R1873"/>
    </row>
    <row r="1874" spans="16:18" x14ac:dyDescent="0.2">
      <c r="P1874" s="288" t="str">
        <f t="shared" si="29"/>
        <v>BLANK</v>
      </c>
      <c r="R1874"/>
    </row>
    <row r="1875" spans="16:18" x14ac:dyDescent="0.2">
      <c r="P1875" s="288" t="str">
        <f t="shared" si="29"/>
        <v>BLANK</v>
      </c>
      <c r="R1875"/>
    </row>
    <row r="1876" spans="16:18" x14ac:dyDescent="0.2">
      <c r="P1876" s="288" t="str">
        <f t="shared" si="29"/>
        <v>BLANK</v>
      </c>
      <c r="R1876"/>
    </row>
    <row r="1877" spans="16:18" x14ac:dyDescent="0.2">
      <c r="P1877" s="288" t="str">
        <f t="shared" si="29"/>
        <v>BLANK</v>
      </c>
      <c r="R1877"/>
    </row>
    <row r="1878" spans="16:18" x14ac:dyDescent="0.2">
      <c r="P1878" s="288" t="str">
        <f t="shared" si="29"/>
        <v>BLANK</v>
      </c>
      <c r="R1878"/>
    </row>
    <row r="1879" spans="16:18" x14ac:dyDescent="0.2">
      <c r="P1879" s="288" t="str">
        <f t="shared" si="29"/>
        <v>BLANK</v>
      </c>
      <c r="R1879"/>
    </row>
    <row r="1880" spans="16:18" x14ac:dyDescent="0.2">
      <c r="P1880" s="288" t="str">
        <f t="shared" si="29"/>
        <v>BLANK</v>
      </c>
      <c r="R1880"/>
    </row>
    <row r="1881" spans="16:18" x14ac:dyDescent="0.2">
      <c r="P1881" s="288" t="str">
        <f t="shared" si="29"/>
        <v>BLANK</v>
      </c>
      <c r="R1881"/>
    </row>
    <row r="1882" spans="16:18" x14ac:dyDescent="0.2">
      <c r="P1882" s="288" t="str">
        <f t="shared" si="29"/>
        <v>BLANK</v>
      </c>
      <c r="R1882"/>
    </row>
    <row r="1883" spans="16:18" x14ac:dyDescent="0.2">
      <c r="P1883" s="288" t="str">
        <f t="shared" si="29"/>
        <v>BLANK</v>
      </c>
      <c r="R1883"/>
    </row>
    <row r="1884" spans="16:18" x14ac:dyDescent="0.2">
      <c r="P1884" s="288" t="str">
        <f t="shared" si="29"/>
        <v>BLANK</v>
      </c>
      <c r="R1884"/>
    </row>
    <row r="1885" spans="16:18" x14ac:dyDescent="0.2">
      <c r="P1885" s="288" t="str">
        <f t="shared" si="29"/>
        <v>BLANK</v>
      </c>
      <c r="R1885"/>
    </row>
    <row r="1886" spans="16:18" x14ac:dyDescent="0.2">
      <c r="P1886" s="288" t="str">
        <f t="shared" si="29"/>
        <v>BLANK</v>
      </c>
      <c r="R1886"/>
    </row>
    <row r="1887" spans="16:18" x14ac:dyDescent="0.2">
      <c r="P1887" s="288" t="str">
        <f t="shared" si="29"/>
        <v>BLANK</v>
      </c>
      <c r="R1887"/>
    </row>
    <row r="1888" spans="16:18" x14ac:dyDescent="0.2">
      <c r="P1888" s="288" t="str">
        <f t="shared" si="29"/>
        <v>BLANK</v>
      </c>
      <c r="R1888"/>
    </row>
    <row r="1889" spans="16:18" x14ac:dyDescent="0.2">
      <c r="P1889" s="288" t="str">
        <f t="shared" si="29"/>
        <v>BLANK</v>
      </c>
      <c r="R1889"/>
    </row>
    <row r="1890" spans="16:18" x14ac:dyDescent="0.2">
      <c r="P1890" s="288" t="str">
        <f t="shared" si="29"/>
        <v>BLANK</v>
      </c>
      <c r="R1890"/>
    </row>
    <row r="1891" spans="16:18" x14ac:dyDescent="0.2">
      <c r="P1891" s="288" t="str">
        <f t="shared" si="29"/>
        <v>BLANK</v>
      </c>
      <c r="R1891"/>
    </row>
    <row r="1892" spans="16:18" x14ac:dyDescent="0.2">
      <c r="P1892" s="288" t="str">
        <f t="shared" si="29"/>
        <v>BLANK</v>
      </c>
      <c r="R1892"/>
    </row>
    <row r="1893" spans="16:18" x14ac:dyDescent="0.2">
      <c r="P1893" s="288" t="str">
        <f t="shared" si="29"/>
        <v>BLANK</v>
      </c>
      <c r="R1893"/>
    </row>
    <row r="1894" spans="16:18" x14ac:dyDescent="0.2">
      <c r="P1894" s="288" t="str">
        <f t="shared" si="29"/>
        <v>BLANK</v>
      </c>
      <c r="R1894"/>
    </row>
    <row r="1895" spans="16:18" x14ac:dyDescent="0.2">
      <c r="P1895" s="288" t="str">
        <f t="shared" si="29"/>
        <v>BLANK</v>
      </c>
      <c r="R1895"/>
    </row>
    <row r="1896" spans="16:18" x14ac:dyDescent="0.2">
      <c r="P1896" s="288" t="str">
        <f t="shared" si="29"/>
        <v>BLANK</v>
      </c>
      <c r="R1896"/>
    </row>
    <row r="1897" spans="16:18" x14ac:dyDescent="0.2">
      <c r="P1897" s="288" t="str">
        <f t="shared" si="29"/>
        <v>BLANK</v>
      </c>
      <c r="R1897"/>
    </row>
    <row r="1898" spans="16:18" x14ac:dyDescent="0.2">
      <c r="P1898" s="288" t="str">
        <f t="shared" si="29"/>
        <v>BLANK</v>
      </c>
      <c r="R1898"/>
    </row>
    <row r="1899" spans="16:18" x14ac:dyDescent="0.2">
      <c r="P1899" s="288" t="str">
        <f t="shared" si="29"/>
        <v>BLANK</v>
      </c>
      <c r="R1899"/>
    </row>
    <row r="1900" spans="16:18" x14ac:dyDescent="0.2">
      <c r="P1900" s="288" t="str">
        <f t="shared" si="29"/>
        <v>BLANK</v>
      </c>
      <c r="R1900"/>
    </row>
    <row r="1901" spans="16:18" x14ac:dyDescent="0.2">
      <c r="P1901" s="288" t="str">
        <f t="shared" si="29"/>
        <v>BLANK</v>
      </c>
      <c r="R1901"/>
    </row>
    <row r="1902" spans="16:18" x14ac:dyDescent="0.2">
      <c r="P1902" s="288" t="str">
        <f t="shared" si="29"/>
        <v>BLANK</v>
      </c>
      <c r="R1902"/>
    </row>
    <row r="1903" spans="16:18" x14ac:dyDescent="0.2">
      <c r="P1903" s="288" t="str">
        <f t="shared" si="29"/>
        <v>BLANK</v>
      </c>
      <c r="R1903"/>
    </row>
    <row r="1904" spans="16:18" x14ac:dyDescent="0.2">
      <c r="P1904" s="288" t="str">
        <f t="shared" si="29"/>
        <v>BLANK</v>
      </c>
      <c r="R1904"/>
    </row>
    <row r="1905" spans="16:18" x14ac:dyDescent="0.2">
      <c r="P1905" s="288" t="str">
        <f t="shared" si="29"/>
        <v>BLANK</v>
      </c>
      <c r="R1905"/>
    </row>
    <row r="1906" spans="16:18" x14ac:dyDescent="0.2">
      <c r="P1906" s="288" t="str">
        <f t="shared" si="29"/>
        <v>BLANK</v>
      </c>
      <c r="R1906"/>
    </row>
    <row r="1907" spans="16:18" x14ac:dyDescent="0.2">
      <c r="P1907" s="288" t="str">
        <f t="shared" si="29"/>
        <v>BLANK</v>
      </c>
      <c r="R1907"/>
    </row>
    <row r="1908" spans="16:18" x14ac:dyDescent="0.2">
      <c r="P1908" s="288" t="str">
        <f t="shared" si="29"/>
        <v>BLANK</v>
      </c>
      <c r="R1908"/>
    </row>
    <row r="1909" spans="16:18" x14ac:dyDescent="0.2">
      <c r="P1909" s="288" t="str">
        <f t="shared" si="29"/>
        <v>BLANK</v>
      </c>
      <c r="R1909"/>
    </row>
    <row r="1910" spans="16:18" x14ac:dyDescent="0.2">
      <c r="P1910" s="288" t="str">
        <f t="shared" si="29"/>
        <v>BLANK</v>
      </c>
      <c r="R1910"/>
    </row>
    <row r="1911" spans="16:18" x14ac:dyDescent="0.2">
      <c r="P1911" s="288" t="str">
        <f t="shared" si="29"/>
        <v>BLANK</v>
      </c>
      <c r="R1911"/>
    </row>
    <row r="1912" spans="16:18" x14ac:dyDescent="0.2">
      <c r="P1912" s="288" t="str">
        <f t="shared" si="29"/>
        <v>BLANK</v>
      </c>
      <c r="R1912"/>
    </row>
    <row r="1913" spans="16:18" x14ac:dyDescent="0.2">
      <c r="P1913" s="288" t="str">
        <f t="shared" si="29"/>
        <v>BLANK</v>
      </c>
      <c r="R1913"/>
    </row>
    <row r="1914" spans="16:18" x14ac:dyDescent="0.2">
      <c r="P1914" s="288" t="str">
        <f t="shared" si="29"/>
        <v>BLANK</v>
      </c>
      <c r="R1914"/>
    </row>
    <row r="1915" spans="16:18" x14ac:dyDescent="0.2">
      <c r="P1915" s="288" t="str">
        <f t="shared" si="29"/>
        <v>BLANK</v>
      </c>
      <c r="R1915"/>
    </row>
    <row r="1916" spans="16:18" x14ac:dyDescent="0.2">
      <c r="P1916" s="288" t="str">
        <f t="shared" si="29"/>
        <v>BLANK</v>
      </c>
      <c r="R1916"/>
    </row>
    <row r="1917" spans="16:18" x14ac:dyDescent="0.2">
      <c r="P1917" s="288" t="str">
        <f t="shared" si="29"/>
        <v>BLANK</v>
      </c>
      <c r="R1917"/>
    </row>
    <row r="1918" spans="16:18" x14ac:dyDescent="0.2">
      <c r="P1918" s="288" t="str">
        <f t="shared" si="29"/>
        <v>BLANK</v>
      </c>
      <c r="R1918"/>
    </row>
    <row r="1919" spans="16:18" x14ac:dyDescent="0.2">
      <c r="P1919" s="288" t="str">
        <f t="shared" si="29"/>
        <v>BLANK</v>
      </c>
      <c r="R1919"/>
    </row>
    <row r="1920" spans="16:18" x14ac:dyDescent="0.2">
      <c r="P1920" s="288" t="str">
        <f t="shared" si="29"/>
        <v>BLANK</v>
      </c>
      <c r="R1920"/>
    </row>
    <row r="1921" spans="16:18" x14ac:dyDescent="0.2">
      <c r="P1921" s="288" t="str">
        <f t="shared" si="29"/>
        <v>BLANK</v>
      </c>
      <c r="R1921"/>
    </row>
    <row r="1922" spans="16:18" x14ac:dyDescent="0.2">
      <c r="P1922" s="288" t="str">
        <f t="shared" si="29"/>
        <v>BLANK</v>
      </c>
      <c r="R1922"/>
    </row>
    <row r="1923" spans="16:18" x14ac:dyDescent="0.2">
      <c r="P1923" s="288" t="str">
        <f t="shared" ref="P1923:P1986" si="30">IF(A1923="","BLANK",A1923)</f>
        <v>BLANK</v>
      </c>
      <c r="R1923"/>
    </row>
    <row r="1924" spans="16:18" x14ac:dyDescent="0.2">
      <c r="P1924" s="288" t="str">
        <f t="shared" si="30"/>
        <v>BLANK</v>
      </c>
      <c r="R1924"/>
    </row>
    <row r="1925" spans="16:18" x14ac:dyDescent="0.2">
      <c r="P1925" s="288" t="str">
        <f t="shared" si="30"/>
        <v>BLANK</v>
      </c>
      <c r="R1925"/>
    </row>
    <row r="1926" spans="16:18" x14ac:dyDescent="0.2">
      <c r="P1926" s="288" t="str">
        <f t="shared" si="30"/>
        <v>BLANK</v>
      </c>
      <c r="R1926"/>
    </row>
    <row r="1927" spans="16:18" x14ac:dyDescent="0.2">
      <c r="P1927" s="288" t="str">
        <f t="shared" si="30"/>
        <v>BLANK</v>
      </c>
      <c r="R1927"/>
    </row>
    <row r="1928" spans="16:18" x14ac:dyDescent="0.2">
      <c r="P1928" s="288" t="str">
        <f t="shared" si="30"/>
        <v>BLANK</v>
      </c>
      <c r="R1928"/>
    </row>
    <row r="1929" spans="16:18" x14ac:dyDescent="0.2">
      <c r="P1929" s="288" t="str">
        <f t="shared" si="30"/>
        <v>BLANK</v>
      </c>
      <c r="R1929"/>
    </row>
    <row r="1930" spans="16:18" x14ac:dyDescent="0.2">
      <c r="P1930" s="288" t="str">
        <f t="shared" si="30"/>
        <v>BLANK</v>
      </c>
      <c r="R1930"/>
    </row>
    <row r="1931" spans="16:18" x14ac:dyDescent="0.2">
      <c r="P1931" s="288" t="str">
        <f t="shared" si="30"/>
        <v>BLANK</v>
      </c>
      <c r="R1931"/>
    </row>
    <row r="1932" spans="16:18" x14ac:dyDescent="0.2">
      <c r="P1932" s="288" t="str">
        <f t="shared" si="30"/>
        <v>BLANK</v>
      </c>
      <c r="R1932"/>
    </row>
    <row r="1933" spans="16:18" x14ac:dyDescent="0.2">
      <c r="P1933" s="288" t="str">
        <f t="shared" si="30"/>
        <v>BLANK</v>
      </c>
      <c r="R1933"/>
    </row>
    <row r="1934" spans="16:18" x14ac:dyDescent="0.2">
      <c r="P1934" s="288" t="str">
        <f t="shared" si="30"/>
        <v>BLANK</v>
      </c>
      <c r="R1934"/>
    </row>
    <row r="1935" spans="16:18" x14ac:dyDescent="0.2">
      <c r="P1935" s="288" t="str">
        <f t="shared" si="30"/>
        <v>BLANK</v>
      </c>
      <c r="R1935"/>
    </row>
    <row r="1936" spans="16:18" x14ac:dyDescent="0.2">
      <c r="P1936" s="288" t="str">
        <f t="shared" si="30"/>
        <v>BLANK</v>
      </c>
      <c r="R1936"/>
    </row>
    <row r="1937" spans="16:18" x14ac:dyDescent="0.2">
      <c r="P1937" s="288" t="str">
        <f t="shared" si="30"/>
        <v>BLANK</v>
      </c>
      <c r="R1937"/>
    </row>
    <row r="1938" spans="16:18" x14ac:dyDescent="0.2">
      <c r="P1938" s="288" t="str">
        <f t="shared" si="30"/>
        <v>BLANK</v>
      </c>
      <c r="R1938"/>
    </row>
    <row r="1939" spans="16:18" x14ac:dyDescent="0.2">
      <c r="P1939" s="288" t="str">
        <f t="shared" si="30"/>
        <v>BLANK</v>
      </c>
      <c r="R1939"/>
    </row>
    <row r="1940" spans="16:18" x14ac:dyDescent="0.2">
      <c r="P1940" s="288" t="str">
        <f t="shared" si="30"/>
        <v>BLANK</v>
      </c>
      <c r="R1940"/>
    </row>
    <row r="1941" spans="16:18" x14ac:dyDescent="0.2">
      <c r="P1941" s="288" t="str">
        <f t="shared" si="30"/>
        <v>BLANK</v>
      </c>
      <c r="R1941"/>
    </row>
    <row r="1942" spans="16:18" x14ac:dyDescent="0.2">
      <c r="P1942" s="288" t="str">
        <f t="shared" si="30"/>
        <v>BLANK</v>
      </c>
      <c r="R1942"/>
    </row>
    <row r="1943" spans="16:18" x14ac:dyDescent="0.2">
      <c r="P1943" s="288" t="str">
        <f t="shared" si="30"/>
        <v>BLANK</v>
      </c>
      <c r="R1943"/>
    </row>
    <row r="1944" spans="16:18" x14ac:dyDescent="0.2">
      <c r="P1944" s="288" t="str">
        <f t="shared" si="30"/>
        <v>BLANK</v>
      </c>
      <c r="R1944"/>
    </row>
    <row r="1945" spans="16:18" x14ac:dyDescent="0.2">
      <c r="P1945" s="288" t="str">
        <f t="shared" si="30"/>
        <v>BLANK</v>
      </c>
      <c r="R1945"/>
    </row>
    <row r="1946" spans="16:18" x14ac:dyDescent="0.2">
      <c r="P1946" s="288" t="str">
        <f t="shared" si="30"/>
        <v>BLANK</v>
      </c>
      <c r="R1946"/>
    </row>
    <row r="1947" spans="16:18" x14ac:dyDescent="0.2">
      <c r="P1947" s="288" t="str">
        <f t="shared" si="30"/>
        <v>BLANK</v>
      </c>
      <c r="R1947"/>
    </row>
    <row r="1948" spans="16:18" x14ac:dyDescent="0.2">
      <c r="P1948" s="288" t="str">
        <f t="shared" si="30"/>
        <v>BLANK</v>
      </c>
      <c r="R1948"/>
    </row>
    <row r="1949" spans="16:18" x14ac:dyDescent="0.2">
      <c r="P1949" s="288" t="str">
        <f t="shared" si="30"/>
        <v>BLANK</v>
      </c>
      <c r="R1949"/>
    </row>
    <row r="1950" spans="16:18" x14ac:dyDescent="0.2">
      <c r="P1950" s="288" t="str">
        <f t="shared" si="30"/>
        <v>BLANK</v>
      </c>
      <c r="R1950"/>
    </row>
    <row r="1951" spans="16:18" x14ac:dyDescent="0.2">
      <c r="P1951" s="288" t="str">
        <f t="shared" si="30"/>
        <v>BLANK</v>
      </c>
      <c r="R1951"/>
    </row>
    <row r="1952" spans="16:18" x14ac:dyDescent="0.2">
      <c r="P1952" s="288" t="str">
        <f t="shared" si="30"/>
        <v>BLANK</v>
      </c>
      <c r="R1952"/>
    </row>
    <row r="1953" spans="16:18" x14ac:dyDescent="0.2">
      <c r="P1953" s="288" t="str">
        <f t="shared" si="30"/>
        <v>BLANK</v>
      </c>
      <c r="R1953"/>
    </row>
    <row r="1954" spans="16:18" x14ac:dyDescent="0.2">
      <c r="P1954" s="288" t="str">
        <f t="shared" si="30"/>
        <v>BLANK</v>
      </c>
      <c r="R1954"/>
    </row>
    <row r="1955" spans="16:18" x14ac:dyDescent="0.2">
      <c r="P1955" s="288" t="str">
        <f t="shared" si="30"/>
        <v>BLANK</v>
      </c>
      <c r="R1955"/>
    </row>
    <row r="1956" spans="16:18" x14ac:dyDescent="0.2">
      <c r="P1956" s="288" t="str">
        <f t="shared" si="30"/>
        <v>BLANK</v>
      </c>
      <c r="R1956"/>
    </row>
    <row r="1957" spans="16:18" x14ac:dyDescent="0.2">
      <c r="P1957" s="288" t="str">
        <f t="shared" si="30"/>
        <v>BLANK</v>
      </c>
      <c r="R1957"/>
    </row>
    <row r="1958" spans="16:18" x14ac:dyDescent="0.2">
      <c r="P1958" s="288" t="str">
        <f t="shared" si="30"/>
        <v>BLANK</v>
      </c>
      <c r="R1958"/>
    </row>
    <row r="1959" spans="16:18" x14ac:dyDescent="0.2">
      <c r="P1959" s="288" t="str">
        <f t="shared" si="30"/>
        <v>BLANK</v>
      </c>
      <c r="R1959"/>
    </row>
    <row r="1960" spans="16:18" x14ac:dyDescent="0.2">
      <c r="P1960" s="288" t="str">
        <f t="shared" si="30"/>
        <v>BLANK</v>
      </c>
      <c r="R1960"/>
    </row>
    <row r="1961" spans="16:18" x14ac:dyDescent="0.2">
      <c r="P1961" s="288" t="str">
        <f t="shared" si="30"/>
        <v>BLANK</v>
      </c>
      <c r="R1961"/>
    </row>
    <row r="1962" spans="16:18" x14ac:dyDescent="0.2">
      <c r="P1962" s="288" t="str">
        <f t="shared" si="30"/>
        <v>BLANK</v>
      </c>
      <c r="R1962"/>
    </row>
    <row r="1963" spans="16:18" x14ac:dyDescent="0.2">
      <c r="P1963" s="288" t="str">
        <f t="shared" si="30"/>
        <v>BLANK</v>
      </c>
      <c r="R1963"/>
    </row>
    <row r="1964" spans="16:18" x14ac:dyDescent="0.2">
      <c r="P1964" s="288" t="str">
        <f t="shared" si="30"/>
        <v>BLANK</v>
      </c>
      <c r="R1964"/>
    </row>
    <row r="1965" spans="16:18" x14ac:dyDescent="0.2">
      <c r="P1965" s="288" t="str">
        <f t="shared" si="30"/>
        <v>BLANK</v>
      </c>
      <c r="R1965"/>
    </row>
    <row r="1966" spans="16:18" x14ac:dyDescent="0.2">
      <c r="P1966" s="288" t="str">
        <f t="shared" si="30"/>
        <v>BLANK</v>
      </c>
      <c r="R1966"/>
    </row>
    <row r="1967" spans="16:18" x14ac:dyDescent="0.2">
      <c r="P1967" s="288" t="str">
        <f t="shared" si="30"/>
        <v>BLANK</v>
      </c>
      <c r="R1967"/>
    </row>
    <row r="1968" spans="16:18" x14ac:dyDescent="0.2">
      <c r="P1968" s="288" t="str">
        <f t="shared" si="30"/>
        <v>BLANK</v>
      </c>
      <c r="R1968"/>
    </row>
    <row r="1969" spans="16:18" x14ac:dyDescent="0.2">
      <c r="P1969" s="288" t="str">
        <f t="shared" si="30"/>
        <v>BLANK</v>
      </c>
      <c r="R1969"/>
    </row>
    <row r="1970" spans="16:18" x14ac:dyDescent="0.2">
      <c r="P1970" s="288" t="str">
        <f t="shared" si="30"/>
        <v>BLANK</v>
      </c>
      <c r="R1970"/>
    </row>
    <row r="1971" spans="16:18" x14ac:dyDescent="0.2">
      <c r="P1971" s="288" t="str">
        <f t="shared" si="30"/>
        <v>BLANK</v>
      </c>
      <c r="R1971"/>
    </row>
    <row r="1972" spans="16:18" x14ac:dyDescent="0.2">
      <c r="P1972" s="288" t="str">
        <f t="shared" si="30"/>
        <v>BLANK</v>
      </c>
      <c r="R1972"/>
    </row>
    <row r="1973" spans="16:18" x14ac:dyDescent="0.2">
      <c r="P1973" s="288" t="str">
        <f t="shared" si="30"/>
        <v>BLANK</v>
      </c>
      <c r="R1973"/>
    </row>
    <row r="1974" spans="16:18" x14ac:dyDescent="0.2">
      <c r="P1974" s="288" t="str">
        <f t="shared" si="30"/>
        <v>BLANK</v>
      </c>
      <c r="R1974"/>
    </row>
    <row r="1975" spans="16:18" x14ac:dyDescent="0.2">
      <c r="P1975" s="288" t="str">
        <f t="shared" si="30"/>
        <v>BLANK</v>
      </c>
      <c r="R1975"/>
    </row>
    <row r="1976" spans="16:18" x14ac:dyDescent="0.2">
      <c r="P1976" s="288" t="str">
        <f t="shared" si="30"/>
        <v>BLANK</v>
      </c>
      <c r="R1976"/>
    </row>
    <row r="1977" spans="16:18" x14ac:dyDescent="0.2">
      <c r="P1977" s="288" t="str">
        <f t="shared" si="30"/>
        <v>BLANK</v>
      </c>
      <c r="R1977"/>
    </row>
    <row r="1978" spans="16:18" x14ac:dyDescent="0.2">
      <c r="P1978" s="288" t="str">
        <f t="shared" si="30"/>
        <v>BLANK</v>
      </c>
      <c r="R1978"/>
    </row>
    <row r="1979" spans="16:18" x14ac:dyDescent="0.2">
      <c r="P1979" s="288" t="str">
        <f t="shared" si="30"/>
        <v>BLANK</v>
      </c>
      <c r="R1979"/>
    </row>
    <row r="1980" spans="16:18" x14ac:dyDescent="0.2">
      <c r="P1980" s="288" t="str">
        <f t="shared" si="30"/>
        <v>BLANK</v>
      </c>
      <c r="R1980"/>
    </row>
    <row r="1981" spans="16:18" x14ac:dyDescent="0.2">
      <c r="P1981" s="288" t="str">
        <f t="shared" si="30"/>
        <v>BLANK</v>
      </c>
      <c r="R1981"/>
    </row>
    <row r="1982" spans="16:18" x14ac:dyDescent="0.2">
      <c r="P1982" s="288" t="str">
        <f t="shared" si="30"/>
        <v>BLANK</v>
      </c>
      <c r="R1982"/>
    </row>
    <row r="1983" spans="16:18" x14ac:dyDescent="0.2">
      <c r="P1983" s="288" t="str">
        <f t="shared" si="30"/>
        <v>BLANK</v>
      </c>
      <c r="R1983"/>
    </row>
    <row r="1984" spans="16:18" x14ac:dyDescent="0.2">
      <c r="P1984" s="288" t="str">
        <f t="shared" si="30"/>
        <v>BLANK</v>
      </c>
      <c r="R1984"/>
    </row>
    <row r="1985" spans="16:18" x14ac:dyDescent="0.2">
      <c r="P1985" s="288" t="str">
        <f t="shared" si="30"/>
        <v>BLANK</v>
      </c>
      <c r="R1985"/>
    </row>
    <row r="1986" spans="16:18" x14ac:dyDescent="0.2">
      <c r="P1986" s="288" t="str">
        <f t="shared" si="30"/>
        <v>BLANK</v>
      </c>
      <c r="R1986"/>
    </row>
    <row r="1987" spans="16:18" x14ac:dyDescent="0.2">
      <c r="P1987" s="288" t="str">
        <f t="shared" ref="P1987:P2050" si="31">IF(A1987="","BLANK",A1987)</f>
        <v>BLANK</v>
      </c>
      <c r="R1987"/>
    </row>
    <row r="1988" spans="16:18" x14ac:dyDescent="0.2">
      <c r="P1988" s="288" t="str">
        <f t="shared" si="31"/>
        <v>BLANK</v>
      </c>
      <c r="R1988"/>
    </row>
    <row r="1989" spans="16:18" x14ac:dyDescent="0.2">
      <c r="P1989" s="288" t="str">
        <f t="shared" si="31"/>
        <v>BLANK</v>
      </c>
      <c r="R1989"/>
    </row>
    <row r="1990" spans="16:18" x14ac:dyDescent="0.2">
      <c r="P1990" s="288" t="str">
        <f t="shared" si="31"/>
        <v>BLANK</v>
      </c>
      <c r="R1990"/>
    </row>
    <row r="1991" spans="16:18" x14ac:dyDescent="0.2">
      <c r="P1991" s="288" t="str">
        <f t="shared" si="31"/>
        <v>BLANK</v>
      </c>
      <c r="R1991"/>
    </row>
    <row r="1992" spans="16:18" x14ac:dyDescent="0.2">
      <c r="P1992" s="288" t="str">
        <f t="shared" si="31"/>
        <v>BLANK</v>
      </c>
      <c r="R1992"/>
    </row>
    <row r="1993" spans="16:18" x14ac:dyDescent="0.2">
      <c r="P1993" s="288" t="str">
        <f t="shared" si="31"/>
        <v>BLANK</v>
      </c>
      <c r="R1993"/>
    </row>
    <row r="1994" spans="16:18" x14ac:dyDescent="0.2">
      <c r="P1994" s="288" t="str">
        <f t="shared" si="31"/>
        <v>BLANK</v>
      </c>
      <c r="R1994"/>
    </row>
    <row r="1995" spans="16:18" x14ac:dyDescent="0.2">
      <c r="P1995" s="288" t="str">
        <f t="shared" si="31"/>
        <v>BLANK</v>
      </c>
      <c r="R1995"/>
    </row>
    <row r="1996" spans="16:18" x14ac:dyDescent="0.2">
      <c r="P1996" s="288" t="str">
        <f t="shared" si="31"/>
        <v>BLANK</v>
      </c>
      <c r="R1996"/>
    </row>
    <row r="1997" spans="16:18" x14ac:dyDescent="0.2">
      <c r="P1997" s="288" t="str">
        <f t="shared" si="31"/>
        <v>BLANK</v>
      </c>
      <c r="R1997"/>
    </row>
    <row r="1998" spans="16:18" x14ac:dyDescent="0.2">
      <c r="P1998" s="288" t="str">
        <f t="shared" si="31"/>
        <v>BLANK</v>
      </c>
      <c r="R1998"/>
    </row>
    <row r="1999" spans="16:18" x14ac:dyDescent="0.2">
      <c r="P1999" s="288" t="str">
        <f t="shared" si="31"/>
        <v>BLANK</v>
      </c>
      <c r="R1999"/>
    </row>
    <row r="2000" spans="16:18" x14ac:dyDescent="0.2">
      <c r="P2000" s="288" t="str">
        <f t="shared" si="31"/>
        <v>BLANK</v>
      </c>
      <c r="R2000"/>
    </row>
    <row r="2001" spans="16:18" x14ac:dyDescent="0.2">
      <c r="P2001" s="288" t="str">
        <f t="shared" si="31"/>
        <v>BLANK</v>
      </c>
      <c r="R2001"/>
    </row>
    <row r="2002" spans="16:18" x14ac:dyDescent="0.2">
      <c r="P2002" s="288" t="str">
        <f t="shared" si="31"/>
        <v>BLANK</v>
      </c>
      <c r="R2002"/>
    </row>
    <row r="2003" spans="16:18" x14ac:dyDescent="0.2">
      <c r="P2003" s="288" t="str">
        <f t="shared" si="31"/>
        <v>BLANK</v>
      </c>
      <c r="R2003"/>
    </row>
    <row r="2004" spans="16:18" x14ac:dyDescent="0.2">
      <c r="P2004" s="288" t="str">
        <f t="shared" si="31"/>
        <v>BLANK</v>
      </c>
      <c r="R2004"/>
    </row>
    <row r="2005" spans="16:18" x14ac:dyDescent="0.2">
      <c r="P2005" s="288" t="str">
        <f t="shared" si="31"/>
        <v>BLANK</v>
      </c>
      <c r="R2005"/>
    </row>
    <row r="2006" spans="16:18" x14ac:dyDescent="0.2">
      <c r="P2006" s="288" t="str">
        <f t="shared" si="31"/>
        <v>BLANK</v>
      </c>
      <c r="R2006"/>
    </row>
    <row r="2007" spans="16:18" x14ac:dyDescent="0.2">
      <c r="P2007" s="288" t="str">
        <f t="shared" si="31"/>
        <v>BLANK</v>
      </c>
      <c r="R2007"/>
    </row>
    <row r="2008" spans="16:18" x14ac:dyDescent="0.2">
      <c r="P2008" s="288" t="str">
        <f t="shared" si="31"/>
        <v>BLANK</v>
      </c>
      <c r="R2008"/>
    </row>
    <row r="2009" spans="16:18" x14ac:dyDescent="0.2">
      <c r="P2009" s="288" t="str">
        <f t="shared" si="31"/>
        <v>BLANK</v>
      </c>
      <c r="R2009"/>
    </row>
    <row r="2010" spans="16:18" x14ac:dyDescent="0.2">
      <c r="P2010" s="288" t="str">
        <f t="shared" si="31"/>
        <v>BLANK</v>
      </c>
      <c r="R2010"/>
    </row>
    <row r="2011" spans="16:18" x14ac:dyDescent="0.2">
      <c r="P2011" s="288" t="str">
        <f t="shared" si="31"/>
        <v>BLANK</v>
      </c>
      <c r="R2011"/>
    </row>
    <row r="2012" spans="16:18" x14ac:dyDescent="0.2">
      <c r="P2012" s="288" t="str">
        <f t="shared" si="31"/>
        <v>BLANK</v>
      </c>
      <c r="R2012"/>
    </row>
    <row r="2013" spans="16:18" x14ac:dyDescent="0.2">
      <c r="P2013" s="288" t="str">
        <f t="shared" si="31"/>
        <v>BLANK</v>
      </c>
      <c r="R2013"/>
    </row>
    <row r="2014" spans="16:18" x14ac:dyDescent="0.2">
      <c r="P2014" s="288" t="str">
        <f t="shared" si="31"/>
        <v>BLANK</v>
      </c>
      <c r="R2014"/>
    </row>
    <row r="2015" spans="16:18" x14ac:dyDescent="0.2">
      <c r="P2015" s="288" t="str">
        <f t="shared" si="31"/>
        <v>BLANK</v>
      </c>
      <c r="R2015"/>
    </row>
    <row r="2016" spans="16:18" x14ac:dyDescent="0.2">
      <c r="P2016" s="288" t="str">
        <f t="shared" si="31"/>
        <v>BLANK</v>
      </c>
      <c r="R2016"/>
    </row>
    <row r="2017" spans="16:18" x14ac:dyDescent="0.2">
      <c r="P2017" s="288" t="str">
        <f t="shared" si="31"/>
        <v>BLANK</v>
      </c>
      <c r="R2017"/>
    </row>
    <row r="2018" spans="16:18" x14ac:dyDescent="0.2">
      <c r="P2018" s="288" t="str">
        <f t="shared" si="31"/>
        <v>BLANK</v>
      </c>
      <c r="R2018"/>
    </row>
    <row r="2019" spans="16:18" x14ac:dyDescent="0.2">
      <c r="P2019" s="288" t="str">
        <f t="shared" si="31"/>
        <v>BLANK</v>
      </c>
      <c r="R2019"/>
    </row>
    <row r="2020" spans="16:18" x14ac:dyDescent="0.2">
      <c r="P2020" s="288" t="str">
        <f t="shared" si="31"/>
        <v>BLANK</v>
      </c>
      <c r="R2020"/>
    </row>
    <row r="2021" spans="16:18" x14ac:dyDescent="0.2">
      <c r="P2021" s="288" t="str">
        <f t="shared" si="31"/>
        <v>BLANK</v>
      </c>
      <c r="R2021"/>
    </row>
    <row r="2022" spans="16:18" x14ac:dyDescent="0.2">
      <c r="P2022" s="288" t="str">
        <f t="shared" si="31"/>
        <v>BLANK</v>
      </c>
      <c r="R2022"/>
    </row>
    <row r="2023" spans="16:18" x14ac:dyDescent="0.2">
      <c r="P2023" s="288" t="str">
        <f t="shared" si="31"/>
        <v>BLANK</v>
      </c>
      <c r="R2023"/>
    </row>
    <row r="2024" spans="16:18" x14ac:dyDescent="0.2">
      <c r="P2024" s="288" t="str">
        <f t="shared" si="31"/>
        <v>BLANK</v>
      </c>
      <c r="R2024"/>
    </row>
    <row r="2025" spans="16:18" x14ac:dyDescent="0.2">
      <c r="P2025" s="288" t="str">
        <f t="shared" si="31"/>
        <v>BLANK</v>
      </c>
      <c r="R2025"/>
    </row>
    <row r="2026" spans="16:18" x14ac:dyDescent="0.2">
      <c r="P2026" s="288" t="str">
        <f t="shared" si="31"/>
        <v>BLANK</v>
      </c>
      <c r="R2026"/>
    </row>
    <row r="2027" spans="16:18" x14ac:dyDescent="0.2">
      <c r="P2027" s="288" t="str">
        <f t="shared" si="31"/>
        <v>BLANK</v>
      </c>
      <c r="R2027"/>
    </row>
    <row r="2028" spans="16:18" x14ac:dyDescent="0.2">
      <c r="P2028" s="288" t="str">
        <f t="shared" si="31"/>
        <v>BLANK</v>
      </c>
      <c r="R2028"/>
    </row>
    <row r="2029" spans="16:18" x14ac:dyDescent="0.2">
      <c r="P2029" s="288" t="str">
        <f t="shared" si="31"/>
        <v>BLANK</v>
      </c>
      <c r="R2029"/>
    </row>
    <row r="2030" spans="16:18" x14ac:dyDescent="0.2">
      <c r="P2030" s="288" t="str">
        <f t="shared" si="31"/>
        <v>BLANK</v>
      </c>
      <c r="R2030"/>
    </row>
    <row r="2031" spans="16:18" x14ac:dyDescent="0.2">
      <c r="P2031" s="288" t="str">
        <f t="shared" si="31"/>
        <v>BLANK</v>
      </c>
      <c r="R2031"/>
    </row>
    <row r="2032" spans="16:18" x14ac:dyDescent="0.2">
      <c r="P2032" s="288" t="str">
        <f t="shared" si="31"/>
        <v>BLANK</v>
      </c>
      <c r="R2032"/>
    </row>
    <row r="2033" spans="16:18" x14ac:dyDescent="0.2">
      <c r="P2033" s="288" t="str">
        <f t="shared" si="31"/>
        <v>BLANK</v>
      </c>
      <c r="R2033"/>
    </row>
    <row r="2034" spans="16:18" x14ac:dyDescent="0.2">
      <c r="P2034" s="288" t="str">
        <f t="shared" si="31"/>
        <v>BLANK</v>
      </c>
      <c r="R2034"/>
    </row>
    <row r="2035" spans="16:18" x14ac:dyDescent="0.2">
      <c r="P2035" s="288" t="str">
        <f t="shared" si="31"/>
        <v>BLANK</v>
      </c>
      <c r="R2035"/>
    </row>
    <row r="2036" spans="16:18" x14ac:dyDescent="0.2">
      <c r="P2036" s="288" t="str">
        <f t="shared" si="31"/>
        <v>BLANK</v>
      </c>
      <c r="R2036"/>
    </row>
    <row r="2037" spans="16:18" x14ac:dyDescent="0.2">
      <c r="P2037" s="288" t="str">
        <f t="shared" si="31"/>
        <v>BLANK</v>
      </c>
      <c r="R2037"/>
    </row>
    <row r="2038" spans="16:18" x14ac:dyDescent="0.2">
      <c r="P2038" s="288" t="str">
        <f t="shared" si="31"/>
        <v>BLANK</v>
      </c>
      <c r="R2038"/>
    </row>
    <row r="2039" spans="16:18" x14ac:dyDescent="0.2">
      <c r="P2039" s="288" t="str">
        <f t="shared" si="31"/>
        <v>BLANK</v>
      </c>
      <c r="R2039"/>
    </row>
    <row r="2040" spans="16:18" x14ac:dyDescent="0.2">
      <c r="P2040" s="288" t="str">
        <f t="shared" si="31"/>
        <v>BLANK</v>
      </c>
      <c r="R2040"/>
    </row>
    <row r="2041" spans="16:18" x14ac:dyDescent="0.2">
      <c r="P2041" s="288" t="str">
        <f t="shared" si="31"/>
        <v>BLANK</v>
      </c>
      <c r="R2041"/>
    </row>
    <row r="2042" spans="16:18" x14ac:dyDescent="0.2">
      <c r="P2042" s="288" t="str">
        <f t="shared" si="31"/>
        <v>BLANK</v>
      </c>
      <c r="R2042"/>
    </row>
    <row r="2043" spans="16:18" x14ac:dyDescent="0.2">
      <c r="P2043" s="288" t="str">
        <f t="shared" si="31"/>
        <v>BLANK</v>
      </c>
      <c r="R2043"/>
    </row>
    <row r="2044" spans="16:18" x14ac:dyDescent="0.2">
      <c r="P2044" s="288" t="str">
        <f t="shared" si="31"/>
        <v>BLANK</v>
      </c>
      <c r="R2044"/>
    </row>
    <row r="2045" spans="16:18" x14ac:dyDescent="0.2">
      <c r="P2045" s="288" t="str">
        <f t="shared" si="31"/>
        <v>BLANK</v>
      </c>
      <c r="R2045"/>
    </row>
    <row r="2046" spans="16:18" x14ac:dyDescent="0.2">
      <c r="P2046" s="288" t="str">
        <f t="shared" si="31"/>
        <v>BLANK</v>
      </c>
      <c r="R2046"/>
    </row>
    <row r="2047" spans="16:18" x14ac:dyDescent="0.2">
      <c r="P2047" s="288" t="str">
        <f t="shared" si="31"/>
        <v>BLANK</v>
      </c>
      <c r="R2047"/>
    </row>
    <row r="2048" spans="16:18" x14ac:dyDescent="0.2">
      <c r="P2048" s="288" t="str">
        <f t="shared" si="31"/>
        <v>BLANK</v>
      </c>
      <c r="R2048"/>
    </row>
    <row r="2049" spans="16:18" x14ac:dyDescent="0.2">
      <c r="P2049" s="288" t="str">
        <f t="shared" si="31"/>
        <v>BLANK</v>
      </c>
      <c r="R2049"/>
    </row>
    <row r="2050" spans="16:18" x14ac:dyDescent="0.2">
      <c r="P2050" s="288" t="str">
        <f t="shared" si="31"/>
        <v>BLANK</v>
      </c>
      <c r="R2050"/>
    </row>
    <row r="2051" spans="16:18" x14ac:dyDescent="0.2">
      <c r="P2051" s="288" t="str">
        <f t="shared" ref="P2051:P2114" si="32">IF(A2051="","BLANK",A2051)</f>
        <v>BLANK</v>
      </c>
      <c r="R2051"/>
    </row>
    <row r="2052" spans="16:18" x14ac:dyDescent="0.2">
      <c r="P2052" s="288" t="str">
        <f t="shared" si="32"/>
        <v>BLANK</v>
      </c>
      <c r="R2052"/>
    </row>
    <row r="2053" spans="16:18" x14ac:dyDescent="0.2">
      <c r="P2053" s="288" t="str">
        <f t="shared" si="32"/>
        <v>BLANK</v>
      </c>
      <c r="R2053"/>
    </row>
    <row r="2054" spans="16:18" x14ac:dyDescent="0.2">
      <c r="P2054" s="288" t="str">
        <f t="shared" si="32"/>
        <v>BLANK</v>
      </c>
      <c r="R2054"/>
    </row>
    <row r="2055" spans="16:18" x14ac:dyDescent="0.2">
      <c r="P2055" s="288" t="str">
        <f t="shared" si="32"/>
        <v>BLANK</v>
      </c>
      <c r="R2055"/>
    </row>
    <row r="2056" spans="16:18" x14ac:dyDescent="0.2">
      <c r="P2056" s="288" t="str">
        <f t="shared" si="32"/>
        <v>BLANK</v>
      </c>
      <c r="R2056"/>
    </row>
    <row r="2057" spans="16:18" x14ac:dyDescent="0.2">
      <c r="P2057" s="288" t="str">
        <f t="shared" si="32"/>
        <v>BLANK</v>
      </c>
      <c r="R2057"/>
    </row>
    <row r="2058" spans="16:18" x14ac:dyDescent="0.2">
      <c r="P2058" s="288" t="str">
        <f t="shared" si="32"/>
        <v>BLANK</v>
      </c>
      <c r="R2058"/>
    </row>
    <row r="2059" spans="16:18" x14ac:dyDescent="0.2">
      <c r="P2059" s="288" t="str">
        <f t="shared" si="32"/>
        <v>BLANK</v>
      </c>
      <c r="R2059"/>
    </row>
    <row r="2060" spans="16:18" x14ac:dyDescent="0.2">
      <c r="P2060" s="288" t="str">
        <f t="shared" si="32"/>
        <v>BLANK</v>
      </c>
      <c r="R2060"/>
    </row>
    <row r="2061" spans="16:18" x14ac:dyDescent="0.2">
      <c r="P2061" s="288" t="str">
        <f t="shared" si="32"/>
        <v>BLANK</v>
      </c>
      <c r="R2061"/>
    </row>
    <row r="2062" spans="16:18" x14ac:dyDescent="0.2">
      <c r="P2062" s="288" t="str">
        <f t="shared" si="32"/>
        <v>BLANK</v>
      </c>
      <c r="R2062"/>
    </row>
    <row r="2063" spans="16:18" x14ac:dyDescent="0.2">
      <c r="P2063" s="288" t="str">
        <f t="shared" si="32"/>
        <v>BLANK</v>
      </c>
      <c r="R2063"/>
    </row>
    <row r="2064" spans="16:18" x14ac:dyDescent="0.2">
      <c r="P2064" s="288" t="str">
        <f t="shared" si="32"/>
        <v>BLANK</v>
      </c>
      <c r="R2064"/>
    </row>
    <row r="2065" spans="16:18" x14ac:dyDescent="0.2">
      <c r="P2065" s="288" t="str">
        <f t="shared" si="32"/>
        <v>BLANK</v>
      </c>
      <c r="R2065"/>
    </row>
    <row r="2066" spans="16:18" x14ac:dyDescent="0.2">
      <c r="P2066" s="288" t="str">
        <f t="shared" si="32"/>
        <v>BLANK</v>
      </c>
      <c r="R2066"/>
    </row>
    <row r="2067" spans="16:18" x14ac:dyDescent="0.2">
      <c r="P2067" s="288" t="str">
        <f t="shared" si="32"/>
        <v>BLANK</v>
      </c>
      <c r="R2067"/>
    </row>
    <row r="2068" spans="16:18" x14ac:dyDescent="0.2">
      <c r="P2068" s="288" t="str">
        <f t="shared" si="32"/>
        <v>BLANK</v>
      </c>
      <c r="R2068"/>
    </row>
    <row r="2069" spans="16:18" x14ac:dyDescent="0.2">
      <c r="P2069" s="288" t="str">
        <f t="shared" si="32"/>
        <v>BLANK</v>
      </c>
      <c r="R2069"/>
    </row>
    <row r="2070" spans="16:18" x14ac:dyDescent="0.2">
      <c r="P2070" s="288" t="str">
        <f t="shared" si="32"/>
        <v>BLANK</v>
      </c>
      <c r="R2070"/>
    </row>
    <row r="2071" spans="16:18" x14ac:dyDescent="0.2">
      <c r="P2071" s="288" t="str">
        <f t="shared" si="32"/>
        <v>BLANK</v>
      </c>
      <c r="R2071"/>
    </row>
    <row r="2072" spans="16:18" x14ac:dyDescent="0.2">
      <c r="P2072" s="288" t="str">
        <f t="shared" si="32"/>
        <v>BLANK</v>
      </c>
      <c r="R2072"/>
    </row>
    <row r="2073" spans="16:18" x14ac:dyDescent="0.2">
      <c r="P2073" s="288" t="str">
        <f t="shared" si="32"/>
        <v>BLANK</v>
      </c>
      <c r="R2073"/>
    </row>
    <row r="2074" spans="16:18" x14ac:dyDescent="0.2">
      <c r="P2074" s="288" t="str">
        <f t="shared" si="32"/>
        <v>BLANK</v>
      </c>
      <c r="R2074"/>
    </row>
    <row r="2075" spans="16:18" x14ac:dyDescent="0.2">
      <c r="P2075" s="288" t="str">
        <f t="shared" si="32"/>
        <v>BLANK</v>
      </c>
      <c r="R2075"/>
    </row>
    <row r="2076" spans="16:18" x14ac:dyDescent="0.2">
      <c r="P2076" s="288" t="str">
        <f t="shared" si="32"/>
        <v>BLANK</v>
      </c>
      <c r="R2076"/>
    </row>
    <row r="2077" spans="16:18" x14ac:dyDescent="0.2">
      <c r="P2077" s="288" t="str">
        <f t="shared" si="32"/>
        <v>BLANK</v>
      </c>
      <c r="R2077"/>
    </row>
    <row r="2078" spans="16:18" x14ac:dyDescent="0.2">
      <c r="P2078" s="288" t="str">
        <f t="shared" si="32"/>
        <v>BLANK</v>
      </c>
      <c r="R2078"/>
    </row>
    <row r="2079" spans="16:18" x14ac:dyDescent="0.2">
      <c r="P2079" s="288" t="str">
        <f t="shared" si="32"/>
        <v>BLANK</v>
      </c>
      <c r="R2079"/>
    </row>
    <row r="2080" spans="16:18" x14ac:dyDescent="0.2">
      <c r="P2080" s="288" t="str">
        <f t="shared" si="32"/>
        <v>BLANK</v>
      </c>
      <c r="R2080"/>
    </row>
    <row r="2081" spans="16:18" x14ac:dyDescent="0.2">
      <c r="P2081" s="288" t="str">
        <f t="shared" si="32"/>
        <v>BLANK</v>
      </c>
      <c r="R2081"/>
    </row>
    <row r="2082" spans="16:18" x14ac:dyDescent="0.2">
      <c r="P2082" s="288" t="str">
        <f t="shared" si="32"/>
        <v>BLANK</v>
      </c>
      <c r="R2082"/>
    </row>
    <row r="2083" spans="16:18" x14ac:dyDescent="0.2">
      <c r="P2083" s="288" t="str">
        <f t="shared" si="32"/>
        <v>BLANK</v>
      </c>
      <c r="R2083"/>
    </row>
    <row r="2084" spans="16:18" x14ac:dyDescent="0.2">
      <c r="P2084" s="288" t="str">
        <f t="shared" si="32"/>
        <v>BLANK</v>
      </c>
      <c r="R2084"/>
    </row>
    <row r="2085" spans="16:18" x14ac:dyDescent="0.2">
      <c r="P2085" s="288" t="str">
        <f t="shared" si="32"/>
        <v>BLANK</v>
      </c>
      <c r="R2085"/>
    </row>
    <row r="2086" spans="16:18" x14ac:dyDescent="0.2">
      <c r="P2086" s="288" t="str">
        <f t="shared" si="32"/>
        <v>BLANK</v>
      </c>
      <c r="R2086"/>
    </row>
    <row r="2087" spans="16:18" x14ac:dyDescent="0.2">
      <c r="P2087" s="288" t="str">
        <f t="shared" si="32"/>
        <v>BLANK</v>
      </c>
      <c r="R2087"/>
    </row>
    <row r="2088" spans="16:18" x14ac:dyDescent="0.2">
      <c r="P2088" s="288" t="str">
        <f t="shared" si="32"/>
        <v>BLANK</v>
      </c>
      <c r="R2088"/>
    </row>
    <row r="2089" spans="16:18" x14ac:dyDescent="0.2">
      <c r="P2089" s="288" t="str">
        <f t="shared" si="32"/>
        <v>BLANK</v>
      </c>
      <c r="R2089"/>
    </row>
    <row r="2090" spans="16:18" x14ac:dyDescent="0.2">
      <c r="P2090" s="288" t="str">
        <f t="shared" si="32"/>
        <v>BLANK</v>
      </c>
      <c r="R2090"/>
    </row>
    <row r="2091" spans="16:18" x14ac:dyDescent="0.2">
      <c r="P2091" s="288" t="str">
        <f t="shared" si="32"/>
        <v>BLANK</v>
      </c>
      <c r="R2091"/>
    </row>
    <row r="2092" spans="16:18" x14ac:dyDescent="0.2">
      <c r="P2092" s="288" t="str">
        <f t="shared" si="32"/>
        <v>BLANK</v>
      </c>
      <c r="R2092"/>
    </row>
    <row r="2093" spans="16:18" x14ac:dyDescent="0.2">
      <c r="P2093" s="288" t="str">
        <f t="shared" si="32"/>
        <v>BLANK</v>
      </c>
      <c r="R2093"/>
    </row>
    <row r="2094" spans="16:18" x14ac:dyDescent="0.2">
      <c r="P2094" s="288" t="str">
        <f t="shared" si="32"/>
        <v>BLANK</v>
      </c>
      <c r="R2094"/>
    </row>
    <row r="2095" spans="16:18" x14ac:dyDescent="0.2">
      <c r="P2095" s="288" t="str">
        <f t="shared" si="32"/>
        <v>BLANK</v>
      </c>
      <c r="R2095"/>
    </row>
    <row r="2096" spans="16:18" x14ac:dyDescent="0.2">
      <c r="P2096" s="288" t="str">
        <f t="shared" si="32"/>
        <v>BLANK</v>
      </c>
      <c r="R2096"/>
    </row>
    <row r="2097" spans="16:18" x14ac:dyDescent="0.2">
      <c r="P2097" s="288" t="str">
        <f t="shared" si="32"/>
        <v>BLANK</v>
      </c>
      <c r="R2097"/>
    </row>
    <row r="2098" spans="16:18" x14ac:dyDescent="0.2">
      <c r="P2098" s="288" t="str">
        <f t="shared" si="32"/>
        <v>BLANK</v>
      </c>
      <c r="R2098"/>
    </row>
    <row r="2099" spans="16:18" x14ac:dyDescent="0.2">
      <c r="P2099" s="288" t="str">
        <f t="shared" si="32"/>
        <v>BLANK</v>
      </c>
      <c r="R2099"/>
    </row>
    <row r="2100" spans="16:18" x14ac:dyDescent="0.2">
      <c r="P2100" s="288" t="str">
        <f t="shared" si="32"/>
        <v>BLANK</v>
      </c>
      <c r="R2100"/>
    </row>
    <row r="2101" spans="16:18" x14ac:dyDescent="0.2">
      <c r="P2101" s="288" t="str">
        <f t="shared" si="32"/>
        <v>BLANK</v>
      </c>
      <c r="R2101"/>
    </row>
    <row r="2102" spans="16:18" x14ac:dyDescent="0.2">
      <c r="P2102" s="288" t="str">
        <f t="shared" si="32"/>
        <v>BLANK</v>
      </c>
      <c r="R2102"/>
    </row>
    <row r="2103" spans="16:18" x14ac:dyDescent="0.2">
      <c r="P2103" s="288" t="str">
        <f t="shared" si="32"/>
        <v>BLANK</v>
      </c>
      <c r="R2103"/>
    </row>
    <row r="2104" spans="16:18" x14ac:dyDescent="0.2">
      <c r="P2104" s="288" t="str">
        <f t="shared" si="32"/>
        <v>BLANK</v>
      </c>
      <c r="R2104"/>
    </row>
    <row r="2105" spans="16:18" x14ac:dyDescent="0.2">
      <c r="P2105" s="288" t="str">
        <f t="shared" si="32"/>
        <v>BLANK</v>
      </c>
      <c r="R2105"/>
    </row>
    <row r="2106" spans="16:18" x14ac:dyDescent="0.2">
      <c r="P2106" s="288" t="str">
        <f t="shared" si="32"/>
        <v>BLANK</v>
      </c>
      <c r="R2106"/>
    </row>
    <row r="2107" spans="16:18" x14ac:dyDescent="0.2">
      <c r="P2107" s="288" t="str">
        <f t="shared" si="32"/>
        <v>BLANK</v>
      </c>
      <c r="R2107"/>
    </row>
    <row r="2108" spans="16:18" x14ac:dyDescent="0.2">
      <c r="P2108" s="288" t="str">
        <f t="shared" si="32"/>
        <v>BLANK</v>
      </c>
      <c r="R2108"/>
    </row>
    <row r="2109" spans="16:18" x14ac:dyDescent="0.2">
      <c r="P2109" s="288" t="str">
        <f t="shared" si="32"/>
        <v>BLANK</v>
      </c>
      <c r="R2109"/>
    </row>
    <row r="2110" spans="16:18" x14ac:dyDescent="0.2">
      <c r="P2110" s="288" t="str">
        <f t="shared" si="32"/>
        <v>BLANK</v>
      </c>
      <c r="R2110"/>
    </row>
    <row r="2111" spans="16:18" x14ac:dyDescent="0.2">
      <c r="P2111" s="288" t="str">
        <f t="shared" si="32"/>
        <v>BLANK</v>
      </c>
      <c r="R2111"/>
    </row>
    <row r="2112" spans="16:18" x14ac:dyDescent="0.2">
      <c r="P2112" s="288" t="str">
        <f t="shared" si="32"/>
        <v>BLANK</v>
      </c>
      <c r="R2112"/>
    </row>
    <row r="2113" spans="16:18" x14ac:dyDescent="0.2">
      <c r="P2113" s="288" t="str">
        <f t="shared" si="32"/>
        <v>BLANK</v>
      </c>
      <c r="R2113"/>
    </row>
    <row r="2114" spans="16:18" x14ac:dyDescent="0.2">
      <c r="P2114" s="288" t="str">
        <f t="shared" si="32"/>
        <v>BLANK</v>
      </c>
      <c r="R2114"/>
    </row>
    <row r="2115" spans="16:18" x14ac:dyDescent="0.2">
      <c r="P2115" s="288" t="str">
        <f t="shared" ref="P2115:P2178" si="33">IF(A2115="","BLANK",A2115)</f>
        <v>BLANK</v>
      </c>
      <c r="R2115"/>
    </row>
    <row r="2116" spans="16:18" x14ac:dyDescent="0.2">
      <c r="P2116" s="288" t="str">
        <f t="shared" si="33"/>
        <v>BLANK</v>
      </c>
      <c r="R2116"/>
    </row>
    <row r="2117" spans="16:18" x14ac:dyDescent="0.2">
      <c r="P2117" s="288" t="str">
        <f t="shared" si="33"/>
        <v>BLANK</v>
      </c>
      <c r="R2117"/>
    </row>
    <row r="2118" spans="16:18" x14ac:dyDescent="0.2">
      <c r="P2118" s="288" t="str">
        <f t="shared" si="33"/>
        <v>BLANK</v>
      </c>
      <c r="R2118"/>
    </row>
    <row r="2119" spans="16:18" x14ac:dyDescent="0.2">
      <c r="P2119" s="288" t="str">
        <f t="shared" si="33"/>
        <v>BLANK</v>
      </c>
      <c r="R2119"/>
    </row>
    <row r="2120" spans="16:18" x14ac:dyDescent="0.2">
      <c r="P2120" s="288" t="str">
        <f t="shared" si="33"/>
        <v>BLANK</v>
      </c>
      <c r="R2120"/>
    </row>
    <row r="2121" spans="16:18" x14ac:dyDescent="0.2">
      <c r="P2121" s="288" t="str">
        <f t="shared" si="33"/>
        <v>BLANK</v>
      </c>
      <c r="R2121"/>
    </row>
    <row r="2122" spans="16:18" x14ac:dyDescent="0.2">
      <c r="P2122" s="288" t="str">
        <f t="shared" si="33"/>
        <v>BLANK</v>
      </c>
      <c r="R2122"/>
    </row>
    <row r="2123" spans="16:18" x14ac:dyDescent="0.2">
      <c r="P2123" s="288" t="str">
        <f t="shared" si="33"/>
        <v>BLANK</v>
      </c>
      <c r="R2123"/>
    </row>
    <row r="2124" spans="16:18" x14ac:dyDescent="0.2">
      <c r="P2124" s="288" t="str">
        <f t="shared" si="33"/>
        <v>BLANK</v>
      </c>
      <c r="R2124"/>
    </row>
    <row r="2125" spans="16:18" x14ac:dyDescent="0.2">
      <c r="P2125" s="288" t="str">
        <f t="shared" si="33"/>
        <v>BLANK</v>
      </c>
      <c r="R2125"/>
    </row>
    <row r="2126" spans="16:18" x14ac:dyDescent="0.2">
      <c r="P2126" s="288" t="str">
        <f t="shared" si="33"/>
        <v>BLANK</v>
      </c>
      <c r="R2126"/>
    </row>
    <row r="2127" spans="16:18" x14ac:dyDescent="0.2">
      <c r="P2127" s="288" t="str">
        <f t="shared" si="33"/>
        <v>BLANK</v>
      </c>
      <c r="R2127"/>
    </row>
    <row r="2128" spans="16:18" x14ac:dyDescent="0.2">
      <c r="P2128" s="288" t="str">
        <f t="shared" si="33"/>
        <v>BLANK</v>
      </c>
      <c r="R2128"/>
    </row>
    <row r="2129" spans="16:18" x14ac:dyDescent="0.2">
      <c r="P2129" s="288" t="str">
        <f t="shared" si="33"/>
        <v>BLANK</v>
      </c>
      <c r="R2129"/>
    </row>
    <row r="2130" spans="16:18" x14ac:dyDescent="0.2">
      <c r="P2130" s="288" t="str">
        <f t="shared" si="33"/>
        <v>BLANK</v>
      </c>
      <c r="R2130"/>
    </row>
    <row r="2131" spans="16:18" x14ac:dyDescent="0.2">
      <c r="P2131" s="288" t="str">
        <f t="shared" si="33"/>
        <v>BLANK</v>
      </c>
      <c r="R2131"/>
    </row>
    <row r="2132" spans="16:18" x14ac:dyDescent="0.2">
      <c r="P2132" s="288" t="str">
        <f t="shared" si="33"/>
        <v>BLANK</v>
      </c>
      <c r="R2132"/>
    </row>
    <row r="2133" spans="16:18" x14ac:dyDescent="0.2">
      <c r="P2133" s="288" t="str">
        <f t="shared" si="33"/>
        <v>BLANK</v>
      </c>
      <c r="R2133"/>
    </row>
    <row r="2134" spans="16:18" x14ac:dyDescent="0.2">
      <c r="P2134" s="288" t="str">
        <f t="shared" si="33"/>
        <v>BLANK</v>
      </c>
      <c r="R2134"/>
    </row>
    <row r="2135" spans="16:18" x14ac:dyDescent="0.2">
      <c r="P2135" s="288" t="str">
        <f t="shared" si="33"/>
        <v>BLANK</v>
      </c>
      <c r="R2135"/>
    </row>
    <row r="2136" spans="16:18" x14ac:dyDescent="0.2">
      <c r="P2136" s="288" t="str">
        <f t="shared" si="33"/>
        <v>BLANK</v>
      </c>
      <c r="R2136"/>
    </row>
    <row r="2137" spans="16:18" x14ac:dyDescent="0.2">
      <c r="P2137" s="288" t="str">
        <f t="shared" si="33"/>
        <v>BLANK</v>
      </c>
      <c r="R2137"/>
    </row>
    <row r="2138" spans="16:18" x14ac:dyDescent="0.2">
      <c r="P2138" s="288" t="str">
        <f t="shared" si="33"/>
        <v>BLANK</v>
      </c>
      <c r="R2138"/>
    </row>
    <row r="2139" spans="16:18" x14ac:dyDescent="0.2">
      <c r="P2139" s="288" t="str">
        <f t="shared" si="33"/>
        <v>BLANK</v>
      </c>
      <c r="R2139"/>
    </row>
    <row r="2140" spans="16:18" x14ac:dyDescent="0.2">
      <c r="P2140" s="288" t="str">
        <f t="shared" si="33"/>
        <v>BLANK</v>
      </c>
      <c r="R2140"/>
    </row>
    <row r="2141" spans="16:18" x14ac:dyDescent="0.2">
      <c r="P2141" s="288" t="str">
        <f t="shared" si="33"/>
        <v>BLANK</v>
      </c>
      <c r="R2141"/>
    </row>
    <row r="2142" spans="16:18" x14ac:dyDescent="0.2">
      <c r="P2142" s="288" t="str">
        <f t="shared" si="33"/>
        <v>BLANK</v>
      </c>
      <c r="R2142"/>
    </row>
    <row r="2143" spans="16:18" x14ac:dyDescent="0.2">
      <c r="P2143" s="288" t="str">
        <f t="shared" si="33"/>
        <v>BLANK</v>
      </c>
      <c r="R2143"/>
    </row>
    <row r="2144" spans="16:18" x14ac:dyDescent="0.2">
      <c r="P2144" s="288" t="str">
        <f t="shared" si="33"/>
        <v>BLANK</v>
      </c>
      <c r="R2144"/>
    </row>
    <row r="2145" spans="16:18" x14ac:dyDescent="0.2">
      <c r="P2145" s="288" t="str">
        <f t="shared" si="33"/>
        <v>BLANK</v>
      </c>
      <c r="R2145"/>
    </row>
    <row r="2146" spans="16:18" x14ac:dyDescent="0.2">
      <c r="P2146" s="288" t="str">
        <f t="shared" si="33"/>
        <v>BLANK</v>
      </c>
      <c r="R2146"/>
    </row>
    <row r="2147" spans="16:18" x14ac:dyDescent="0.2">
      <c r="P2147" s="288" t="str">
        <f t="shared" si="33"/>
        <v>BLANK</v>
      </c>
      <c r="R2147"/>
    </row>
    <row r="2148" spans="16:18" x14ac:dyDescent="0.2">
      <c r="P2148" s="288" t="str">
        <f t="shared" si="33"/>
        <v>BLANK</v>
      </c>
      <c r="R2148"/>
    </row>
    <row r="2149" spans="16:18" x14ac:dyDescent="0.2">
      <c r="P2149" s="288" t="str">
        <f t="shared" si="33"/>
        <v>BLANK</v>
      </c>
      <c r="R2149"/>
    </row>
    <row r="2150" spans="16:18" x14ac:dyDescent="0.2">
      <c r="P2150" s="288" t="str">
        <f t="shared" si="33"/>
        <v>BLANK</v>
      </c>
      <c r="R2150"/>
    </row>
    <row r="2151" spans="16:18" x14ac:dyDescent="0.2">
      <c r="P2151" s="288" t="str">
        <f t="shared" si="33"/>
        <v>BLANK</v>
      </c>
      <c r="R2151"/>
    </row>
    <row r="2152" spans="16:18" x14ac:dyDescent="0.2">
      <c r="P2152" s="288" t="str">
        <f t="shared" si="33"/>
        <v>BLANK</v>
      </c>
      <c r="R2152"/>
    </row>
    <row r="2153" spans="16:18" x14ac:dyDescent="0.2">
      <c r="P2153" s="288" t="str">
        <f t="shared" si="33"/>
        <v>BLANK</v>
      </c>
      <c r="R2153"/>
    </row>
    <row r="2154" spans="16:18" x14ac:dyDescent="0.2">
      <c r="P2154" s="288" t="str">
        <f t="shared" si="33"/>
        <v>BLANK</v>
      </c>
      <c r="R2154"/>
    </row>
    <row r="2155" spans="16:18" x14ac:dyDescent="0.2">
      <c r="P2155" s="288" t="str">
        <f t="shared" si="33"/>
        <v>BLANK</v>
      </c>
      <c r="R2155"/>
    </row>
    <row r="2156" spans="16:18" x14ac:dyDescent="0.2">
      <c r="P2156" s="288" t="str">
        <f t="shared" si="33"/>
        <v>BLANK</v>
      </c>
      <c r="R2156"/>
    </row>
    <row r="2157" spans="16:18" x14ac:dyDescent="0.2">
      <c r="P2157" s="288" t="str">
        <f t="shared" si="33"/>
        <v>BLANK</v>
      </c>
      <c r="R2157"/>
    </row>
    <row r="2158" spans="16:18" x14ac:dyDescent="0.2">
      <c r="P2158" s="288" t="str">
        <f t="shared" si="33"/>
        <v>BLANK</v>
      </c>
      <c r="R2158"/>
    </row>
    <row r="2159" spans="16:18" x14ac:dyDescent="0.2">
      <c r="P2159" s="288" t="str">
        <f t="shared" si="33"/>
        <v>BLANK</v>
      </c>
      <c r="R2159"/>
    </row>
    <row r="2160" spans="16:18" x14ac:dyDescent="0.2">
      <c r="P2160" s="288" t="str">
        <f t="shared" si="33"/>
        <v>BLANK</v>
      </c>
      <c r="R2160"/>
    </row>
    <row r="2161" spans="16:18" x14ac:dyDescent="0.2">
      <c r="P2161" s="288" t="str">
        <f t="shared" si="33"/>
        <v>BLANK</v>
      </c>
      <c r="R2161"/>
    </row>
    <row r="2162" spans="16:18" x14ac:dyDescent="0.2">
      <c r="P2162" s="288" t="str">
        <f t="shared" si="33"/>
        <v>BLANK</v>
      </c>
      <c r="R2162"/>
    </row>
    <row r="2163" spans="16:18" x14ac:dyDescent="0.2">
      <c r="P2163" s="288" t="str">
        <f t="shared" si="33"/>
        <v>BLANK</v>
      </c>
      <c r="R2163"/>
    </row>
    <row r="2164" spans="16:18" x14ac:dyDescent="0.2">
      <c r="P2164" s="288" t="str">
        <f t="shared" si="33"/>
        <v>BLANK</v>
      </c>
      <c r="R2164"/>
    </row>
    <row r="2165" spans="16:18" x14ac:dyDescent="0.2">
      <c r="P2165" s="288" t="str">
        <f t="shared" si="33"/>
        <v>BLANK</v>
      </c>
      <c r="R2165"/>
    </row>
    <row r="2166" spans="16:18" x14ac:dyDescent="0.2">
      <c r="P2166" s="288" t="str">
        <f t="shared" si="33"/>
        <v>BLANK</v>
      </c>
      <c r="R2166"/>
    </row>
    <row r="2167" spans="16:18" x14ac:dyDescent="0.2">
      <c r="P2167" s="288" t="str">
        <f t="shared" si="33"/>
        <v>BLANK</v>
      </c>
      <c r="R2167"/>
    </row>
    <row r="2168" spans="16:18" x14ac:dyDescent="0.2">
      <c r="P2168" s="288" t="str">
        <f t="shared" si="33"/>
        <v>BLANK</v>
      </c>
      <c r="R2168"/>
    </row>
    <row r="2169" spans="16:18" x14ac:dyDescent="0.2">
      <c r="P2169" s="288" t="str">
        <f t="shared" si="33"/>
        <v>BLANK</v>
      </c>
      <c r="R2169"/>
    </row>
    <row r="2170" spans="16:18" x14ac:dyDescent="0.2">
      <c r="P2170" s="288" t="str">
        <f t="shared" si="33"/>
        <v>BLANK</v>
      </c>
      <c r="R2170"/>
    </row>
    <row r="2171" spans="16:18" x14ac:dyDescent="0.2">
      <c r="P2171" s="288" t="str">
        <f t="shared" si="33"/>
        <v>BLANK</v>
      </c>
      <c r="R2171"/>
    </row>
    <row r="2172" spans="16:18" x14ac:dyDescent="0.2">
      <c r="P2172" s="288" t="str">
        <f t="shared" si="33"/>
        <v>BLANK</v>
      </c>
      <c r="R2172"/>
    </row>
    <row r="2173" spans="16:18" x14ac:dyDescent="0.2">
      <c r="P2173" s="288" t="str">
        <f t="shared" si="33"/>
        <v>BLANK</v>
      </c>
      <c r="R2173"/>
    </row>
    <row r="2174" spans="16:18" x14ac:dyDescent="0.2">
      <c r="P2174" s="288" t="str">
        <f t="shared" si="33"/>
        <v>BLANK</v>
      </c>
      <c r="R2174"/>
    </row>
    <row r="2175" spans="16:18" x14ac:dyDescent="0.2">
      <c r="P2175" s="288" t="str">
        <f t="shared" si="33"/>
        <v>BLANK</v>
      </c>
      <c r="R2175"/>
    </row>
    <row r="2176" spans="16:18" x14ac:dyDescent="0.2">
      <c r="P2176" s="288" t="str">
        <f t="shared" si="33"/>
        <v>BLANK</v>
      </c>
      <c r="R2176"/>
    </row>
    <row r="2177" spans="16:18" x14ac:dyDescent="0.2">
      <c r="P2177" s="288" t="str">
        <f t="shared" si="33"/>
        <v>BLANK</v>
      </c>
      <c r="R2177"/>
    </row>
    <row r="2178" spans="16:18" x14ac:dyDescent="0.2">
      <c r="P2178" s="288" t="str">
        <f t="shared" si="33"/>
        <v>BLANK</v>
      </c>
      <c r="R2178"/>
    </row>
    <row r="2179" spans="16:18" x14ac:dyDescent="0.2">
      <c r="P2179" s="288" t="str">
        <f t="shared" ref="P2179:P2242" si="34">IF(A2179="","BLANK",A2179)</f>
        <v>BLANK</v>
      </c>
      <c r="R2179"/>
    </row>
    <row r="2180" spans="16:18" x14ac:dyDescent="0.2">
      <c r="P2180" s="288" t="str">
        <f t="shared" si="34"/>
        <v>BLANK</v>
      </c>
      <c r="R2180"/>
    </row>
    <row r="2181" spans="16:18" x14ac:dyDescent="0.2">
      <c r="P2181" s="288" t="str">
        <f t="shared" si="34"/>
        <v>BLANK</v>
      </c>
      <c r="R2181"/>
    </row>
    <row r="2182" spans="16:18" x14ac:dyDescent="0.2">
      <c r="P2182" s="288" t="str">
        <f t="shared" si="34"/>
        <v>BLANK</v>
      </c>
      <c r="R2182"/>
    </row>
    <row r="2183" spans="16:18" x14ac:dyDescent="0.2">
      <c r="P2183" s="288" t="str">
        <f t="shared" si="34"/>
        <v>BLANK</v>
      </c>
      <c r="R2183"/>
    </row>
    <row r="2184" spans="16:18" x14ac:dyDescent="0.2">
      <c r="P2184" s="288" t="str">
        <f t="shared" si="34"/>
        <v>BLANK</v>
      </c>
      <c r="R2184"/>
    </row>
    <row r="2185" spans="16:18" x14ac:dyDescent="0.2">
      <c r="P2185" s="288" t="str">
        <f t="shared" si="34"/>
        <v>BLANK</v>
      </c>
      <c r="R2185"/>
    </row>
    <row r="2186" spans="16:18" x14ac:dyDescent="0.2">
      <c r="P2186" s="288" t="str">
        <f t="shared" si="34"/>
        <v>BLANK</v>
      </c>
      <c r="R2186"/>
    </row>
    <row r="2187" spans="16:18" x14ac:dyDescent="0.2">
      <c r="P2187" s="288" t="str">
        <f t="shared" si="34"/>
        <v>BLANK</v>
      </c>
      <c r="R2187"/>
    </row>
    <row r="2188" spans="16:18" x14ac:dyDescent="0.2">
      <c r="P2188" s="288" t="str">
        <f t="shared" si="34"/>
        <v>BLANK</v>
      </c>
      <c r="R2188"/>
    </row>
    <row r="2189" spans="16:18" x14ac:dyDescent="0.2">
      <c r="P2189" s="288" t="str">
        <f t="shared" si="34"/>
        <v>BLANK</v>
      </c>
      <c r="R2189"/>
    </row>
    <row r="2190" spans="16:18" x14ac:dyDescent="0.2">
      <c r="P2190" s="288" t="str">
        <f t="shared" si="34"/>
        <v>BLANK</v>
      </c>
      <c r="R2190"/>
    </row>
    <row r="2191" spans="16:18" x14ac:dyDescent="0.2">
      <c r="P2191" s="288" t="str">
        <f t="shared" si="34"/>
        <v>BLANK</v>
      </c>
      <c r="R2191"/>
    </row>
    <row r="2192" spans="16:18" x14ac:dyDescent="0.2">
      <c r="P2192" s="288" t="str">
        <f t="shared" si="34"/>
        <v>BLANK</v>
      </c>
      <c r="R2192"/>
    </row>
    <row r="2193" spans="16:18" x14ac:dyDescent="0.2">
      <c r="P2193" s="288" t="str">
        <f t="shared" si="34"/>
        <v>BLANK</v>
      </c>
      <c r="R2193"/>
    </row>
    <row r="2194" spans="16:18" x14ac:dyDescent="0.2">
      <c r="P2194" s="288" t="str">
        <f t="shared" si="34"/>
        <v>BLANK</v>
      </c>
      <c r="R2194"/>
    </row>
    <row r="2195" spans="16:18" x14ac:dyDescent="0.2">
      <c r="P2195" s="288" t="str">
        <f t="shared" si="34"/>
        <v>BLANK</v>
      </c>
      <c r="R2195"/>
    </row>
    <row r="2196" spans="16:18" x14ac:dyDescent="0.2">
      <c r="P2196" s="288" t="str">
        <f t="shared" si="34"/>
        <v>BLANK</v>
      </c>
      <c r="R2196"/>
    </row>
    <row r="2197" spans="16:18" x14ac:dyDescent="0.2">
      <c r="P2197" s="288" t="str">
        <f t="shared" si="34"/>
        <v>BLANK</v>
      </c>
      <c r="R2197"/>
    </row>
    <row r="2198" spans="16:18" x14ac:dyDescent="0.2">
      <c r="P2198" s="288" t="str">
        <f t="shared" si="34"/>
        <v>BLANK</v>
      </c>
      <c r="R2198"/>
    </row>
    <row r="2199" spans="16:18" x14ac:dyDescent="0.2">
      <c r="P2199" s="288" t="str">
        <f t="shared" si="34"/>
        <v>BLANK</v>
      </c>
      <c r="R2199"/>
    </row>
    <row r="2200" spans="16:18" x14ac:dyDescent="0.2">
      <c r="P2200" s="288" t="str">
        <f t="shared" si="34"/>
        <v>BLANK</v>
      </c>
      <c r="R2200"/>
    </row>
    <row r="2201" spans="16:18" x14ac:dyDescent="0.2">
      <c r="P2201" s="288" t="str">
        <f t="shared" si="34"/>
        <v>BLANK</v>
      </c>
      <c r="R2201"/>
    </row>
    <row r="2202" spans="16:18" x14ac:dyDescent="0.2">
      <c r="P2202" s="288" t="str">
        <f t="shared" si="34"/>
        <v>BLANK</v>
      </c>
      <c r="R2202"/>
    </row>
    <row r="2203" spans="16:18" x14ac:dyDescent="0.2">
      <c r="P2203" s="288" t="str">
        <f t="shared" si="34"/>
        <v>BLANK</v>
      </c>
      <c r="R2203"/>
    </row>
    <row r="2204" spans="16:18" x14ac:dyDescent="0.2">
      <c r="P2204" s="288" t="str">
        <f t="shared" si="34"/>
        <v>BLANK</v>
      </c>
      <c r="R2204"/>
    </row>
    <row r="2205" spans="16:18" x14ac:dyDescent="0.2">
      <c r="P2205" s="288" t="str">
        <f t="shared" si="34"/>
        <v>BLANK</v>
      </c>
      <c r="R2205"/>
    </row>
    <row r="2206" spans="16:18" x14ac:dyDescent="0.2">
      <c r="P2206" s="288" t="str">
        <f t="shared" si="34"/>
        <v>BLANK</v>
      </c>
      <c r="R2206"/>
    </row>
    <row r="2207" spans="16:18" x14ac:dyDescent="0.2">
      <c r="P2207" s="288" t="str">
        <f t="shared" si="34"/>
        <v>BLANK</v>
      </c>
      <c r="R2207"/>
    </row>
    <row r="2208" spans="16:18" x14ac:dyDescent="0.2">
      <c r="P2208" s="288" t="str">
        <f t="shared" si="34"/>
        <v>BLANK</v>
      </c>
      <c r="R2208"/>
    </row>
    <row r="2209" spans="16:18" x14ac:dyDescent="0.2">
      <c r="P2209" s="288" t="str">
        <f t="shared" si="34"/>
        <v>BLANK</v>
      </c>
      <c r="R2209"/>
    </row>
    <row r="2210" spans="16:18" x14ac:dyDescent="0.2">
      <c r="P2210" s="288" t="str">
        <f t="shared" si="34"/>
        <v>BLANK</v>
      </c>
      <c r="R2210"/>
    </row>
    <row r="2211" spans="16:18" x14ac:dyDescent="0.2">
      <c r="P2211" s="288" t="str">
        <f t="shared" si="34"/>
        <v>BLANK</v>
      </c>
      <c r="R2211"/>
    </row>
    <row r="2212" spans="16:18" x14ac:dyDescent="0.2">
      <c r="P2212" s="288" t="str">
        <f t="shared" si="34"/>
        <v>BLANK</v>
      </c>
      <c r="R2212"/>
    </row>
    <row r="2213" spans="16:18" x14ac:dyDescent="0.2">
      <c r="P2213" s="288" t="str">
        <f t="shared" si="34"/>
        <v>BLANK</v>
      </c>
      <c r="R2213"/>
    </row>
    <row r="2214" spans="16:18" x14ac:dyDescent="0.2">
      <c r="P2214" s="288" t="str">
        <f t="shared" si="34"/>
        <v>BLANK</v>
      </c>
      <c r="R2214"/>
    </row>
    <row r="2215" spans="16:18" x14ac:dyDescent="0.2">
      <c r="P2215" s="288" t="str">
        <f t="shared" si="34"/>
        <v>BLANK</v>
      </c>
      <c r="R2215"/>
    </row>
    <row r="2216" spans="16:18" x14ac:dyDescent="0.2">
      <c r="P2216" s="288" t="str">
        <f t="shared" si="34"/>
        <v>BLANK</v>
      </c>
      <c r="R2216"/>
    </row>
    <row r="2217" spans="16:18" x14ac:dyDescent="0.2">
      <c r="P2217" s="288" t="str">
        <f t="shared" si="34"/>
        <v>BLANK</v>
      </c>
      <c r="R2217"/>
    </row>
    <row r="2218" spans="16:18" x14ac:dyDescent="0.2">
      <c r="P2218" s="288" t="str">
        <f t="shared" si="34"/>
        <v>BLANK</v>
      </c>
      <c r="R2218"/>
    </row>
    <row r="2219" spans="16:18" x14ac:dyDescent="0.2">
      <c r="P2219" s="288" t="str">
        <f t="shared" si="34"/>
        <v>BLANK</v>
      </c>
      <c r="R2219"/>
    </row>
    <row r="2220" spans="16:18" x14ac:dyDescent="0.2">
      <c r="P2220" s="288" t="str">
        <f t="shared" si="34"/>
        <v>BLANK</v>
      </c>
      <c r="R2220"/>
    </row>
    <row r="2221" spans="16:18" x14ac:dyDescent="0.2">
      <c r="P2221" s="288" t="str">
        <f t="shared" si="34"/>
        <v>BLANK</v>
      </c>
      <c r="R2221"/>
    </row>
    <row r="2222" spans="16:18" x14ac:dyDescent="0.2">
      <c r="P2222" s="288" t="str">
        <f t="shared" si="34"/>
        <v>BLANK</v>
      </c>
      <c r="R2222"/>
    </row>
    <row r="2223" spans="16:18" x14ac:dyDescent="0.2">
      <c r="P2223" s="288" t="str">
        <f t="shared" si="34"/>
        <v>BLANK</v>
      </c>
      <c r="R2223"/>
    </row>
    <row r="2224" spans="16:18" x14ac:dyDescent="0.2">
      <c r="P2224" s="288" t="str">
        <f t="shared" si="34"/>
        <v>BLANK</v>
      </c>
      <c r="R2224"/>
    </row>
    <row r="2225" spans="16:18" x14ac:dyDescent="0.2">
      <c r="P2225" s="288" t="str">
        <f t="shared" si="34"/>
        <v>BLANK</v>
      </c>
      <c r="R2225"/>
    </row>
    <row r="2226" spans="16:18" x14ac:dyDescent="0.2">
      <c r="P2226" s="288" t="str">
        <f t="shared" si="34"/>
        <v>BLANK</v>
      </c>
      <c r="R2226"/>
    </row>
    <row r="2227" spans="16:18" x14ac:dyDescent="0.2">
      <c r="P2227" s="288" t="str">
        <f t="shared" si="34"/>
        <v>BLANK</v>
      </c>
      <c r="R2227"/>
    </row>
    <row r="2228" spans="16:18" x14ac:dyDescent="0.2">
      <c r="P2228" s="288" t="str">
        <f t="shared" si="34"/>
        <v>BLANK</v>
      </c>
      <c r="R2228"/>
    </row>
    <row r="2229" spans="16:18" x14ac:dyDescent="0.2">
      <c r="P2229" s="288" t="str">
        <f t="shared" si="34"/>
        <v>BLANK</v>
      </c>
      <c r="R2229"/>
    </row>
    <row r="2230" spans="16:18" x14ac:dyDescent="0.2">
      <c r="P2230" s="288" t="str">
        <f t="shared" si="34"/>
        <v>BLANK</v>
      </c>
      <c r="R2230"/>
    </row>
    <row r="2231" spans="16:18" x14ac:dyDescent="0.2">
      <c r="P2231" s="288" t="str">
        <f t="shared" si="34"/>
        <v>BLANK</v>
      </c>
      <c r="R2231"/>
    </row>
    <row r="2232" spans="16:18" x14ac:dyDescent="0.2">
      <c r="P2232" s="288" t="str">
        <f t="shared" si="34"/>
        <v>BLANK</v>
      </c>
      <c r="R2232"/>
    </row>
    <row r="2233" spans="16:18" x14ac:dyDescent="0.2">
      <c r="P2233" s="288" t="str">
        <f t="shared" si="34"/>
        <v>BLANK</v>
      </c>
      <c r="R2233"/>
    </row>
    <row r="2234" spans="16:18" x14ac:dyDescent="0.2">
      <c r="P2234" s="288" t="str">
        <f t="shared" si="34"/>
        <v>BLANK</v>
      </c>
      <c r="R2234"/>
    </row>
    <row r="2235" spans="16:18" x14ac:dyDescent="0.2">
      <c r="P2235" s="288" t="str">
        <f t="shared" si="34"/>
        <v>BLANK</v>
      </c>
      <c r="R2235"/>
    </row>
    <row r="2236" spans="16:18" x14ac:dyDescent="0.2">
      <c r="P2236" s="288" t="str">
        <f t="shared" si="34"/>
        <v>BLANK</v>
      </c>
      <c r="R2236"/>
    </row>
    <row r="2237" spans="16:18" x14ac:dyDescent="0.2">
      <c r="P2237" s="288" t="str">
        <f t="shared" si="34"/>
        <v>BLANK</v>
      </c>
      <c r="R2237"/>
    </row>
    <row r="2238" spans="16:18" x14ac:dyDescent="0.2">
      <c r="P2238" s="288" t="str">
        <f t="shared" si="34"/>
        <v>BLANK</v>
      </c>
      <c r="R2238"/>
    </row>
    <row r="2239" spans="16:18" x14ac:dyDescent="0.2">
      <c r="P2239" s="288" t="str">
        <f t="shared" si="34"/>
        <v>BLANK</v>
      </c>
      <c r="R2239"/>
    </row>
    <row r="2240" spans="16:18" x14ac:dyDescent="0.2">
      <c r="P2240" s="288" t="str">
        <f t="shared" si="34"/>
        <v>BLANK</v>
      </c>
      <c r="R2240"/>
    </row>
    <row r="2241" spans="16:18" x14ac:dyDescent="0.2">
      <c r="P2241" s="288" t="str">
        <f t="shared" si="34"/>
        <v>BLANK</v>
      </c>
      <c r="R2241"/>
    </row>
    <row r="2242" spans="16:18" x14ac:dyDescent="0.2">
      <c r="P2242" s="288" t="str">
        <f t="shared" si="34"/>
        <v>BLANK</v>
      </c>
      <c r="R2242"/>
    </row>
    <row r="2243" spans="16:18" x14ac:dyDescent="0.2">
      <c r="P2243" s="288" t="str">
        <f t="shared" ref="P2243:P2306" si="35">IF(A2243="","BLANK",A2243)</f>
        <v>BLANK</v>
      </c>
      <c r="R2243"/>
    </row>
    <row r="2244" spans="16:18" x14ac:dyDescent="0.2">
      <c r="P2244" s="288" t="str">
        <f t="shared" si="35"/>
        <v>BLANK</v>
      </c>
      <c r="R2244"/>
    </row>
    <row r="2245" spans="16:18" x14ac:dyDescent="0.2">
      <c r="P2245" s="288" t="str">
        <f t="shared" si="35"/>
        <v>BLANK</v>
      </c>
      <c r="R2245"/>
    </row>
    <row r="2246" spans="16:18" x14ac:dyDescent="0.2">
      <c r="P2246" s="288" t="str">
        <f t="shared" si="35"/>
        <v>BLANK</v>
      </c>
      <c r="R2246"/>
    </row>
    <row r="2247" spans="16:18" x14ac:dyDescent="0.2">
      <c r="P2247" s="288" t="str">
        <f t="shared" si="35"/>
        <v>BLANK</v>
      </c>
      <c r="R2247"/>
    </row>
    <row r="2248" spans="16:18" x14ac:dyDescent="0.2">
      <c r="P2248" s="288" t="str">
        <f t="shared" si="35"/>
        <v>BLANK</v>
      </c>
      <c r="R2248"/>
    </row>
    <row r="2249" spans="16:18" x14ac:dyDescent="0.2">
      <c r="P2249" s="288" t="str">
        <f t="shared" si="35"/>
        <v>BLANK</v>
      </c>
      <c r="R2249"/>
    </row>
    <row r="2250" spans="16:18" x14ac:dyDescent="0.2">
      <c r="P2250" s="288" t="str">
        <f t="shared" si="35"/>
        <v>BLANK</v>
      </c>
      <c r="R2250"/>
    </row>
    <row r="2251" spans="16:18" x14ac:dyDescent="0.2">
      <c r="P2251" s="288" t="str">
        <f t="shared" si="35"/>
        <v>BLANK</v>
      </c>
      <c r="R2251"/>
    </row>
    <row r="2252" spans="16:18" x14ac:dyDescent="0.2">
      <c r="P2252" s="288" t="str">
        <f t="shared" si="35"/>
        <v>BLANK</v>
      </c>
      <c r="R2252"/>
    </row>
    <row r="2253" spans="16:18" x14ac:dyDescent="0.2">
      <c r="P2253" s="288" t="str">
        <f t="shared" si="35"/>
        <v>BLANK</v>
      </c>
      <c r="R2253"/>
    </row>
    <row r="2254" spans="16:18" x14ac:dyDescent="0.2">
      <c r="P2254" s="288" t="str">
        <f t="shared" si="35"/>
        <v>BLANK</v>
      </c>
      <c r="R2254"/>
    </row>
    <row r="2255" spans="16:18" x14ac:dyDescent="0.2">
      <c r="P2255" s="288" t="str">
        <f t="shared" si="35"/>
        <v>BLANK</v>
      </c>
      <c r="R2255"/>
    </row>
    <row r="2256" spans="16:18" x14ac:dyDescent="0.2">
      <c r="P2256" s="288" t="str">
        <f t="shared" si="35"/>
        <v>BLANK</v>
      </c>
      <c r="R2256"/>
    </row>
    <row r="2257" spans="16:18" x14ac:dyDescent="0.2">
      <c r="P2257" s="288" t="str">
        <f t="shared" si="35"/>
        <v>BLANK</v>
      </c>
      <c r="R2257"/>
    </row>
    <row r="2258" spans="16:18" x14ac:dyDescent="0.2">
      <c r="P2258" s="288" t="str">
        <f t="shared" si="35"/>
        <v>BLANK</v>
      </c>
      <c r="R2258"/>
    </row>
    <row r="2259" spans="16:18" x14ac:dyDescent="0.2">
      <c r="P2259" s="288" t="str">
        <f t="shared" si="35"/>
        <v>BLANK</v>
      </c>
      <c r="R2259"/>
    </row>
    <row r="2260" spans="16:18" x14ac:dyDescent="0.2">
      <c r="P2260" s="288" t="str">
        <f t="shared" si="35"/>
        <v>BLANK</v>
      </c>
      <c r="R2260"/>
    </row>
    <row r="2261" spans="16:18" x14ac:dyDescent="0.2">
      <c r="P2261" s="288" t="str">
        <f t="shared" si="35"/>
        <v>BLANK</v>
      </c>
      <c r="R2261"/>
    </row>
    <row r="2262" spans="16:18" x14ac:dyDescent="0.2">
      <c r="P2262" s="288" t="str">
        <f t="shared" si="35"/>
        <v>BLANK</v>
      </c>
      <c r="R2262"/>
    </row>
    <row r="2263" spans="16:18" x14ac:dyDescent="0.2">
      <c r="P2263" s="288" t="str">
        <f t="shared" si="35"/>
        <v>BLANK</v>
      </c>
      <c r="R2263"/>
    </row>
    <row r="2264" spans="16:18" x14ac:dyDescent="0.2">
      <c r="P2264" s="288" t="str">
        <f t="shared" si="35"/>
        <v>BLANK</v>
      </c>
      <c r="R2264"/>
    </row>
    <row r="2265" spans="16:18" x14ac:dyDescent="0.2">
      <c r="P2265" s="288" t="str">
        <f t="shared" si="35"/>
        <v>BLANK</v>
      </c>
      <c r="R2265"/>
    </row>
    <row r="2266" spans="16:18" x14ac:dyDescent="0.2">
      <c r="P2266" s="288" t="str">
        <f t="shared" si="35"/>
        <v>BLANK</v>
      </c>
      <c r="R2266"/>
    </row>
    <row r="2267" spans="16:18" x14ac:dyDescent="0.2">
      <c r="P2267" s="288" t="str">
        <f t="shared" si="35"/>
        <v>BLANK</v>
      </c>
      <c r="R2267"/>
    </row>
    <row r="2268" spans="16:18" x14ac:dyDescent="0.2">
      <c r="P2268" s="288" t="str">
        <f t="shared" si="35"/>
        <v>BLANK</v>
      </c>
      <c r="R2268"/>
    </row>
    <row r="2269" spans="16:18" x14ac:dyDescent="0.2">
      <c r="P2269" s="288" t="str">
        <f t="shared" si="35"/>
        <v>BLANK</v>
      </c>
      <c r="R2269"/>
    </row>
    <row r="2270" spans="16:18" x14ac:dyDescent="0.2">
      <c r="P2270" s="288" t="str">
        <f t="shared" si="35"/>
        <v>BLANK</v>
      </c>
      <c r="R2270"/>
    </row>
    <row r="2271" spans="16:18" x14ac:dyDescent="0.2">
      <c r="P2271" s="288" t="str">
        <f t="shared" si="35"/>
        <v>BLANK</v>
      </c>
      <c r="R2271"/>
    </row>
    <row r="2272" spans="16:18" x14ac:dyDescent="0.2">
      <c r="P2272" s="288" t="str">
        <f t="shared" si="35"/>
        <v>BLANK</v>
      </c>
      <c r="R2272"/>
    </row>
    <row r="2273" spans="16:18" x14ac:dyDescent="0.2">
      <c r="P2273" s="288" t="str">
        <f t="shared" si="35"/>
        <v>BLANK</v>
      </c>
      <c r="R2273"/>
    </row>
    <row r="2274" spans="16:18" x14ac:dyDescent="0.2">
      <c r="P2274" s="288" t="str">
        <f t="shared" si="35"/>
        <v>BLANK</v>
      </c>
      <c r="R2274"/>
    </row>
    <row r="2275" spans="16:18" x14ac:dyDescent="0.2">
      <c r="P2275" s="288" t="str">
        <f t="shared" si="35"/>
        <v>BLANK</v>
      </c>
      <c r="R2275"/>
    </row>
    <row r="2276" spans="16:18" x14ac:dyDescent="0.2">
      <c r="P2276" s="288" t="str">
        <f t="shared" si="35"/>
        <v>BLANK</v>
      </c>
      <c r="R2276"/>
    </row>
    <row r="2277" spans="16:18" x14ac:dyDescent="0.2">
      <c r="P2277" s="288" t="str">
        <f t="shared" si="35"/>
        <v>BLANK</v>
      </c>
      <c r="R2277"/>
    </row>
    <row r="2278" spans="16:18" x14ac:dyDescent="0.2">
      <c r="P2278" s="288" t="str">
        <f t="shared" si="35"/>
        <v>BLANK</v>
      </c>
      <c r="R2278"/>
    </row>
    <row r="2279" spans="16:18" x14ac:dyDescent="0.2">
      <c r="P2279" s="288" t="str">
        <f t="shared" si="35"/>
        <v>BLANK</v>
      </c>
      <c r="R2279"/>
    </row>
    <row r="2280" spans="16:18" x14ac:dyDescent="0.2">
      <c r="P2280" s="288" t="str">
        <f t="shared" si="35"/>
        <v>BLANK</v>
      </c>
      <c r="R2280"/>
    </row>
    <row r="2281" spans="16:18" x14ac:dyDescent="0.2">
      <c r="P2281" s="288" t="str">
        <f t="shared" si="35"/>
        <v>BLANK</v>
      </c>
      <c r="R2281"/>
    </row>
    <row r="2282" spans="16:18" x14ac:dyDescent="0.2">
      <c r="P2282" s="288" t="str">
        <f t="shared" si="35"/>
        <v>BLANK</v>
      </c>
      <c r="R2282"/>
    </row>
    <row r="2283" spans="16:18" x14ac:dyDescent="0.2">
      <c r="P2283" s="288" t="str">
        <f t="shared" si="35"/>
        <v>BLANK</v>
      </c>
      <c r="R2283"/>
    </row>
    <row r="2284" spans="16:18" x14ac:dyDescent="0.2">
      <c r="P2284" s="288" t="str">
        <f t="shared" si="35"/>
        <v>BLANK</v>
      </c>
      <c r="R2284"/>
    </row>
    <row r="2285" spans="16:18" x14ac:dyDescent="0.2">
      <c r="P2285" s="288" t="str">
        <f t="shared" si="35"/>
        <v>BLANK</v>
      </c>
      <c r="R2285"/>
    </row>
    <row r="2286" spans="16:18" x14ac:dyDescent="0.2">
      <c r="P2286" s="288" t="str">
        <f t="shared" si="35"/>
        <v>BLANK</v>
      </c>
      <c r="R2286"/>
    </row>
    <row r="2287" spans="16:18" x14ac:dyDescent="0.2">
      <c r="P2287" s="288" t="str">
        <f t="shared" si="35"/>
        <v>BLANK</v>
      </c>
      <c r="R2287"/>
    </row>
    <row r="2288" spans="16:18" x14ac:dyDescent="0.2">
      <c r="P2288" s="288" t="str">
        <f t="shared" si="35"/>
        <v>BLANK</v>
      </c>
      <c r="R2288"/>
    </row>
    <row r="2289" spans="16:18" x14ac:dyDescent="0.2">
      <c r="P2289" s="288" t="str">
        <f t="shared" si="35"/>
        <v>BLANK</v>
      </c>
      <c r="R2289"/>
    </row>
    <row r="2290" spans="16:18" x14ac:dyDescent="0.2">
      <c r="P2290" s="288" t="str">
        <f t="shared" si="35"/>
        <v>BLANK</v>
      </c>
      <c r="R2290"/>
    </row>
    <row r="2291" spans="16:18" x14ac:dyDescent="0.2">
      <c r="P2291" s="288" t="str">
        <f t="shared" si="35"/>
        <v>BLANK</v>
      </c>
      <c r="R2291"/>
    </row>
    <row r="2292" spans="16:18" x14ac:dyDescent="0.2">
      <c r="P2292" s="288" t="str">
        <f t="shared" si="35"/>
        <v>BLANK</v>
      </c>
      <c r="R2292"/>
    </row>
    <row r="2293" spans="16:18" x14ac:dyDescent="0.2">
      <c r="P2293" s="288" t="str">
        <f t="shared" si="35"/>
        <v>BLANK</v>
      </c>
      <c r="R2293"/>
    </row>
    <row r="2294" spans="16:18" x14ac:dyDescent="0.2">
      <c r="P2294" s="288" t="str">
        <f t="shared" si="35"/>
        <v>BLANK</v>
      </c>
      <c r="R2294"/>
    </row>
    <row r="2295" spans="16:18" x14ac:dyDescent="0.2">
      <c r="P2295" s="288" t="str">
        <f t="shared" si="35"/>
        <v>BLANK</v>
      </c>
      <c r="R2295"/>
    </row>
    <row r="2296" spans="16:18" x14ac:dyDescent="0.2">
      <c r="P2296" s="288" t="str">
        <f t="shared" si="35"/>
        <v>BLANK</v>
      </c>
      <c r="R2296"/>
    </row>
    <row r="2297" spans="16:18" x14ac:dyDescent="0.2">
      <c r="P2297" s="288" t="str">
        <f t="shared" si="35"/>
        <v>BLANK</v>
      </c>
      <c r="R2297"/>
    </row>
    <row r="2298" spans="16:18" x14ac:dyDescent="0.2">
      <c r="P2298" s="288" t="str">
        <f t="shared" si="35"/>
        <v>BLANK</v>
      </c>
      <c r="R2298"/>
    </row>
    <row r="2299" spans="16:18" x14ac:dyDescent="0.2">
      <c r="P2299" s="288" t="str">
        <f t="shared" si="35"/>
        <v>BLANK</v>
      </c>
      <c r="R2299"/>
    </row>
    <row r="2300" spans="16:18" x14ac:dyDescent="0.2">
      <c r="P2300" s="288" t="str">
        <f t="shared" si="35"/>
        <v>BLANK</v>
      </c>
      <c r="R2300"/>
    </row>
    <row r="2301" spans="16:18" x14ac:dyDescent="0.2">
      <c r="P2301" s="288" t="str">
        <f t="shared" si="35"/>
        <v>BLANK</v>
      </c>
      <c r="R2301"/>
    </row>
    <row r="2302" spans="16:18" x14ac:dyDescent="0.2">
      <c r="P2302" s="288" t="str">
        <f t="shared" si="35"/>
        <v>BLANK</v>
      </c>
      <c r="R2302"/>
    </row>
    <row r="2303" spans="16:18" x14ac:dyDescent="0.2">
      <c r="P2303" s="288" t="str">
        <f t="shared" si="35"/>
        <v>BLANK</v>
      </c>
      <c r="R2303"/>
    </row>
    <row r="2304" spans="16:18" x14ac:dyDescent="0.2">
      <c r="P2304" s="288" t="str">
        <f t="shared" si="35"/>
        <v>BLANK</v>
      </c>
      <c r="R2304"/>
    </row>
    <row r="2305" spans="16:18" x14ac:dyDescent="0.2">
      <c r="P2305" s="288" t="str">
        <f t="shared" si="35"/>
        <v>BLANK</v>
      </c>
      <c r="R2305"/>
    </row>
    <row r="2306" spans="16:18" x14ac:dyDescent="0.2">
      <c r="P2306" s="288" t="str">
        <f t="shared" si="35"/>
        <v>BLANK</v>
      </c>
      <c r="R2306"/>
    </row>
    <row r="2307" spans="16:18" x14ac:dyDescent="0.2">
      <c r="P2307" s="288" t="str">
        <f t="shared" ref="P2307:P2370" si="36">IF(A2307="","BLANK",A2307)</f>
        <v>BLANK</v>
      </c>
      <c r="R2307"/>
    </row>
    <row r="2308" spans="16:18" x14ac:dyDescent="0.2">
      <c r="P2308" s="288" t="str">
        <f t="shared" si="36"/>
        <v>BLANK</v>
      </c>
      <c r="R2308"/>
    </row>
    <row r="2309" spans="16:18" x14ac:dyDescent="0.2">
      <c r="P2309" s="288" t="str">
        <f t="shared" si="36"/>
        <v>BLANK</v>
      </c>
      <c r="R2309"/>
    </row>
    <row r="2310" spans="16:18" x14ac:dyDescent="0.2">
      <c r="P2310" s="288" t="str">
        <f t="shared" si="36"/>
        <v>BLANK</v>
      </c>
      <c r="R2310"/>
    </row>
    <row r="2311" spans="16:18" x14ac:dyDescent="0.2">
      <c r="P2311" s="288" t="str">
        <f t="shared" si="36"/>
        <v>BLANK</v>
      </c>
      <c r="R2311"/>
    </row>
    <row r="2312" spans="16:18" x14ac:dyDescent="0.2">
      <c r="P2312" s="288" t="str">
        <f t="shared" si="36"/>
        <v>BLANK</v>
      </c>
      <c r="R2312"/>
    </row>
    <row r="2313" spans="16:18" x14ac:dyDescent="0.2">
      <c r="P2313" s="288" t="str">
        <f t="shared" si="36"/>
        <v>BLANK</v>
      </c>
      <c r="R2313"/>
    </row>
    <row r="2314" spans="16:18" x14ac:dyDescent="0.2">
      <c r="P2314" s="288" t="str">
        <f t="shared" si="36"/>
        <v>BLANK</v>
      </c>
      <c r="R2314"/>
    </row>
    <row r="2315" spans="16:18" x14ac:dyDescent="0.2">
      <c r="P2315" s="288" t="str">
        <f t="shared" si="36"/>
        <v>BLANK</v>
      </c>
      <c r="R2315"/>
    </row>
    <row r="2316" spans="16:18" x14ac:dyDescent="0.2">
      <c r="P2316" s="288" t="str">
        <f t="shared" si="36"/>
        <v>BLANK</v>
      </c>
      <c r="R2316"/>
    </row>
    <row r="2317" spans="16:18" x14ac:dyDescent="0.2">
      <c r="P2317" s="288" t="str">
        <f t="shared" si="36"/>
        <v>BLANK</v>
      </c>
      <c r="R2317"/>
    </row>
    <row r="2318" spans="16:18" x14ac:dyDescent="0.2">
      <c r="P2318" s="288" t="str">
        <f t="shared" si="36"/>
        <v>BLANK</v>
      </c>
      <c r="R2318"/>
    </row>
    <row r="2319" spans="16:18" x14ac:dyDescent="0.2">
      <c r="P2319" s="288" t="str">
        <f t="shared" si="36"/>
        <v>BLANK</v>
      </c>
      <c r="R2319"/>
    </row>
    <row r="2320" spans="16:18" x14ac:dyDescent="0.2">
      <c r="P2320" s="288" t="str">
        <f t="shared" si="36"/>
        <v>BLANK</v>
      </c>
      <c r="R2320"/>
    </row>
    <row r="2321" spans="16:18" x14ac:dyDescent="0.2">
      <c r="P2321" s="288" t="str">
        <f t="shared" si="36"/>
        <v>BLANK</v>
      </c>
      <c r="R2321"/>
    </row>
    <row r="2322" spans="16:18" x14ac:dyDescent="0.2">
      <c r="P2322" s="288" t="str">
        <f t="shared" si="36"/>
        <v>BLANK</v>
      </c>
      <c r="R2322"/>
    </row>
    <row r="2323" spans="16:18" x14ac:dyDescent="0.2">
      <c r="P2323" s="288" t="str">
        <f t="shared" si="36"/>
        <v>BLANK</v>
      </c>
      <c r="R2323"/>
    </row>
    <row r="2324" spans="16:18" x14ac:dyDescent="0.2">
      <c r="P2324" s="288" t="str">
        <f t="shared" si="36"/>
        <v>BLANK</v>
      </c>
      <c r="R2324"/>
    </row>
    <row r="2325" spans="16:18" x14ac:dyDescent="0.2">
      <c r="P2325" s="288" t="str">
        <f t="shared" si="36"/>
        <v>BLANK</v>
      </c>
      <c r="R2325"/>
    </row>
    <row r="2326" spans="16:18" x14ac:dyDescent="0.2">
      <c r="P2326" s="288" t="str">
        <f t="shared" si="36"/>
        <v>BLANK</v>
      </c>
      <c r="R2326"/>
    </row>
    <row r="2327" spans="16:18" x14ac:dyDescent="0.2">
      <c r="P2327" s="288" t="str">
        <f t="shared" si="36"/>
        <v>BLANK</v>
      </c>
      <c r="R2327"/>
    </row>
    <row r="2328" spans="16:18" x14ac:dyDescent="0.2">
      <c r="P2328" s="288" t="str">
        <f t="shared" si="36"/>
        <v>BLANK</v>
      </c>
      <c r="R2328"/>
    </row>
    <row r="2329" spans="16:18" x14ac:dyDescent="0.2">
      <c r="P2329" s="288" t="str">
        <f t="shared" si="36"/>
        <v>BLANK</v>
      </c>
      <c r="R2329"/>
    </row>
    <row r="2330" spans="16:18" x14ac:dyDescent="0.2">
      <c r="P2330" s="288" t="str">
        <f t="shared" si="36"/>
        <v>BLANK</v>
      </c>
      <c r="R2330"/>
    </row>
    <row r="2331" spans="16:18" x14ac:dyDescent="0.2">
      <c r="P2331" s="288" t="str">
        <f t="shared" si="36"/>
        <v>BLANK</v>
      </c>
      <c r="R2331"/>
    </row>
    <row r="2332" spans="16:18" x14ac:dyDescent="0.2">
      <c r="P2332" s="288" t="str">
        <f t="shared" si="36"/>
        <v>BLANK</v>
      </c>
      <c r="R2332"/>
    </row>
    <row r="2333" spans="16:18" x14ac:dyDescent="0.2">
      <c r="P2333" s="288" t="str">
        <f t="shared" si="36"/>
        <v>BLANK</v>
      </c>
      <c r="R2333"/>
    </row>
    <row r="2334" spans="16:18" x14ac:dyDescent="0.2">
      <c r="P2334" s="288" t="str">
        <f t="shared" si="36"/>
        <v>BLANK</v>
      </c>
      <c r="R2334"/>
    </row>
    <row r="2335" spans="16:18" x14ac:dyDescent="0.2">
      <c r="P2335" s="288" t="str">
        <f t="shared" si="36"/>
        <v>BLANK</v>
      </c>
      <c r="R2335"/>
    </row>
    <row r="2336" spans="16:18" x14ac:dyDescent="0.2">
      <c r="P2336" s="288" t="str">
        <f t="shared" si="36"/>
        <v>BLANK</v>
      </c>
      <c r="R2336"/>
    </row>
    <row r="2337" spans="16:18" x14ac:dyDescent="0.2">
      <c r="P2337" s="288" t="str">
        <f t="shared" si="36"/>
        <v>BLANK</v>
      </c>
      <c r="R2337"/>
    </row>
    <row r="2338" spans="16:18" x14ac:dyDescent="0.2">
      <c r="P2338" s="288" t="str">
        <f t="shared" si="36"/>
        <v>BLANK</v>
      </c>
      <c r="R2338"/>
    </row>
    <row r="2339" spans="16:18" x14ac:dyDescent="0.2">
      <c r="P2339" s="288" t="str">
        <f t="shared" si="36"/>
        <v>BLANK</v>
      </c>
      <c r="R2339"/>
    </row>
    <row r="2340" spans="16:18" x14ac:dyDescent="0.2">
      <c r="P2340" s="288" t="str">
        <f t="shared" si="36"/>
        <v>BLANK</v>
      </c>
      <c r="R2340"/>
    </row>
    <row r="2341" spans="16:18" x14ac:dyDescent="0.2">
      <c r="P2341" s="288" t="str">
        <f t="shared" si="36"/>
        <v>BLANK</v>
      </c>
      <c r="R2341"/>
    </row>
    <row r="2342" spans="16:18" x14ac:dyDescent="0.2">
      <c r="P2342" s="288" t="str">
        <f t="shared" si="36"/>
        <v>BLANK</v>
      </c>
      <c r="R2342"/>
    </row>
    <row r="2343" spans="16:18" x14ac:dyDescent="0.2">
      <c r="P2343" s="288" t="str">
        <f t="shared" si="36"/>
        <v>BLANK</v>
      </c>
      <c r="R2343"/>
    </row>
    <row r="2344" spans="16:18" x14ac:dyDescent="0.2">
      <c r="P2344" s="288" t="str">
        <f t="shared" si="36"/>
        <v>BLANK</v>
      </c>
      <c r="R2344"/>
    </row>
    <row r="2345" spans="16:18" x14ac:dyDescent="0.2">
      <c r="P2345" s="288" t="str">
        <f t="shared" si="36"/>
        <v>BLANK</v>
      </c>
      <c r="R2345"/>
    </row>
    <row r="2346" spans="16:18" x14ac:dyDescent="0.2">
      <c r="P2346" s="288" t="str">
        <f t="shared" si="36"/>
        <v>BLANK</v>
      </c>
      <c r="R2346"/>
    </row>
    <row r="2347" spans="16:18" x14ac:dyDescent="0.2">
      <c r="P2347" s="288" t="str">
        <f t="shared" si="36"/>
        <v>BLANK</v>
      </c>
      <c r="R2347"/>
    </row>
    <row r="2348" spans="16:18" x14ac:dyDescent="0.2">
      <c r="P2348" s="288" t="str">
        <f t="shared" si="36"/>
        <v>BLANK</v>
      </c>
      <c r="R2348"/>
    </row>
    <row r="2349" spans="16:18" x14ac:dyDescent="0.2">
      <c r="P2349" s="288" t="str">
        <f t="shared" si="36"/>
        <v>BLANK</v>
      </c>
      <c r="R2349"/>
    </row>
    <row r="2350" spans="16:18" x14ac:dyDescent="0.2">
      <c r="P2350" s="288" t="str">
        <f t="shared" si="36"/>
        <v>BLANK</v>
      </c>
      <c r="R2350"/>
    </row>
    <row r="2351" spans="16:18" x14ac:dyDescent="0.2">
      <c r="P2351" s="288" t="str">
        <f t="shared" si="36"/>
        <v>BLANK</v>
      </c>
      <c r="R2351"/>
    </row>
    <row r="2352" spans="16:18" x14ac:dyDescent="0.2">
      <c r="P2352" s="288" t="str">
        <f t="shared" si="36"/>
        <v>BLANK</v>
      </c>
      <c r="R2352"/>
    </row>
    <row r="2353" spans="16:18" x14ac:dyDescent="0.2">
      <c r="P2353" s="288" t="str">
        <f t="shared" si="36"/>
        <v>BLANK</v>
      </c>
      <c r="R2353"/>
    </row>
    <row r="2354" spans="16:18" x14ac:dyDescent="0.2">
      <c r="P2354" s="288" t="str">
        <f t="shared" si="36"/>
        <v>BLANK</v>
      </c>
      <c r="R2354"/>
    </row>
    <row r="2355" spans="16:18" x14ac:dyDescent="0.2">
      <c r="P2355" s="288" t="str">
        <f t="shared" si="36"/>
        <v>BLANK</v>
      </c>
      <c r="R2355"/>
    </row>
    <row r="2356" spans="16:18" x14ac:dyDescent="0.2">
      <c r="P2356" s="288" t="str">
        <f t="shared" si="36"/>
        <v>BLANK</v>
      </c>
      <c r="R2356"/>
    </row>
    <row r="2357" spans="16:18" x14ac:dyDescent="0.2">
      <c r="P2357" s="288" t="str">
        <f t="shared" si="36"/>
        <v>BLANK</v>
      </c>
      <c r="R2357"/>
    </row>
    <row r="2358" spans="16:18" x14ac:dyDescent="0.2">
      <c r="P2358" s="288" t="str">
        <f t="shared" si="36"/>
        <v>BLANK</v>
      </c>
      <c r="R2358"/>
    </row>
    <row r="2359" spans="16:18" x14ac:dyDescent="0.2">
      <c r="P2359" s="288" t="str">
        <f t="shared" si="36"/>
        <v>BLANK</v>
      </c>
      <c r="R2359"/>
    </row>
    <row r="2360" spans="16:18" x14ac:dyDescent="0.2">
      <c r="P2360" s="288" t="str">
        <f t="shared" si="36"/>
        <v>BLANK</v>
      </c>
      <c r="R2360"/>
    </row>
    <row r="2361" spans="16:18" x14ac:dyDescent="0.2">
      <c r="P2361" s="288" t="str">
        <f t="shared" si="36"/>
        <v>BLANK</v>
      </c>
      <c r="R2361"/>
    </row>
    <row r="2362" spans="16:18" x14ac:dyDescent="0.2">
      <c r="P2362" s="288" t="str">
        <f t="shared" si="36"/>
        <v>BLANK</v>
      </c>
      <c r="R2362"/>
    </row>
    <row r="2363" spans="16:18" x14ac:dyDescent="0.2">
      <c r="P2363" s="288" t="str">
        <f t="shared" si="36"/>
        <v>BLANK</v>
      </c>
      <c r="R2363"/>
    </row>
    <row r="2364" spans="16:18" x14ac:dyDescent="0.2">
      <c r="P2364" s="288" t="str">
        <f t="shared" si="36"/>
        <v>BLANK</v>
      </c>
      <c r="R2364"/>
    </row>
    <row r="2365" spans="16:18" x14ac:dyDescent="0.2">
      <c r="P2365" s="288" t="str">
        <f t="shared" si="36"/>
        <v>BLANK</v>
      </c>
      <c r="R2365"/>
    </row>
    <row r="2366" spans="16:18" x14ac:dyDescent="0.2">
      <c r="P2366" s="288" t="str">
        <f t="shared" si="36"/>
        <v>BLANK</v>
      </c>
      <c r="R2366"/>
    </row>
    <row r="2367" spans="16:18" x14ac:dyDescent="0.2">
      <c r="P2367" s="288" t="str">
        <f t="shared" si="36"/>
        <v>BLANK</v>
      </c>
      <c r="R2367"/>
    </row>
    <row r="2368" spans="16:18" x14ac:dyDescent="0.2">
      <c r="P2368" s="288" t="str">
        <f t="shared" si="36"/>
        <v>BLANK</v>
      </c>
      <c r="R2368"/>
    </row>
    <row r="2369" spans="16:18" x14ac:dyDescent="0.2">
      <c r="P2369" s="288" t="str">
        <f t="shared" si="36"/>
        <v>BLANK</v>
      </c>
      <c r="R2369"/>
    </row>
    <row r="2370" spans="16:18" x14ac:dyDescent="0.2">
      <c r="P2370" s="288" t="str">
        <f t="shared" si="36"/>
        <v>BLANK</v>
      </c>
      <c r="R2370"/>
    </row>
    <row r="2371" spans="16:18" x14ac:dyDescent="0.2">
      <c r="P2371" s="288" t="str">
        <f t="shared" ref="P2371:P2434" si="37">IF(A2371="","BLANK",A2371)</f>
        <v>BLANK</v>
      </c>
      <c r="R2371"/>
    </row>
    <row r="2372" spans="16:18" x14ac:dyDescent="0.2">
      <c r="P2372" s="288" t="str">
        <f t="shared" si="37"/>
        <v>BLANK</v>
      </c>
      <c r="R2372"/>
    </row>
    <row r="2373" spans="16:18" x14ac:dyDescent="0.2">
      <c r="P2373" s="288" t="str">
        <f t="shared" si="37"/>
        <v>BLANK</v>
      </c>
      <c r="R2373"/>
    </row>
    <row r="2374" spans="16:18" x14ac:dyDescent="0.2">
      <c r="P2374" s="288" t="str">
        <f t="shared" si="37"/>
        <v>BLANK</v>
      </c>
      <c r="R2374"/>
    </row>
    <row r="2375" spans="16:18" x14ac:dyDescent="0.2">
      <c r="P2375" s="288" t="str">
        <f t="shared" si="37"/>
        <v>BLANK</v>
      </c>
      <c r="R2375"/>
    </row>
    <row r="2376" spans="16:18" x14ac:dyDescent="0.2">
      <c r="P2376" s="288" t="str">
        <f t="shared" si="37"/>
        <v>BLANK</v>
      </c>
      <c r="R2376"/>
    </row>
    <row r="2377" spans="16:18" x14ac:dyDescent="0.2">
      <c r="P2377" s="288" t="str">
        <f t="shared" si="37"/>
        <v>BLANK</v>
      </c>
      <c r="R2377"/>
    </row>
    <row r="2378" spans="16:18" x14ac:dyDescent="0.2">
      <c r="P2378" s="288" t="str">
        <f t="shared" si="37"/>
        <v>BLANK</v>
      </c>
      <c r="R2378"/>
    </row>
    <row r="2379" spans="16:18" x14ac:dyDescent="0.2">
      <c r="P2379" s="288" t="str">
        <f t="shared" si="37"/>
        <v>BLANK</v>
      </c>
      <c r="R2379"/>
    </row>
    <row r="2380" spans="16:18" x14ac:dyDescent="0.2">
      <c r="P2380" s="288" t="str">
        <f t="shared" si="37"/>
        <v>BLANK</v>
      </c>
      <c r="R2380"/>
    </row>
    <row r="2381" spans="16:18" x14ac:dyDescent="0.2">
      <c r="P2381" s="288" t="str">
        <f t="shared" si="37"/>
        <v>BLANK</v>
      </c>
      <c r="R2381"/>
    </row>
    <row r="2382" spans="16:18" x14ac:dyDescent="0.2">
      <c r="P2382" s="288" t="str">
        <f t="shared" si="37"/>
        <v>BLANK</v>
      </c>
      <c r="R2382"/>
    </row>
    <row r="2383" spans="16:18" x14ac:dyDescent="0.2">
      <c r="P2383" s="288" t="str">
        <f t="shared" si="37"/>
        <v>BLANK</v>
      </c>
      <c r="R2383"/>
    </row>
    <row r="2384" spans="16:18" x14ac:dyDescent="0.2">
      <c r="P2384" s="288" t="str">
        <f t="shared" si="37"/>
        <v>BLANK</v>
      </c>
      <c r="R2384"/>
    </row>
    <row r="2385" spans="16:18" x14ac:dyDescent="0.2">
      <c r="P2385" s="288" t="str">
        <f t="shared" si="37"/>
        <v>BLANK</v>
      </c>
      <c r="R2385"/>
    </row>
    <row r="2386" spans="16:18" x14ac:dyDescent="0.2">
      <c r="P2386" s="288" t="str">
        <f t="shared" si="37"/>
        <v>BLANK</v>
      </c>
      <c r="R2386"/>
    </row>
    <row r="2387" spans="16:18" x14ac:dyDescent="0.2">
      <c r="P2387" s="288" t="str">
        <f t="shared" si="37"/>
        <v>BLANK</v>
      </c>
      <c r="R2387"/>
    </row>
    <row r="2388" spans="16:18" x14ac:dyDescent="0.2">
      <c r="P2388" s="288" t="str">
        <f t="shared" si="37"/>
        <v>BLANK</v>
      </c>
      <c r="R2388"/>
    </row>
    <row r="2389" spans="16:18" x14ac:dyDescent="0.2">
      <c r="P2389" s="288" t="str">
        <f t="shared" si="37"/>
        <v>BLANK</v>
      </c>
      <c r="R2389"/>
    </row>
    <row r="2390" spans="16:18" x14ac:dyDescent="0.2">
      <c r="P2390" s="288" t="str">
        <f t="shared" si="37"/>
        <v>BLANK</v>
      </c>
      <c r="R2390"/>
    </row>
    <row r="2391" spans="16:18" x14ac:dyDescent="0.2">
      <c r="P2391" s="288" t="str">
        <f t="shared" si="37"/>
        <v>BLANK</v>
      </c>
      <c r="R2391"/>
    </row>
    <row r="2392" spans="16:18" x14ac:dyDescent="0.2">
      <c r="P2392" s="288" t="str">
        <f t="shared" si="37"/>
        <v>BLANK</v>
      </c>
      <c r="R2392"/>
    </row>
    <row r="2393" spans="16:18" x14ac:dyDescent="0.2">
      <c r="P2393" s="288" t="str">
        <f t="shared" si="37"/>
        <v>BLANK</v>
      </c>
      <c r="R2393"/>
    </row>
    <row r="2394" spans="16:18" x14ac:dyDescent="0.2">
      <c r="P2394" s="288" t="str">
        <f t="shared" si="37"/>
        <v>BLANK</v>
      </c>
      <c r="R2394"/>
    </row>
    <row r="2395" spans="16:18" x14ac:dyDescent="0.2">
      <c r="P2395" s="288" t="str">
        <f t="shared" si="37"/>
        <v>BLANK</v>
      </c>
      <c r="R2395"/>
    </row>
    <row r="2396" spans="16:18" x14ac:dyDescent="0.2">
      <c r="P2396" s="288" t="str">
        <f t="shared" si="37"/>
        <v>BLANK</v>
      </c>
      <c r="R2396"/>
    </row>
    <row r="2397" spans="16:18" x14ac:dyDescent="0.2">
      <c r="P2397" s="288" t="str">
        <f t="shared" si="37"/>
        <v>BLANK</v>
      </c>
      <c r="R2397"/>
    </row>
    <row r="2398" spans="16:18" x14ac:dyDescent="0.2">
      <c r="P2398" s="288" t="str">
        <f t="shared" si="37"/>
        <v>BLANK</v>
      </c>
      <c r="R2398"/>
    </row>
    <row r="2399" spans="16:18" x14ac:dyDescent="0.2">
      <c r="P2399" s="288" t="str">
        <f t="shared" si="37"/>
        <v>BLANK</v>
      </c>
      <c r="R2399"/>
    </row>
    <row r="2400" spans="16:18" x14ac:dyDescent="0.2">
      <c r="P2400" s="288" t="str">
        <f t="shared" si="37"/>
        <v>BLANK</v>
      </c>
      <c r="R2400"/>
    </row>
    <row r="2401" spans="16:18" x14ac:dyDescent="0.2">
      <c r="P2401" s="288" t="str">
        <f t="shared" si="37"/>
        <v>BLANK</v>
      </c>
      <c r="R2401"/>
    </row>
    <row r="2402" spans="16:18" x14ac:dyDescent="0.2">
      <c r="P2402" s="288" t="str">
        <f t="shared" si="37"/>
        <v>BLANK</v>
      </c>
      <c r="R2402"/>
    </row>
    <row r="2403" spans="16:18" x14ac:dyDescent="0.2">
      <c r="P2403" s="288" t="str">
        <f t="shared" si="37"/>
        <v>BLANK</v>
      </c>
      <c r="R2403"/>
    </row>
    <row r="2404" spans="16:18" x14ac:dyDescent="0.2">
      <c r="P2404" s="288" t="str">
        <f t="shared" si="37"/>
        <v>BLANK</v>
      </c>
      <c r="R2404"/>
    </row>
    <row r="2405" spans="16:18" x14ac:dyDescent="0.2">
      <c r="P2405" s="288" t="str">
        <f t="shared" si="37"/>
        <v>BLANK</v>
      </c>
      <c r="R2405"/>
    </row>
    <row r="2406" spans="16:18" x14ac:dyDescent="0.2">
      <c r="P2406" s="288" t="str">
        <f t="shared" si="37"/>
        <v>BLANK</v>
      </c>
      <c r="R2406"/>
    </row>
    <row r="2407" spans="16:18" x14ac:dyDescent="0.2">
      <c r="P2407" s="288" t="str">
        <f t="shared" si="37"/>
        <v>BLANK</v>
      </c>
      <c r="R2407"/>
    </row>
    <row r="2408" spans="16:18" x14ac:dyDescent="0.2">
      <c r="P2408" s="288" t="str">
        <f t="shared" si="37"/>
        <v>BLANK</v>
      </c>
      <c r="R2408"/>
    </row>
    <row r="2409" spans="16:18" x14ac:dyDescent="0.2">
      <c r="P2409" s="288" t="str">
        <f t="shared" si="37"/>
        <v>BLANK</v>
      </c>
      <c r="R2409"/>
    </row>
    <row r="2410" spans="16:18" x14ac:dyDescent="0.2">
      <c r="P2410" s="288" t="str">
        <f t="shared" si="37"/>
        <v>BLANK</v>
      </c>
      <c r="R2410"/>
    </row>
    <row r="2411" spans="16:18" x14ac:dyDescent="0.2">
      <c r="P2411" s="288" t="str">
        <f t="shared" si="37"/>
        <v>BLANK</v>
      </c>
      <c r="R2411"/>
    </row>
    <row r="2412" spans="16:18" x14ac:dyDescent="0.2">
      <c r="P2412" s="288" t="str">
        <f t="shared" si="37"/>
        <v>BLANK</v>
      </c>
      <c r="R2412"/>
    </row>
    <row r="2413" spans="16:18" x14ac:dyDescent="0.2">
      <c r="P2413" s="288" t="str">
        <f t="shared" si="37"/>
        <v>BLANK</v>
      </c>
      <c r="R2413"/>
    </row>
    <row r="2414" spans="16:18" x14ac:dyDescent="0.2">
      <c r="P2414" s="288" t="str">
        <f t="shared" si="37"/>
        <v>BLANK</v>
      </c>
      <c r="R2414"/>
    </row>
    <row r="2415" spans="16:18" x14ac:dyDescent="0.2">
      <c r="P2415" s="288" t="str">
        <f t="shared" si="37"/>
        <v>BLANK</v>
      </c>
      <c r="R2415"/>
    </row>
    <row r="2416" spans="16:18" x14ac:dyDescent="0.2">
      <c r="P2416" s="288" t="str">
        <f t="shared" si="37"/>
        <v>BLANK</v>
      </c>
      <c r="R2416"/>
    </row>
    <row r="2417" spans="16:18" x14ac:dyDescent="0.2">
      <c r="P2417" s="288" t="str">
        <f t="shared" si="37"/>
        <v>BLANK</v>
      </c>
      <c r="R2417"/>
    </row>
    <row r="2418" spans="16:18" x14ac:dyDescent="0.2">
      <c r="P2418" s="288" t="str">
        <f t="shared" si="37"/>
        <v>BLANK</v>
      </c>
      <c r="R2418"/>
    </row>
    <row r="2419" spans="16:18" x14ac:dyDescent="0.2">
      <c r="P2419" s="288" t="str">
        <f t="shared" si="37"/>
        <v>BLANK</v>
      </c>
      <c r="R2419"/>
    </row>
    <row r="2420" spans="16:18" x14ac:dyDescent="0.2">
      <c r="P2420" s="288" t="str">
        <f t="shared" si="37"/>
        <v>BLANK</v>
      </c>
      <c r="R2420"/>
    </row>
    <row r="2421" spans="16:18" x14ac:dyDescent="0.2">
      <c r="P2421" s="288" t="str">
        <f t="shared" si="37"/>
        <v>BLANK</v>
      </c>
      <c r="R2421"/>
    </row>
    <row r="2422" spans="16:18" x14ac:dyDescent="0.2">
      <c r="P2422" s="288" t="str">
        <f t="shared" si="37"/>
        <v>BLANK</v>
      </c>
      <c r="R2422"/>
    </row>
    <row r="2423" spans="16:18" x14ac:dyDescent="0.2">
      <c r="P2423" s="288" t="str">
        <f t="shared" si="37"/>
        <v>BLANK</v>
      </c>
      <c r="R2423"/>
    </row>
    <row r="2424" spans="16:18" x14ac:dyDescent="0.2">
      <c r="P2424" s="288" t="str">
        <f t="shared" si="37"/>
        <v>BLANK</v>
      </c>
      <c r="R2424"/>
    </row>
    <row r="2425" spans="16:18" x14ac:dyDescent="0.2">
      <c r="P2425" s="288" t="str">
        <f t="shared" si="37"/>
        <v>BLANK</v>
      </c>
      <c r="R2425"/>
    </row>
    <row r="2426" spans="16:18" x14ac:dyDescent="0.2">
      <c r="P2426" s="288" t="str">
        <f t="shared" si="37"/>
        <v>BLANK</v>
      </c>
      <c r="R2426"/>
    </row>
    <row r="2427" spans="16:18" x14ac:dyDescent="0.2">
      <c r="P2427" s="288" t="str">
        <f t="shared" si="37"/>
        <v>BLANK</v>
      </c>
      <c r="R2427"/>
    </row>
    <row r="2428" spans="16:18" x14ac:dyDescent="0.2">
      <c r="P2428" s="288" t="str">
        <f t="shared" si="37"/>
        <v>BLANK</v>
      </c>
      <c r="R2428"/>
    </row>
    <row r="2429" spans="16:18" x14ac:dyDescent="0.2">
      <c r="P2429" s="288" t="str">
        <f t="shared" si="37"/>
        <v>BLANK</v>
      </c>
      <c r="R2429"/>
    </row>
    <row r="2430" spans="16:18" x14ac:dyDescent="0.2">
      <c r="P2430" s="288" t="str">
        <f t="shared" si="37"/>
        <v>BLANK</v>
      </c>
      <c r="R2430"/>
    </row>
    <row r="2431" spans="16:18" x14ac:dyDescent="0.2">
      <c r="P2431" s="288" t="str">
        <f t="shared" si="37"/>
        <v>BLANK</v>
      </c>
      <c r="R2431"/>
    </row>
    <row r="2432" spans="16:18" x14ac:dyDescent="0.2">
      <c r="P2432" s="288" t="str">
        <f t="shared" si="37"/>
        <v>BLANK</v>
      </c>
      <c r="R2432"/>
    </row>
    <row r="2433" spans="16:18" x14ac:dyDescent="0.2">
      <c r="P2433" s="288" t="str">
        <f t="shared" si="37"/>
        <v>BLANK</v>
      </c>
      <c r="R2433"/>
    </row>
    <row r="2434" spans="16:18" x14ac:dyDescent="0.2">
      <c r="P2434" s="288" t="str">
        <f t="shared" si="37"/>
        <v>BLANK</v>
      </c>
      <c r="R2434"/>
    </row>
    <row r="2435" spans="16:18" x14ac:dyDescent="0.2">
      <c r="P2435" s="288" t="str">
        <f t="shared" ref="P2435:P2498" si="38">IF(A2435="","BLANK",A2435)</f>
        <v>BLANK</v>
      </c>
      <c r="R2435"/>
    </row>
    <row r="2436" spans="16:18" x14ac:dyDescent="0.2">
      <c r="P2436" s="288" t="str">
        <f t="shared" si="38"/>
        <v>BLANK</v>
      </c>
      <c r="R2436"/>
    </row>
    <row r="2437" spans="16:18" x14ac:dyDescent="0.2">
      <c r="P2437" s="288" t="str">
        <f t="shared" si="38"/>
        <v>BLANK</v>
      </c>
      <c r="R2437"/>
    </row>
    <row r="2438" spans="16:18" x14ac:dyDescent="0.2">
      <c r="P2438" s="288" t="str">
        <f t="shared" si="38"/>
        <v>BLANK</v>
      </c>
      <c r="R2438"/>
    </row>
    <row r="2439" spans="16:18" x14ac:dyDescent="0.2">
      <c r="P2439" s="288" t="str">
        <f t="shared" si="38"/>
        <v>BLANK</v>
      </c>
      <c r="R2439"/>
    </row>
    <row r="2440" spans="16:18" x14ac:dyDescent="0.2">
      <c r="P2440" s="288" t="str">
        <f t="shared" si="38"/>
        <v>BLANK</v>
      </c>
      <c r="R2440"/>
    </row>
    <row r="2441" spans="16:18" x14ac:dyDescent="0.2">
      <c r="P2441" s="288" t="str">
        <f t="shared" si="38"/>
        <v>BLANK</v>
      </c>
      <c r="R2441"/>
    </row>
    <row r="2442" spans="16:18" x14ac:dyDescent="0.2">
      <c r="P2442" s="288" t="str">
        <f t="shared" si="38"/>
        <v>BLANK</v>
      </c>
      <c r="R2442"/>
    </row>
    <row r="2443" spans="16:18" x14ac:dyDescent="0.2">
      <c r="P2443" s="288" t="str">
        <f t="shared" si="38"/>
        <v>BLANK</v>
      </c>
      <c r="R2443"/>
    </row>
    <row r="2444" spans="16:18" x14ac:dyDescent="0.2">
      <c r="P2444" s="288" t="str">
        <f t="shared" si="38"/>
        <v>BLANK</v>
      </c>
      <c r="R2444"/>
    </row>
    <row r="2445" spans="16:18" x14ac:dyDescent="0.2">
      <c r="P2445" s="288" t="str">
        <f t="shared" si="38"/>
        <v>BLANK</v>
      </c>
      <c r="R2445"/>
    </row>
    <row r="2446" spans="16:18" x14ac:dyDescent="0.2">
      <c r="P2446" s="288" t="str">
        <f t="shared" si="38"/>
        <v>BLANK</v>
      </c>
      <c r="R2446"/>
    </row>
    <row r="2447" spans="16:18" x14ac:dyDescent="0.2">
      <c r="P2447" s="288" t="str">
        <f t="shared" si="38"/>
        <v>BLANK</v>
      </c>
      <c r="R2447"/>
    </row>
    <row r="2448" spans="16:18" x14ac:dyDescent="0.2">
      <c r="P2448" s="288" t="str">
        <f t="shared" si="38"/>
        <v>BLANK</v>
      </c>
      <c r="R2448"/>
    </row>
    <row r="2449" spans="16:18" x14ac:dyDescent="0.2">
      <c r="P2449" s="288" t="str">
        <f t="shared" si="38"/>
        <v>BLANK</v>
      </c>
      <c r="R2449"/>
    </row>
    <row r="2450" spans="16:18" x14ac:dyDescent="0.2">
      <c r="P2450" s="288" t="str">
        <f t="shared" si="38"/>
        <v>BLANK</v>
      </c>
      <c r="R2450"/>
    </row>
    <row r="2451" spans="16:18" x14ac:dyDescent="0.2">
      <c r="P2451" s="288" t="str">
        <f t="shared" si="38"/>
        <v>BLANK</v>
      </c>
      <c r="R2451"/>
    </row>
    <row r="2452" spans="16:18" x14ac:dyDescent="0.2">
      <c r="P2452" s="288" t="str">
        <f t="shared" si="38"/>
        <v>BLANK</v>
      </c>
      <c r="R2452"/>
    </row>
    <row r="2453" spans="16:18" x14ac:dyDescent="0.2">
      <c r="P2453" s="288" t="str">
        <f t="shared" si="38"/>
        <v>BLANK</v>
      </c>
      <c r="R2453"/>
    </row>
    <row r="2454" spans="16:18" x14ac:dyDescent="0.2">
      <c r="P2454" s="288" t="str">
        <f t="shared" si="38"/>
        <v>BLANK</v>
      </c>
      <c r="R2454"/>
    </row>
    <row r="2455" spans="16:18" x14ac:dyDescent="0.2">
      <c r="P2455" s="288" t="str">
        <f t="shared" si="38"/>
        <v>BLANK</v>
      </c>
      <c r="R2455"/>
    </row>
    <row r="2456" spans="16:18" x14ac:dyDescent="0.2">
      <c r="P2456" s="288" t="str">
        <f t="shared" si="38"/>
        <v>BLANK</v>
      </c>
      <c r="R2456"/>
    </row>
    <row r="2457" spans="16:18" x14ac:dyDescent="0.2">
      <c r="P2457" s="288" t="str">
        <f t="shared" si="38"/>
        <v>BLANK</v>
      </c>
      <c r="R2457"/>
    </row>
    <row r="2458" spans="16:18" x14ac:dyDescent="0.2">
      <c r="P2458" s="288" t="str">
        <f t="shared" si="38"/>
        <v>BLANK</v>
      </c>
      <c r="R2458"/>
    </row>
    <row r="2459" spans="16:18" x14ac:dyDescent="0.2">
      <c r="P2459" s="288" t="str">
        <f t="shared" si="38"/>
        <v>BLANK</v>
      </c>
      <c r="R2459"/>
    </row>
    <row r="2460" spans="16:18" x14ac:dyDescent="0.2">
      <c r="P2460" s="288" t="str">
        <f t="shared" si="38"/>
        <v>BLANK</v>
      </c>
      <c r="R2460"/>
    </row>
    <row r="2461" spans="16:18" x14ac:dyDescent="0.2">
      <c r="P2461" s="288" t="str">
        <f t="shared" si="38"/>
        <v>BLANK</v>
      </c>
      <c r="R2461"/>
    </row>
    <row r="2462" spans="16:18" x14ac:dyDescent="0.2">
      <c r="P2462" s="288" t="str">
        <f t="shared" si="38"/>
        <v>BLANK</v>
      </c>
      <c r="R2462"/>
    </row>
    <row r="2463" spans="16:18" x14ac:dyDescent="0.2">
      <c r="P2463" s="288" t="str">
        <f t="shared" si="38"/>
        <v>BLANK</v>
      </c>
      <c r="R2463"/>
    </row>
    <row r="2464" spans="16:18" x14ac:dyDescent="0.2">
      <c r="P2464" s="288" t="str">
        <f t="shared" si="38"/>
        <v>BLANK</v>
      </c>
      <c r="R2464"/>
    </row>
    <row r="2465" spans="16:18" x14ac:dyDescent="0.2">
      <c r="P2465" s="288" t="str">
        <f t="shared" si="38"/>
        <v>BLANK</v>
      </c>
      <c r="R2465"/>
    </row>
    <row r="2466" spans="16:18" x14ac:dyDescent="0.2">
      <c r="P2466" s="288" t="str">
        <f t="shared" si="38"/>
        <v>BLANK</v>
      </c>
      <c r="R2466"/>
    </row>
    <row r="2467" spans="16:18" x14ac:dyDescent="0.2">
      <c r="P2467" s="288" t="str">
        <f t="shared" si="38"/>
        <v>BLANK</v>
      </c>
      <c r="R2467"/>
    </row>
    <row r="2468" spans="16:18" x14ac:dyDescent="0.2">
      <c r="P2468" s="288" t="str">
        <f t="shared" si="38"/>
        <v>BLANK</v>
      </c>
      <c r="R2468"/>
    </row>
    <row r="2469" spans="16:18" x14ac:dyDescent="0.2">
      <c r="P2469" s="288" t="str">
        <f t="shared" si="38"/>
        <v>BLANK</v>
      </c>
      <c r="R2469"/>
    </row>
    <row r="2470" spans="16:18" x14ac:dyDescent="0.2">
      <c r="P2470" s="288" t="str">
        <f t="shared" si="38"/>
        <v>BLANK</v>
      </c>
      <c r="R2470"/>
    </row>
    <row r="2471" spans="16:18" x14ac:dyDescent="0.2">
      <c r="P2471" s="288" t="str">
        <f t="shared" si="38"/>
        <v>BLANK</v>
      </c>
      <c r="R2471"/>
    </row>
    <row r="2472" spans="16:18" x14ac:dyDescent="0.2">
      <c r="P2472" s="288" t="str">
        <f t="shared" si="38"/>
        <v>BLANK</v>
      </c>
      <c r="R2472"/>
    </row>
    <row r="2473" spans="16:18" x14ac:dyDescent="0.2">
      <c r="P2473" s="288" t="str">
        <f t="shared" si="38"/>
        <v>BLANK</v>
      </c>
      <c r="R2473"/>
    </row>
    <row r="2474" spans="16:18" x14ac:dyDescent="0.2">
      <c r="P2474" s="288" t="str">
        <f t="shared" si="38"/>
        <v>BLANK</v>
      </c>
      <c r="R2474"/>
    </row>
    <row r="2475" spans="16:18" x14ac:dyDescent="0.2">
      <c r="P2475" s="288" t="str">
        <f t="shared" si="38"/>
        <v>BLANK</v>
      </c>
      <c r="R2475"/>
    </row>
    <row r="2476" spans="16:18" x14ac:dyDescent="0.2">
      <c r="P2476" s="288" t="str">
        <f t="shared" si="38"/>
        <v>BLANK</v>
      </c>
      <c r="R2476"/>
    </row>
    <row r="2477" spans="16:18" x14ac:dyDescent="0.2">
      <c r="P2477" s="288" t="str">
        <f t="shared" si="38"/>
        <v>BLANK</v>
      </c>
      <c r="R2477"/>
    </row>
    <row r="2478" spans="16:18" x14ac:dyDescent="0.2">
      <c r="P2478" s="288" t="str">
        <f t="shared" si="38"/>
        <v>BLANK</v>
      </c>
      <c r="R2478"/>
    </row>
    <row r="2479" spans="16:18" x14ac:dyDescent="0.2">
      <c r="P2479" s="288" t="str">
        <f t="shared" si="38"/>
        <v>BLANK</v>
      </c>
      <c r="R2479"/>
    </row>
    <row r="2480" spans="16:18" x14ac:dyDescent="0.2">
      <c r="P2480" s="288" t="str">
        <f t="shared" si="38"/>
        <v>BLANK</v>
      </c>
      <c r="R2480"/>
    </row>
    <row r="2481" spans="16:18" x14ac:dyDescent="0.2">
      <c r="P2481" s="288" t="str">
        <f t="shared" si="38"/>
        <v>BLANK</v>
      </c>
      <c r="R2481"/>
    </row>
    <row r="2482" spans="16:18" x14ac:dyDescent="0.2">
      <c r="P2482" s="288" t="str">
        <f t="shared" si="38"/>
        <v>BLANK</v>
      </c>
      <c r="R2482"/>
    </row>
    <row r="2483" spans="16:18" x14ac:dyDescent="0.2">
      <c r="P2483" s="288" t="str">
        <f t="shared" si="38"/>
        <v>BLANK</v>
      </c>
      <c r="R2483"/>
    </row>
    <row r="2484" spans="16:18" x14ac:dyDescent="0.2">
      <c r="P2484" s="288" t="str">
        <f t="shared" si="38"/>
        <v>BLANK</v>
      </c>
      <c r="R2484"/>
    </row>
    <row r="2485" spans="16:18" x14ac:dyDescent="0.2">
      <c r="P2485" s="288" t="str">
        <f t="shared" si="38"/>
        <v>BLANK</v>
      </c>
      <c r="R2485"/>
    </row>
    <row r="2486" spans="16:18" x14ac:dyDescent="0.2">
      <c r="P2486" s="288" t="str">
        <f t="shared" si="38"/>
        <v>BLANK</v>
      </c>
      <c r="R2486"/>
    </row>
    <row r="2487" spans="16:18" x14ac:dyDescent="0.2">
      <c r="P2487" s="288" t="str">
        <f t="shared" si="38"/>
        <v>BLANK</v>
      </c>
      <c r="R2487"/>
    </row>
    <row r="2488" spans="16:18" x14ac:dyDescent="0.2">
      <c r="P2488" s="288" t="str">
        <f t="shared" si="38"/>
        <v>BLANK</v>
      </c>
      <c r="R2488"/>
    </row>
    <row r="2489" spans="16:18" x14ac:dyDescent="0.2">
      <c r="P2489" s="288" t="str">
        <f t="shared" si="38"/>
        <v>BLANK</v>
      </c>
      <c r="R2489"/>
    </row>
    <row r="2490" spans="16:18" x14ac:dyDescent="0.2">
      <c r="P2490" s="288" t="str">
        <f t="shared" si="38"/>
        <v>BLANK</v>
      </c>
      <c r="R2490"/>
    </row>
    <row r="2491" spans="16:18" x14ac:dyDescent="0.2">
      <c r="P2491" s="288" t="str">
        <f t="shared" si="38"/>
        <v>BLANK</v>
      </c>
      <c r="R2491"/>
    </row>
    <row r="2492" spans="16:18" x14ac:dyDescent="0.2">
      <c r="P2492" s="288" t="str">
        <f t="shared" si="38"/>
        <v>BLANK</v>
      </c>
      <c r="R2492"/>
    </row>
    <row r="2493" spans="16:18" x14ac:dyDescent="0.2">
      <c r="P2493" s="288" t="str">
        <f t="shared" si="38"/>
        <v>BLANK</v>
      </c>
      <c r="R2493"/>
    </row>
    <row r="2494" spans="16:18" x14ac:dyDescent="0.2">
      <c r="P2494" s="288" t="str">
        <f t="shared" si="38"/>
        <v>BLANK</v>
      </c>
      <c r="R2494"/>
    </row>
    <row r="2495" spans="16:18" x14ac:dyDescent="0.2">
      <c r="P2495" s="288" t="str">
        <f t="shared" si="38"/>
        <v>BLANK</v>
      </c>
      <c r="R2495"/>
    </row>
    <row r="2496" spans="16:18" x14ac:dyDescent="0.2">
      <c r="P2496" s="288" t="str">
        <f t="shared" si="38"/>
        <v>BLANK</v>
      </c>
      <c r="R2496"/>
    </row>
    <row r="2497" spans="16:18" x14ac:dyDescent="0.2">
      <c r="P2497" s="288" t="str">
        <f t="shared" si="38"/>
        <v>BLANK</v>
      </c>
      <c r="R2497"/>
    </row>
    <row r="2498" spans="16:18" x14ac:dyDescent="0.2">
      <c r="P2498" s="288" t="str">
        <f t="shared" si="38"/>
        <v>BLANK</v>
      </c>
      <c r="R2498"/>
    </row>
    <row r="2499" spans="16:18" x14ac:dyDescent="0.2">
      <c r="P2499" s="288" t="str">
        <f t="shared" ref="P2499:P2562" si="39">IF(A2499="","BLANK",A2499)</f>
        <v>BLANK</v>
      </c>
      <c r="R2499"/>
    </row>
    <row r="2500" spans="16:18" x14ac:dyDescent="0.2">
      <c r="P2500" s="288" t="str">
        <f t="shared" si="39"/>
        <v>BLANK</v>
      </c>
      <c r="R2500"/>
    </row>
    <row r="2501" spans="16:18" x14ac:dyDescent="0.2">
      <c r="P2501" s="288" t="str">
        <f t="shared" si="39"/>
        <v>BLANK</v>
      </c>
      <c r="R2501"/>
    </row>
    <row r="2502" spans="16:18" x14ac:dyDescent="0.2">
      <c r="P2502" s="288" t="str">
        <f t="shared" si="39"/>
        <v>BLANK</v>
      </c>
      <c r="R2502"/>
    </row>
    <row r="2503" spans="16:18" x14ac:dyDescent="0.2">
      <c r="P2503" s="288" t="str">
        <f t="shared" si="39"/>
        <v>BLANK</v>
      </c>
      <c r="R2503"/>
    </row>
    <row r="2504" spans="16:18" x14ac:dyDescent="0.2">
      <c r="P2504" s="288" t="str">
        <f t="shared" si="39"/>
        <v>BLANK</v>
      </c>
      <c r="R2504"/>
    </row>
    <row r="2505" spans="16:18" x14ac:dyDescent="0.2">
      <c r="P2505" s="288" t="str">
        <f t="shared" si="39"/>
        <v>BLANK</v>
      </c>
      <c r="R2505"/>
    </row>
    <row r="2506" spans="16:18" x14ac:dyDescent="0.2">
      <c r="P2506" s="288" t="str">
        <f t="shared" si="39"/>
        <v>BLANK</v>
      </c>
      <c r="R2506"/>
    </row>
    <row r="2507" spans="16:18" x14ac:dyDescent="0.2">
      <c r="P2507" s="288" t="str">
        <f t="shared" si="39"/>
        <v>BLANK</v>
      </c>
      <c r="R2507"/>
    </row>
    <row r="2508" spans="16:18" x14ac:dyDescent="0.2">
      <c r="P2508" s="288" t="str">
        <f t="shared" si="39"/>
        <v>BLANK</v>
      </c>
      <c r="R2508"/>
    </row>
    <row r="2509" spans="16:18" x14ac:dyDescent="0.2">
      <c r="P2509" s="288" t="str">
        <f t="shared" si="39"/>
        <v>BLANK</v>
      </c>
      <c r="R2509"/>
    </row>
    <row r="2510" spans="16:18" x14ac:dyDescent="0.2">
      <c r="P2510" s="288" t="str">
        <f t="shared" si="39"/>
        <v>BLANK</v>
      </c>
      <c r="R2510"/>
    </row>
    <row r="2511" spans="16:18" x14ac:dyDescent="0.2">
      <c r="P2511" s="288" t="str">
        <f t="shared" si="39"/>
        <v>BLANK</v>
      </c>
      <c r="R2511"/>
    </row>
    <row r="2512" spans="16:18" x14ac:dyDescent="0.2">
      <c r="P2512" s="288" t="str">
        <f t="shared" si="39"/>
        <v>BLANK</v>
      </c>
      <c r="R2512"/>
    </row>
    <row r="2513" spans="16:18" x14ac:dyDescent="0.2">
      <c r="P2513" s="288" t="str">
        <f t="shared" si="39"/>
        <v>BLANK</v>
      </c>
      <c r="R2513"/>
    </row>
    <row r="2514" spans="16:18" x14ac:dyDescent="0.2">
      <c r="P2514" s="288" t="str">
        <f t="shared" si="39"/>
        <v>BLANK</v>
      </c>
      <c r="R2514"/>
    </row>
    <row r="2515" spans="16:18" x14ac:dyDescent="0.2">
      <c r="P2515" s="288" t="str">
        <f t="shared" si="39"/>
        <v>BLANK</v>
      </c>
      <c r="R2515"/>
    </row>
    <row r="2516" spans="16:18" x14ac:dyDescent="0.2">
      <c r="P2516" s="288" t="str">
        <f t="shared" si="39"/>
        <v>BLANK</v>
      </c>
      <c r="R2516"/>
    </row>
    <row r="2517" spans="16:18" x14ac:dyDescent="0.2">
      <c r="P2517" s="288" t="str">
        <f t="shared" si="39"/>
        <v>BLANK</v>
      </c>
      <c r="R2517"/>
    </row>
    <row r="2518" spans="16:18" x14ac:dyDescent="0.2">
      <c r="P2518" s="288" t="str">
        <f t="shared" si="39"/>
        <v>BLANK</v>
      </c>
      <c r="R2518"/>
    </row>
    <row r="2519" spans="16:18" x14ac:dyDescent="0.2">
      <c r="P2519" s="288" t="str">
        <f t="shared" si="39"/>
        <v>BLANK</v>
      </c>
      <c r="R2519"/>
    </row>
    <row r="2520" spans="16:18" x14ac:dyDescent="0.2">
      <c r="P2520" s="288" t="str">
        <f t="shared" si="39"/>
        <v>BLANK</v>
      </c>
      <c r="R2520"/>
    </row>
    <row r="2521" spans="16:18" x14ac:dyDescent="0.2">
      <c r="P2521" s="288" t="str">
        <f t="shared" si="39"/>
        <v>BLANK</v>
      </c>
      <c r="R2521"/>
    </row>
    <row r="2522" spans="16:18" x14ac:dyDescent="0.2">
      <c r="P2522" s="288" t="str">
        <f t="shared" si="39"/>
        <v>BLANK</v>
      </c>
      <c r="R2522"/>
    </row>
    <row r="2523" spans="16:18" x14ac:dyDescent="0.2">
      <c r="P2523" s="288" t="str">
        <f t="shared" si="39"/>
        <v>BLANK</v>
      </c>
      <c r="R2523"/>
    </row>
    <row r="2524" spans="16:18" x14ac:dyDescent="0.2">
      <c r="P2524" s="288" t="str">
        <f t="shared" si="39"/>
        <v>BLANK</v>
      </c>
      <c r="R2524"/>
    </row>
    <row r="2525" spans="16:18" x14ac:dyDescent="0.2">
      <c r="P2525" s="288" t="str">
        <f t="shared" si="39"/>
        <v>BLANK</v>
      </c>
      <c r="R2525"/>
    </row>
    <row r="2526" spans="16:18" x14ac:dyDescent="0.2">
      <c r="P2526" s="288" t="str">
        <f t="shared" si="39"/>
        <v>BLANK</v>
      </c>
      <c r="R2526"/>
    </row>
    <row r="2527" spans="16:18" x14ac:dyDescent="0.2">
      <c r="P2527" s="288" t="str">
        <f t="shared" si="39"/>
        <v>BLANK</v>
      </c>
      <c r="R2527"/>
    </row>
    <row r="2528" spans="16:18" x14ac:dyDescent="0.2">
      <c r="P2528" s="288" t="str">
        <f t="shared" si="39"/>
        <v>BLANK</v>
      </c>
      <c r="R2528"/>
    </row>
    <row r="2529" spans="16:18" x14ac:dyDescent="0.2">
      <c r="P2529" s="288" t="str">
        <f t="shared" si="39"/>
        <v>BLANK</v>
      </c>
      <c r="R2529"/>
    </row>
    <row r="2530" spans="16:18" x14ac:dyDescent="0.2">
      <c r="P2530" s="288" t="str">
        <f t="shared" si="39"/>
        <v>BLANK</v>
      </c>
      <c r="R2530"/>
    </row>
    <row r="2531" spans="16:18" x14ac:dyDescent="0.2">
      <c r="P2531" s="288" t="str">
        <f t="shared" si="39"/>
        <v>BLANK</v>
      </c>
      <c r="R2531"/>
    </row>
    <row r="2532" spans="16:18" x14ac:dyDescent="0.2">
      <c r="P2532" s="288" t="str">
        <f t="shared" si="39"/>
        <v>BLANK</v>
      </c>
      <c r="R2532"/>
    </row>
    <row r="2533" spans="16:18" x14ac:dyDescent="0.2">
      <c r="P2533" s="288" t="str">
        <f t="shared" si="39"/>
        <v>BLANK</v>
      </c>
      <c r="R2533"/>
    </row>
    <row r="2534" spans="16:18" x14ac:dyDescent="0.2">
      <c r="P2534" s="288" t="str">
        <f t="shared" si="39"/>
        <v>BLANK</v>
      </c>
      <c r="R2534"/>
    </row>
    <row r="2535" spans="16:18" x14ac:dyDescent="0.2">
      <c r="P2535" s="288" t="str">
        <f t="shared" si="39"/>
        <v>BLANK</v>
      </c>
      <c r="R2535"/>
    </row>
    <row r="2536" spans="16:18" x14ac:dyDescent="0.2">
      <c r="P2536" s="288" t="str">
        <f t="shared" si="39"/>
        <v>BLANK</v>
      </c>
      <c r="R2536"/>
    </row>
    <row r="2537" spans="16:18" x14ac:dyDescent="0.2">
      <c r="P2537" s="288" t="str">
        <f t="shared" si="39"/>
        <v>BLANK</v>
      </c>
      <c r="R2537"/>
    </row>
    <row r="2538" spans="16:18" x14ac:dyDescent="0.2">
      <c r="P2538" s="288" t="str">
        <f t="shared" si="39"/>
        <v>BLANK</v>
      </c>
      <c r="R2538"/>
    </row>
    <row r="2539" spans="16:18" x14ac:dyDescent="0.2">
      <c r="P2539" s="288" t="str">
        <f t="shared" si="39"/>
        <v>BLANK</v>
      </c>
      <c r="R2539"/>
    </row>
    <row r="2540" spans="16:18" x14ac:dyDescent="0.2">
      <c r="P2540" s="288" t="str">
        <f t="shared" si="39"/>
        <v>BLANK</v>
      </c>
      <c r="R2540"/>
    </row>
    <row r="2541" spans="16:18" x14ac:dyDescent="0.2">
      <c r="P2541" s="288" t="str">
        <f t="shared" si="39"/>
        <v>BLANK</v>
      </c>
      <c r="R2541"/>
    </row>
    <row r="2542" spans="16:18" x14ac:dyDescent="0.2">
      <c r="P2542" s="288" t="str">
        <f t="shared" si="39"/>
        <v>BLANK</v>
      </c>
      <c r="R2542"/>
    </row>
    <row r="2543" spans="16:18" x14ac:dyDescent="0.2">
      <c r="P2543" s="288" t="str">
        <f t="shared" si="39"/>
        <v>BLANK</v>
      </c>
      <c r="R2543"/>
    </row>
    <row r="2544" spans="16:18" x14ac:dyDescent="0.2">
      <c r="P2544" s="288" t="str">
        <f t="shared" si="39"/>
        <v>BLANK</v>
      </c>
      <c r="R2544"/>
    </row>
    <row r="2545" spans="16:18" x14ac:dyDescent="0.2">
      <c r="P2545" s="288" t="str">
        <f t="shared" si="39"/>
        <v>BLANK</v>
      </c>
      <c r="R2545"/>
    </row>
    <row r="2546" spans="16:18" x14ac:dyDescent="0.2">
      <c r="P2546" s="288" t="str">
        <f t="shared" si="39"/>
        <v>BLANK</v>
      </c>
      <c r="R2546"/>
    </row>
    <row r="2547" spans="16:18" x14ac:dyDescent="0.2">
      <c r="P2547" s="288" t="str">
        <f t="shared" si="39"/>
        <v>BLANK</v>
      </c>
      <c r="R2547"/>
    </row>
    <row r="2548" spans="16:18" x14ac:dyDescent="0.2">
      <c r="P2548" s="288" t="str">
        <f t="shared" si="39"/>
        <v>BLANK</v>
      </c>
      <c r="R2548"/>
    </row>
    <row r="2549" spans="16:18" x14ac:dyDescent="0.2">
      <c r="P2549" s="288" t="str">
        <f t="shared" si="39"/>
        <v>BLANK</v>
      </c>
      <c r="R2549"/>
    </row>
    <row r="2550" spans="16:18" x14ac:dyDescent="0.2">
      <c r="P2550" s="288" t="str">
        <f t="shared" si="39"/>
        <v>BLANK</v>
      </c>
      <c r="R2550"/>
    </row>
    <row r="2551" spans="16:18" x14ac:dyDescent="0.2">
      <c r="P2551" s="288" t="str">
        <f t="shared" si="39"/>
        <v>BLANK</v>
      </c>
      <c r="R2551"/>
    </row>
    <row r="2552" spans="16:18" x14ac:dyDescent="0.2">
      <c r="P2552" s="288" t="str">
        <f t="shared" si="39"/>
        <v>BLANK</v>
      </c>
      <c r="R2552"/>
    </row>
    <row r="2553" spans="16:18" x14ac:dyDescent="0.2">
      <c r="P2553" s="288" t="str">
        <f t="shared" si="39"/>
        <v>BLANK</v>
      </c>
      <c r="R2553"/>
    </row>
    <row r="2554" spans="16:18" x14ac:dyDescent="0.2">
      <c r="P2554" s="288" t="str">
        <f t="shared" si="39"/>
        <v>BLANK</v>
      </c>
      <c r="R2554"/>
    </row>
    <row r="2555" spans="16:18" x14ac:dyDescent="0.2">
      <c r="P2555" s="288" t="str">
        <f t="shared" si="39"/>
        <v>BLANK</v>
      </c>
      <c r="R2555"/>
    </row>
    <row r="2556" spans="16:18" x14ac:dyDescent="0.2">
      <c r="P2556" s="288" t="str">
        <f t="shared" si="39"/>
        <v>BLANK</v>
      </c>
      <c r="R2556"/>
    </row>
    <row r="2557" spans="16:18" x14ac:dyDescent="0.2">
      <c r="P2557" s="288" t="str">
        <f t="shared" si="39"/>
        <v>BLANK</v>
      </c>
      <c r="R2557"/>
    </row>
    <row r="2558" spans="16:18" x14ac:dyDescent="0.2">
      <c r="P2558" s="288" t="str">
        <f t="shared" si="39"/>
        <v>BLANK</v>
      </c>
      <c r="R2558"/>
    </row>
    <row r="2559" spans="16:18" x14ac:dyDescent="0.2">
      <c r="P2559" s="288" t="str">
        <f t="shared" si="39"/>
        <v>BLANK</v>
      </c>
      <c r="R2559"/>
    </row>
    <row r="2560" spans="16:18" x14ac:dyDescent="0.2">
      <c r="P2560" s="288" t="str">
        <f t="shared" si="39"/>
        <v>BLANK</v>
      </c>
      <c r="R2560"/>
    </row>
    <row r="2561" spans="16:18" x14ac:dyDescent="0.2">
      <c r="P2561" s="288" t="str">
        <f t="shared" si="39"/>
        <v>BLANK</v>
      </c>
      <c r="R2561"/>
    </row>
    <row r="2562" spans="16:18" x14ac:dyDescent="0.2">
      <c r="P2562" s="288" t="str">
        <f t="shared" si="39"/>
        <v>BLANK</v>
      </c>
      <c r="R2562"/>
    </row>
    <row r="2563" spans="16:18" x14ac:dyDescent="0.2">
      <c r="P2563" s="288" t="str">
        <f t="shared" ref="P2563:P2626" si="40">IF(A2563="","BLANK",A2563)</f>
        <v>BLANK</v>
      </c>
      <c r="R2563"/>
    </row>
    <row r="2564" spans="16:18" x14ac:dyDescent="0.2">
      <c r="P2564" s="288" t="str">
        <f t="shared" si="40"/>
        <v>BLANK</v>
      </c>
      <c r="R2564"/>
    </row>
    <row r="2565" spans="16:18" x14ac:dyDescent="0.2">
      <c r="P2565" s="288" t="str">
        <f t="shared" si="40"/>
        <v>BLANK</v>
      </c>
      <c r="R2565"/>
    </row>
    <row r="2566" spans="16:18" x14ac:dyDescent="0.2">
      <c r="P2566" s="288" t="str">
        <f t="shared" si="40"/>
        <v>BLANK</v>
      </c>
      <c r="R2566"/>
    </row>
    <row r="2567" spans="16:18" x14ac:dyDescent="0.2">
      <c r="P2567" s="288" t="str">
        <f t="shared" si="40"/>
        <v>BLANK</v>
      </c>
      <c r="R2567"/>
    </row>
    <row r="2568" spans="16:18" x14ac:dyDescent="0.2">
      <c r="P2568" s="288" t="str">
        <f t="shared" si="40"/>
        <v>BLANK</v>
      </c>
      <c r="R2568"/>
    </row>
    <row r="2569" spans="16:18" x14ac:dyDescent="0.2">
      <c r="P2569" s="288" t="str">
        <f t="shared" si="40"/>
        <v>BLANK</v>
      </c>
      <c r="R2569"/>
    </row>
    <row r="2570" spans="16:18" x14ac:dyDescent="0.2">
      <c r="P2570" s="288" t="str">
        <f t="shared" si="40"/>
        <v>BLANK</v>
      </c>
      <c r="R2570"/>
    </row>
    <row r="2571" spans="16:18" x14ac:dyDescent="0.2">
      <c r="P2571" s="288" t="str">
        <f t="shared" si="40"/>
        <v>BLANK</v>
      </c>
      <c r="R2571"/>
    </row>
    <row r="2572" spans="16:18" x14ac:dyDescent="0.2">
      <c r="P2572" s="288" t="str">
        <f t="shared" si="40"/>
        <v>BLANK</v>
      </c>
      <c r="R2572"/>
    </row>
    <row r="2573" spans="16:18" x14ac:dyDescent="0.2">
      <c r="P2573" s="288" t="str">
        <f t="shared" si="40"/>
        <v>BLANK</v>
      </c>
      <c r="R2573"/>
    </row>
    <row r="2574" spans="16:18" x14ac:dyDescent="0.2">
      <c r="P2574" s="288" t="str">
        <f t="shared" si="40"/>
        <v>BLANK</v>
      </c>
      <c r="R2574"/>
    </row>
    <row r="2575" spans="16:18" x14ac:dyDescent="0.2">
      <c r="P2575" s="288" t="str">
        <f t="shared" si="40"/>
        <v>BLANK</v>
      </c>
      <c r="R2575"/>
    </row>
    <row r="2576" spans="16:18" x14ac:dyDescent="0.2">
      <c r="P2576" s="288" t="str">
        <f t="shared" si="40"/>
        <v>BLANK</v>
      </c>
      <c r="R2576"/>
    </row>
    <row r="2577" spans="16:18" x14ac:dyDescent="0.2">
      <c r="P2577" s="288" t="str">
        <f t="shared" si="40"/>
        <v>BLANK</v>
      </c>
      <c r="R2577"/>
    </row>
    <row r="2578" spans="16:18" x14ac:dyDescent="0.2">
      <c r="P2578" s="288" t="str">
        <f t="shared" si="40"/>
        <v>BLANK</v>
      </c>
      <c r="R2578"/>
    </row>
    <row r="2579" spans="16:18" x14ac:dyDescent="0.2">
      <c r="P2579" s="288" t="str">
        <f t="shared" si="40"/>
        <v>BLANK</v>
      </c>
      <c r="R2579"/>
    </row>
    <row r="2580" spans="16:18" x14ac:dyDescent="0.2">
      <c r="P2580" s="288" t="str">
        <f t="shared" si="40"/>
        <v>BLANK</v>
      </c>
      <c r="R2580"/>
    </row>
    <row r="2581" spans="16:18" x14ac:dyDescent="0.2">
      <c r="P2581" s="288" t="str">
        <f t="shared" si="40"/>
        <v>BLANK</v>
      </c>
      <c r="R2581"/>
    </row>
    <row r="2582" spans="16:18" x14ac:dyDescent="0.2">
      <c r="P2582" s="288" t="str">
        <f t="shared" si="40"/>
        <v>BLANK</v>
      </c>
      <c r="R2582"/>
    </row>
    <row r="2583" spans="16:18" x14ac:dyDescent="0.2">
      <c r="P2583" s="288" t="str">
        <f t="shared" si="40"/>
        <v>BLANK</v>
      </c>
      <c r="R2583"/>
    </row>
    <row r="2584" spans="16:18" x14ac:dyDescent="0.2">
      <c r="P2584" s="288" t="str">
        <f t="shared" si="40"/>
        <v>BLANK</v>
      </c>
      <c r="R2584"/>
    </row>
    <row r="2585" spans="16:18" x14ac:dyDescent="0.2">
      <c r="P2585" s="288" t="str">
        <f t="shared" si="40"/>
        <v>BLANK</v>
      </c>
      <c r="R2585"/>
    </row>
    <row r="2586" spans="16:18" x14ac:dyDescent="0.2">
      <c r="P2586" s="288" t="str">
        <f t="shared" si="40"/>
        <v>BLANK</v>
      </c>
      <c r="R2586"/>
    </row>
    <row r="2587" spans="16:18" x14ac:dyDescent="0.2">
      <c r="P2587" s="288" t="str">
        <f t="shared" si="40"/>
        <v>BLANK</v>
      </c>
      <c r="R2587"/>
    </row>
    <row r="2588" spans="16:18" x14ac:dyDescent="0.2">
      <c r="P2588" s="288" t="str">
        <f t="shared" si="40"/>
        <v>BLANK</v>
      </c>
      <c r="R2588"/>
    </row>
    <row r="2589" spans="16:18" x14ac:dyDescent="0.2">
      <c r="P2589" s="288" t="str">
        <f t="shared" si="40"/>
        <v>BLANK</v>
      </c>
      <c r="R2589"/>
    </row>
    <row r="2590" spans="16:18" x14ac:dyDescent="0.2">
      <c r="P2590" s="288" t="str">
        <f t="shared" si="40"/>
        <v>BLANK</v>
      </c>
      <c r="R2590"/>
    </row>
    <row r="2591" spans="16:18" x14ac:dyDescent="0.2">
      <c r="P2591" s="288" t="str">
        <f t="shared" si="40"/>
        <v>BLANK</v>
      </c>
      <c r="R2591"/>
    </row>
    <row r="2592" spans="16:18" x14ac:dyDescent="0.2">
      <c r="P2592" s="288" t="str">
        <f t="shared" si="40"/>
        <v>BLANK</v>
      </c>
      <c r="R2592"/>
    </row>
    <row r="2593" spans="16:18" x14ac:dyDescent="0.2">
      <c r="P2593" s="288" t="str">
        <f t="shared" si="40"/>
        <v>BLANK</v>
      </c>
      <c r="R2593"/>
    </row>
    <row r="2594" spans="16:18" x14ac:dyDescent="0.2">
      <c r="P2594" s="288" t="str">
        <f t="shared" si="40"/>
        <v>BLANK</v>
      </c>
      <c r="R2594"/>
    </row>
    <row r="2595" spans="16:18" x14ac:dyDescent="0.2">
      <c r="P2595" s="288" t="str">
        <f t="shared" si="40"/>
        <v>BLANK</v>
      </c>
      <c r="R2595"/>
    </row>
    <row r="2596" spans="16:18" x14ac:dyDescent="0.2">
      <c r="P2596" s="288" t="str">
        <f t="shared" si="40"/>
        <v>BLANK</v>
      </c>
      <c r="R2596"/>
    </row>
    <row r="2597" spans="16:18" x14ac:dyDescent="0.2">
      <c r="P2597" s="288" t="str">
        <f t="shared" si="40"/>
        <v>BLANK</v>
      </c>
      <c r="R2597"/>
    </row>
    <row r="2598" spans="16:18" x14ac:dyDescent="0.2">
      <c r="P2598" s="288" t="str">
        <f t="shared" si="40"/>
        <v>BLANK</v>
      </c>
      <c r="R2598"/>
    </row>
    <row r="2599" spans="16:18" x14ac:dyDescent="0.2">
      <c r="P2599" s="288" t="str">
        <f t="shared" si="40"/>
        <v>BLANK</v>
      </c>
      <c r="R2599"/>
    </row>
    <row r="2600" spans="16:18" x14ac:dyDescent="0.2">
      <c r="P2600" s="288" t="str">
        <f t="shared" si="40"/>
        <v>BLANK</v>
      </c>
      <c r="R2600"/>
    </row>
    <row r="2601" spans="16:18" x14ac:dyDescent="0.2">
      <c r="P2601" s="288" t="str">
        <f t="shared" si="40"/>
        <v>BLANK</v>
      </c>
      <c r="R2601"/>
    </row>
    <row r="2602" spans="16:18" x14ac:dyDescent="0.2">
      <c r="P2602" s="288" t="str">
        <f t="shared" si="40"/>
        <v>BLANK</v>
      </c>
      <c r="R2602"/>
    </row>
    <row r="2603" spans="16:18" x14ac:dyDescent="0.2">
      <c r="P2603" s="288" t="str">
        <f t="shared" si="40"/>
        <v>BLANK</v>
      </c>
      <c r="R2603"/>
    </row>
    <row r="2604" spans="16:18" x14ac:dyDescent="0.2">
      <c r="P2604" s="288" t="str">
        <f t="shared" si="40"/>
        <v>BLANK</v>
      </c>
      <c r="R2604"/>
    </row>
    <row r="2605" spans="16:18" x14ac:dyDescent="0.2">
      <c r="P2605" s="288" t="str">
        <f t="shared" si="40"/>
        <v>BLANK</v>
      </c>
      <c r="R2605"/>
    </row>
    <row r="2606" spans="16:18" x14ac:dyDescent="0.2">
      <c r="P2606" s="288" t="str">
        <f t="shared" si="40"/>
        <v>BLANK</v>
      </c>
      <c r="R2606"/>
    </row>
    <row r="2607" spans="16:18" x14ac:dyDescent="0.2">
      <c r="P2607" s="288" t="str">
        <f t="shared" si="40"/>
        <v>BLANK</v>
      </c>
      <c r="R2607"/>
    </row>
    <row r="2608" spans="16:18" x14ac:dyDescent="0.2">
      <c r="P2608" s="288" t="str">
        <f t="shared" si="40"/>
        <v>BLANK</v>
      </c>
      <c r="R2608"/>
    </row>
    <row r="2609" spans="16:18" x14ac:dyDescent="0.2">
      <c r="P2609" s="288" t="str">
        <f t="shared" si="40"/>
        <v>BLANK</v>
      </c>
      <c r="R2609"/>
    </row>
    <row r="2610" spans="16:18" x14ac:dyDescent="0.2">
      <c r="P2610" s="288" t="str">
        <f t="shared" si="40"/>
        <v>BLANK</v>
      </c>
      <c r="R2610"/>
    </row>
    <row r="2611" spans="16:18" x14ac:dyDescent="0.2">
      <c r="P2611" s="288" t="str">
        <f t="shared" si="40"/>
        <v>BLANK</v>
      </c>
      <c r="R2611"/>
    </row>
    <row r="2612" spans="16:18" x14ac:dyDescent="0.2">
      <c r="P2612" s="288" t="str">
        <f t="shared" si="40"/>
        <v>BLANK</v>
      </c>
      <c r="R2612"/>
    </row>
    <row r="2613" spans="16:18" x14ac:dyDescent="0.2">
      <c r="P2613" s="288" t="str">
        <f t="shared" si="40"/>
        <v>BLANK</v>
      </c>
      <c r="R2613"/>
    </row>
    <row r="2614" spans="16:18" x14ac:dyDescent="0.2">
      <c r="P2614" s="288" t="str">
        <f t="shared" si="40"/>
        <v>BLANK</v>
      </c>
      <c r="R2614"/>
    </row>
    <row r="2615" spans="16:18" x14ac:dyDescent="0.2">
      <c r="P2615" s="288" t="str">
        <f t="shared" si="40"/>
        <v>BLANK</v>
      </c>
      <c r="R2615"/>
    </row>
    <row r="2616" spans="16:18" x14ac:dyDescent="0.2">
      <c r="P2616" s="288" t="str">
        <f t="shared" si="40"/>
        <v>BLANK</v>
      </c>
      <c r="R2616"/>
    </row>
    <row r="2617" spans="16:18" x14ac:dyDescent="0.2">
      <c r="P2617" s="288" t="str">
        <f t="shared" si="40"/>
        <v>BLANK</v>
      </c>
      <c r="R2617"/>
    </row>
    <row r="2618" spans="16:18" x14ac:dyDescent="0.2">
      <c r="P2618" s="288" t="str">
        <f t="shared" si="40"/>
        <v>BLANK</v>
      </c>
      <c r="R2618"/>
    </row>
    <row r="2619" spans="16:18" x14ac:dyDescent="0.2">
      <c r="P2619" s="288" t="str">
        <f t="shared" si="40"/>
        <v>BLANK</v>
      </c>
      <c r="R2619"/>
    </row>
    <row r="2620" spans="16:18" x14ac:dyDescent="0.2">
      <c r="P2620" s="288" t="str">
        <f t="shared" si="40"/>
        <v>BLANK</v>
      </c>
      <c r="R2620"/>
    </row>
    <row r="2621" spans="16:18" x14ac:dyDescent="0.2">
      <c r="P2621" s="288" t="str">
        <f t="shared" si="40"/>
        <v>BLANK</v>
      </c>
      <c r="R2621"/>
    </row>
    <row r="2622" spans="16:18" x14ac:dyDescent="0.2">
      <c r="P2622" s="288" t="str">
        <f t="shared" si="40"/>
        <v>BLANK</v>
      </c>
      <c r="R2622"/>
    </row>
    <row r="2623" spans="16:18" x14ac:dyDescent="0.2">
      <c r="P2623" s="288" t="str">
        <f t="shared" si="40"/>
        <v>BLANK</v>
      </c>
      <c r="R2623"/>
    </row>
    <row r="2624" spans="16:18" x14ac:dyDescent="0.2">
      <c r="P2624" s="288" t="str">
        <f t="shared" si="40"/>
        <v>BLANK</v>
      </c>
      <c r="R2624"/>
    </row>
    <row r="2625" spans="16:18" x14ac:dyDescent="0.2">
      <c r="P2625" s="288" t="str">
        <f t="shared" si="40"/>
        <v>BLANK</v>
      </c>
      <c r="R2625"/>
    </row>
    <row r="2626" spans="16:18" x14ac:dyDescent="0.2">
      <c r="P2626" s="288" t="str">
        <f t="shared" si="40"/>
        <v>BLANK</v>
      </c>
      <c r="R2626"/>
    </row>
    <row r="2627" spans="16:18" x14ac:dyDescent="0.2">
      <c r="P2627" s="288" t="str">
        <f t="shared" ref="P2627:P2690" si="41">IF(A2627="","BLANK",A2627)</f>
        <v>BLANK</v>
      </c>
      <c r="R2627"/>
    </row>
    <row r="2628" spans="16:18" x14ac:dyDescent="0.2">
      <c r="P2628" s="288" t="str">
        <f t="shared" si="41"/>
        <v>BLANK</v>
      </c>
      <c r="R2628"/>
    </row>
    <row r="2629" spans="16:18" x14ac:dyDescent="0.2">
      <c r="P2629" s="288" t="str">
        <f t="shared" si="41"/>
        <v>BLANK</v>
      </c>
      <c r="R2629"/>
    </row>
    <row r="2630" spans="16:18" x14ac:dyDescent="0.2">
      <c r="P2630" s="288" t="str">
        <f t="shared" si="41"/>
        <v>BLANK</v>
      </c>
      <c r="R2630"/>
    </row>
    <row r="2631" spans="16:18" x14ac:dyDescent="0.2">
      <c r="P2631" s="288" t="str">
        <f t="shared" si="41"/>
        <v>BLANK</v>
      </c>
      <c r="R2631"/>
    </row>
    <row r="2632" spans="16:18" x14ac:dyDescent="0.2">
      <c r="P2632" s="288" t="str">
        <f t="shared" si="41"/>
        <v>BLANK</v>
      </c>
      <c r="R2632"/>
    </row>
    <row r="2633" spans="16:18" x14ac:dyDescent="0.2">
      <c r="P2633" s="288" t="str">
        <f t="shared" si="41"/>
        <v>BLANK</v>
      </c>
      <c r="R2633"/>
    </row>
    <row r="2634" spans="16:18" x14ac:dyDescent="0.2">
      <c r="P2634" s="288" t="str">
        <f t="shared" si="41"/>
        <v>BLANK</v>
      </c>
      <c r="R2634"/>
    </row>
    <row r="2635" spans="16:18" x14ac:dyDescent="0.2">
      <c r="P2635" s="288" t="str">
        <f t="shared" si="41"/>
        <v>BLANK</v>
      </c>
      <c r="R2635"/>
    </row>
    <row r="2636" spans="16:18" x14ac:dyDescent="0.2">
      <c r="P2636" s="288" t="str">
        <f t="shared" si="41"/>
        <v>BLANK</v>
      </c>
      <c r="R2636"/>
    </row>
    <row r="2637" spans="16:18" x14ac:dyDescent="0.2">
      <c r="P2637" s="288" t="str">
        <f t="shared" si="41"/>
        <v>BLANK</v>
      </c>
      <c r="R2637"/>
    </row>
    <row r="2638" spans="16:18" x14ac:dyDescent="0.2">
      <c r="P2638" s="288" t="str">
        <f t="shared" si="41"/>
        <v>BLANK</v>
      </c>
      <c r="R2638"/>
    </row>
    <row r="2639" spans="16:18" x14ac:dyDescent="0.2">
      <c r="P2639" s="288" t="str">
        <f t="shared" si="41"/>
        <v>BLANK</v>
      </c>
      <c r="R2639"/>
    </row>
    <row r="2640" spans="16:18" x14ac:dyDescent="0.2">
      <c r="P2640" s="288" t="str">
        <f t="shared" si="41"/>
        <v>BLANK</v>
      </c>
      <c r="R2640"/>
    </row>
    <row r="2641" spans="16:18" x14ac:dyDescent="0.2">
      <c r="P2641" s="288" t="str">
        <f t="shared" si="41"/>
        <v>BLANK</v>
      </c>
      <c r="R2641"/>
    </row>
    <row r="2642" spans="16:18" x14ac:dyDescent="0.2">
      <c r="P2642" s="288" t="str">
        <f t="shared" si="41"/>
        <v>BLANK</v>
      </c>
      <c r="R2642"/>
    </row>
    <row r="2643" spans="16:18" x14ac:dyDescent="0.2">
      <c r="P2643" s="288" t="str">
        <f t="shared" si="41"/>
        <v>BLANK</v>
      </c>
      <c r="R2643"/>
    </row>
    <row r="2644" spans="16:18" x14ac:dyDescent="0.2">
      <c r="P2644" s="288" t="str">
        <f t="shared" si="41"/>
        <v>BLANK</v>
      </c>
      <c r="R2644"/>
    </row>
    <row r="2645" spans="16:18" x14ac:dyDescent="0.2">
      <c r="P2645" s="288" t="str">
        <f t="shared" si="41"/>
        <v>BLANK</v>
      </c>
      <c r="R2645"/>
    </row>
    <row r="2646" spans="16:18" x14ac:dyDescent="0.2">
      <c r="P2646" s="288" t="str">
        <f t="shared" si="41"/>
        <v>BLANK</v>
      </c>
      <c r="R2646"/>
    </row>
    <row r="2647" spans="16:18" x14ac:dyDescent="0.2">
      <c r="P2647" s="288" t="str">
        <f t="shared" si="41"/>
        <v>BLANK</v>
      </c>
      <c r="R2647"/>
    </row>
    <row r="2648" spans="16:18" x14ac:dyDescent="0.2">
      <c r="P2648" s="288" t="str">
        <f t="shared" si="41"/>
        <v>BLANK</v>
      </c>
      <c r="R2648"/>
    </row>
    <row r="2649" spans="16:18" x14ac:dyDescent="0.2">
      <c r="P2649" s="288" t="str">
        <f t="shared" si="41"/>
        <v>BLANK</v>
      </c>
      <c r="R2649"/>
    </row>
    <row r="2650" spans="16:18" x14ac:dyDescent="0.2">
      <c r="P2650" s="288" t="str">
        <f t="shared" si="41"/>
        <v>BLANK</v>
      </c>
      <c r="R2650"/>
    </row>
    <row r="2651" spans="16:18" x14ac:dyDescent="0.2">
      <c r="P2651" s="288" t="str">
        <f t="shared" si="41"/>
        <v>BLANK</v>
      </c>
      <c r="R2651"/>
    </row>
    <row r="2652" spans="16:18" x14ac:dyDescent="0.2">
      <c r="P2652" s="288" t="str">
        <f t="shared" si="41"/>
        <v>BLANK</v>
      </c>
      <c r="R2652"/>
    </row>
    <row r="2653" spans="16:18" x14ac:dyDescent="0.2">
      <c r="P2653" s="288" t="str">
        <f t="shared" si="41"/>
        <v>BLANK</v>
      </c>
      <c r="R2653"/>
    </row>
    <row r="2654" spans="16:18" x14ac:dyDescent="0.2">
      <c r="P2654" s="288" t="str">
        <f t="shared" si="41"/>
        <v>BLANK</v>
      </c>
      <c r="R2654"/>
    </row>
    <row r="2655" spans="16:18" x14ac:dyDescent="0.2">
      <c r="P2655" s="288" t="str">
        <f t="shared" si="41"/>
        <v>BLANK</v>
      </c>
      <c r="R2655"/>
    </row>
    <row r="2656" spans="16:18" x14ac:dyDescent="0.2">
      <c r="P2656" s="288" t="str">
        <f t="shared" si="41"/>
        <v>BLANK</v>
      </c>
      <c r="R2656"/>
    </row>
    <row r="2657" spans="16:18" x14ac:dyDescent="0.2">
      <c r="P2657" s="288" t="str">
        <f t="shared" si="41"/>
        <v>BLANK</v>
      </c>
      <c r="R2657"/>
    </row>
    <row r="2658" spans="16:18" x14ac:dyDescent="0.2">
      <c r="P2658" s="288" t="str">
        <f t="shared" si="41"/>
        <v>BLANK</v>
      </c>
      <c r="R2658"/>
    </row>
    <row r="2659" spans="16:18" x14ac:dyDescent="0.2">
      <c r="P2659" s="288" t="str">
        <f t="shared" si="41"/>
        <v>BLANK</v>
      </c>
      <c r="R2659"/>
    </row>
    <row r="2660" spans="16:18" x14ac:dyDescent="0.2">
      <c r="P2660" s="288" t="str">
        <f t="shared" si="41"/>
        <v>BLANK</v>
      </c>
      <c r="R2660"/>
    </row>
    <row r="2661" spans="16:18" x14ac:dyDescent="0.2">
      <c r="P2661" s="288" t="str">
        <f t="shared" si="41"/>
        <v>BLANK</v>
      </c>
      <c r="R2661"/>
    </row>
    <row r="2662" spans="16:18" x14ac:dyDescent="0.2">
      <c r="P2662" s="288" t="str">
        <f t="shared" si="41"/>
        <v>BLANK</v>
      </c>
      <c r="R2662"/>
    </row>
    <row r="2663" spans="16:18" x14ac:dyDescent="0.2">
      <c r="P2663" s="288" t="str">
        <f t="shared" si="41"/>
        <v>BLANK</v>
      </c>
      <c r="R2663"/>
    </row>
    <row r="2664" spans="16:18" x14ac:dyDescent="0.2">
      <c r="P2664" s="288" t="str">
        <f t="shared" si="41"/>
        <v>BLANK</v>
      </c>
      <c r="R2664"/>
    </row>
    <row r="2665" spans="16:18" x14ac:dyDescent="0.2">
      <c r="P2665" s="288" t="str">
        <f t="shared" si="41"/>
        <v>BLANK</v>
      </c>
      <c r="R2665"/>
    </row>
    <row r="2666" spans="16:18" x14ac:dyDescent="0.2">
      <c r="P2666" s="288" t="str">
        <f t="shared" si="41"/>
        <v>BLANK</v>
      </c>
      <c r="R2666"/>
    </row>
    <row r="2667" spans="16:18" x14ac:dyDescent="0.2">
      <c r="P2667" s="288" t="str">
        <f t="shared" si="41"/>
        <v>BLANK</v>
      </c>
      <c r="R2667"/>
    </row>
    <row r="2668" spans="16:18" x14ac:dyDescent="0.2">
      <c r="P2668" s="288" t="str">
        <f t="shared" si="41"/>
        <v>BLANK</v>
      </c>
      <c r="R2668"/>
    </row>
    <row r="2669" spans="16:18" x14ac:dyDescent="0.2">
      <c r="P2669" s="288" t="str">
        <f t="shared" si="41"/>
        <v>BLANK</v>
      </c>
      <c r="R2669"/>
    </row>
    <row r="2670" spans="16:18" x14ac:dyDescent="0.2">
      <c r="P2670" s="288" t="str">
        <f t="shared" si="41"/>
        <v>BLANK</v>
      </c>
      <c r="R2670"/>
    </row>
    <row r="2671" spans="16:18" x14ac:dyDescent="0.2">
      <c r="P2671" s="288" t="str">
        <f t="shared" si="41"/>
        <v>BLANK</v>
      </c>
      <c r="R2671"/>
    </row>
    <row r="2672" spans="16:18" x14ac:dyDescent="0.2">
      <c r="P2672" s="288" t="str">
        <f t="shared" si="41"/>
        <v>BLANK</v>
      </c>
      <c r="R2672"/>
    </row>
    <row r="2673" spans="16:18" x14ac:dyDescent="0.2">
      <c r="P2673" s="288" t="str">
        <f t="shared" si="41"/>
        <v>BLANK</v>
      </c>
      <c r="R2673"/>
    </row>
    <row r="2674" spans="16:18" x14ac:dyDescent="0.2">
      <c r="P2674" s="288" t="str">
        <f t="shared" si="41"/>
        <v>BLANK</v>
      </c>
      <c r="R2674"/>
    </row>
    <row r="2675" spans="16:18" x14ac:dyDescent="0.2">
      <c r="P2675" s="288" t="str">
        <f t="shared" si="41"/>
        <v>BLANK</v>
      </c>
      <c r="R2675"/>
    </row>
    <row r="2676" spans="16:18" x14ac:dyDescent="0.2">
      <c r="P2676" s="288" t="str">
        <f t="shared" si="41"/>
        <v>BLANK</v>
      </c>
      <c r="R2676"/>
    </row>
    <row r="2677" spans="16:18" x14ac:dyDescent="0.2">
      <c r="P2677" s="288" t="str">
        <f t="shared" si="41"/>
        <v>BLANK</v>
      </c>
      <c r="R2677"/>
    </row>
    <row r="2678" spans="16:18" x14ac:dyDescent="0.2">
      <c r="P2678" s="288" t="str">
        <f t="shared" si="41"/>
        <v>BLANK</v>
      </c>
      <c r="R2678"/>
    </row>
    <row r="2679" spans="16:18" x14ac:dyDescent="0.2">
      <c r="P2679" s="288" t="str">
        <f t="shared" si="41"/>
        <v>BLANK</v>
      </c>
      <c r="R2679"/>
    </row>
    <row r="2680" spans="16:18" x14ac:dyDescent="0.2">
      <c r="P2680" s="288" t="str">
        <f t="shared" si="41"/>
        <v>BLANK</v>
      </c>
      <c r="R2680"/>
    </row>
    <row r="2681" spans="16:18" x14ac:dyDescent="0.2">
      <c r="P2681" s="288" t="str">
        <f t="shared" si="41"/>
        <v>BLANK</v>
      </c>
      <c r="R2681"/>
    </row>
    <row r="2682" spans="16:18" x14ac:dyDescent="0.2">
      <c r="P2682" s="288" t="str">
        <f t="shared" si="41"/>
        <v>BLANK</v>
      </c>
      <c r="R2682"/>
    </row>
    <row r="2683" spans="16:18" x14ac:dyDescent="0.2">
      <c r="P2683" s="288" t="str">
        <f t="shared" si="41"/>
        <v>BLANK</v>
      </c>
      <c r="R2683"/>
    </row>
    <row r="2684" spans="16:18" x14ac:dyDescent="0.2">
      <c r="P2684" s="288" t="str">
        <f t="shared" si="41"/>
        <v>BLANK</v>
      </c>
      <c r="R2684"/>
    </row>
    <row r="2685" spans="16:18" x14ac:dyDescent="0.2">
      <c r="P2685" s="288" t="str">
        <f t="shared" si="41"/>
        <v>BLANK</v>
      </c>
      <c r="R2685"/>
    </row>
    <row r="2686" spans="16:18" x14ac:dyDescent="0.2">
      <c r="P2686" s="288" t="str">
        <f t="shared" si="41"/>
        <v>BLANK</v>
      </c>
      <c r="R2686"/>
    </row>
    <row r="2687" spans="16:18" x14ac:dyDescent="0.2">
      <c r="P2687" s="288" t="str">
        <f t="shared" si="41"/>
        <v>BLANK</v>
      </c>
      <c r="R2687"/>
    </row>
    <row r="2688" spans="16:18" x14ac:dyDescent="0.2">
      <c r="P2688" s="288" t="str">
        <f t="shared" si="41"/>
        <v>BLANK</v>
      </c>
      <c r="R2688"/>
    </row>
    <row r="2689" spans="16:18" x14ac:dyDescent="0.2">
      <c r="P2689" s="288" t="str">
        <f t="shared" si="41"/>
        <v>BLANK</v>
      </c>
      <c r="R2689"/>
    </row>
    <row r="2690" spans="16:18" x14ac:dyDescent="0.2">
      <c r="P2690" s="288" t="str">
        <f t="shared" si="41"/>
        <v>BLANK</v>
      </c>
      <c r="R2690"/>
    </row>
    <row r="2691" spans="16:18" x14ac:dyDescent="0.2">
      <c r="P2691" s="288" t="str">
        <f t="shared" ref="P2691:P2754" si="42">IF(A2691="","BLANK",A2691)</f>
        <v>BLANK</v>
      </c>
      <c r="R2691"/>
    </row>
    <row r="2692" spans="16:18" x14ac:dyDescent="0.2">
      <c r="P2692" s="288" t="str">
        <f t="shared" si="42"/>
        <v>BLANK</v>
      </c>
      <c r="R2692"/>
    </row>
    <row r="2693" spans="16:18" x14ac:dyDescent="0.2">
      <c r="P2693" s="288" t="str">
        <f t="shared" si="42"/>
        <v>BLANK</v>
      </c>
      <c r="R2693"/>
    </row>
    <row r="2694" spans="16:18" x14ac:dyDescent="0.2">
      <c r="P2694" s="288" t="str">
        <f t="shared" si="42"/>
        <v>BLANK</v>
      </c>
      <c r="R2694"/>
    </row>
    <row r="2695" spans="16:18" x14ac:dyDescent="0.2">
      <c r="P2695" s="288" t="str">
        <f t="shared" si="42"/>
        <v>BLANK</v>
      </c>
      <c r="R2695"/>
    </row>
    <row r="2696" spans="16:18" x14ac:dyDescent="0.2">
      <c r="P2696" s="288" t="str">
        <f t="shared" si="42"/>
        <v>BLANK</v>
      </c>
      <c r="R2696"/>
    </row>
    <row r="2697" spans="16:18" x14ac:dyDescent="0.2">
      <c r="P2697" s="288" t="str">
        <f t="shared" si="42"/>
        <v>BLANK</v>
      </c>
      <c r="R2697"/>
    </row>
    <row r="2698" spans="16:18" x14ac:dyDescent="0.2">
      <c r="P2698" s="288" t="str">
        <f t="shared" si="42"/>
        <v>BLANK</v>
      </c>
      <c r="R2698"/>
    </row>
    <row r="2699" spans="16:18" x14ac:dyDescent="0.2">
      <c r="P2699" s="288" t="str">
        <f t="shared" si="42"/>
        <v>BLANK</v>
      </c>
      <c r="R2699"/>
    </row>
    <row r="2700" spans="16:18" x14ac:dyDescent="0.2">
      <c r="P2700" s="288" t="str">
        <f t="shared" si="42"/>
        <v>BLANK</v>
      </c>
      <c r="R2700"/>
    </row>
    <row r="2701" spans="16:18" x14ac:dyDescent="0.2">
      <c r="P2701" s="288" t="str">
        <f t="shared" si="42"/>
        <v>BLANK</v>
      </c>
      <c r="R2701"/>
    </row>
    <row r="2702" spans="16:18" x14ac:dyDescent="0.2">
      <c r="P2702" s="288" t="str">
        <f t="shared" si="42"/>
        <v>BLANK</v>
      </c>
      <c r="R2702"/>
    </row>
    <row r="2703" spans="16:18" x14ac:dyDescent="0.2">
      <c r="P2703" s="288" t="str">
        <f t="shared" si="42"/>
        <v>BLANK</v>
      </c>
      <c r="R2703"/>
    </row>
    <row r="2704" spans="16:18" x14ac:dyDescent="0.2">
      <c r="P2704" s="288" t="str">
        <f t="shared" si="42"/>
        <v>BLANK</v>
      </c>
      <c r="R2704"/>
    </row>
    <row r="2705" spans="16:18" x14ac:dyDescent="0.2">
      <c r="P2705" s="288" t="str">
        <f t="shared" si="42"/>
        <v>BLANK</v>
      </c>
      <c r="R2705"/>
    </row>
    <row r="2706" spans="16:18" x14ac:dyDescent="0.2">
      <c r="P2706" s="288" t="str">
        <f t="shared" si="42"/>
        <v>BLANK</v>
      </c>
      <c r="R2706"/>
    </row>
    <row r="2707" spans="16:18" x14ac:dyDescent="0.2">
      <c r="P2707" s="288" t="str">
        <f t="shared" si="42"/>
        <v>BLANK</v>
      </c>
      <c r="R2707"/>
    </row>
    <row r="2708" spans="16:18" x14ac:dyDescent="0.2">
      <c r="P2708" s="288" t="str">
        <f t="shared" si="42"/>
        <v>BLANK</v>
      </c>
      <c r="R2708"/>
    </row>
    <row r="2709" spans="16:18" x14ac:dyDescent="0.2">
      <c r="P2709" s="288" t="str">
        <f t="shared" si="42"/>
        <v>BLANK</v>
      </c>
      <c r="R2709"/>
    </row>
    <row r="2710" spans="16:18" x14ac:dyDescent="0.2">
      <c r="P2710" s="288" t="str">
        <f t="shared" si="42"/>
        <v>BLANK</v>
      </c>
      <c r="R2710"/>
    </row>
    <row r="2711" spans="16:18" x14ac:dyDescent="0.2">
      <c r="P2711" s="288" t="str">
        <f t="shared" si="42"/>
        <v>BLANK</v>
      </c>
      <c r="R2711"/>
    </row>
    <row r="2712" spans="16:18" x14ac:dyDescent="0.2">
      <c r="P2712" s="288" t="str">
        <f t="shared" si="42"/>
        <v>BLANK</v>
      </c>
      <c r="R2712"/>
    </row>
    <row r="2713" spans="16:18" x14ac:dyDescent="0.2">
      <c r="P2713" s="288" t="str">
        <f t="shared" si="42"/>
        <v>BLANK</v>
      </c>
      <c r="R2713"/>
    </row>
    <row r="2714" spans="16:18" x14ac:dyDescent="0.2">
      <c r="P2714" s="288" t="str">
        <f t="shared" si="42"/>
        <v>BLANK</v>
      </c>
      <c r="R2714"/>
    </row>
    <row r="2715" spans="16:18" x14ac:dyDescent="0.2">
      <c r="P2715" s="288" t="str">
        <f t="shared" si="42"/>
        <v>BLANK</v>
      </c>
      <c r="R2715"/>
    </row>
    <row r="2716" spans="16:18" x14ac:dyDescent="0.2">
      <c r="P2716" s="288" t="str">
        <f t="shared" si="42"/>
        <v>BLANK</v>
      </c>
      <c r="R2716"/>
    </row>
    <row r="2717" spans="16:18" x14ac:dyDescent="0.2">
      <c r="P2717" s="288" t="str">
        <f t="shared" si="42"/>
        <v>BLANK</v>
      </c>
      <c r="R2717"/>
    </row>
    <row r="2718" spans="16:18" x14ac:dyDescent="0.2">
      <c r="P2718" s="288" t="str">
        <f t="shared" si="42"/>
        <v>BLANK</v>
      </c>
      <c r="R2718"/>
    </row>
    <row r="2719" spans="16:18" x14ac:dyDescent="0.2">
      <c r="P2719" s="288" t="str">
        <f t="shared" si="42"/>
        <v>BLANK</v>
      </c>
      <c r="R2719"/>
    </row>
    <row r="2720" spans="16:18" x14ac:dyDescent="0.2">
      <c r="P2720" s="288" t="str">
        <f t="shared" si="42"/>
        <v>BLANK</v>
      </c>
      <c r="R2720"/>
    </row>
    <row r="2721" spans="16:18" x14ac:dyDescent="0.2">
      <c r="P2721" s="288" t="str">
        <f t="shared" si="42"/>
        <v>BLANK</v>
      </c>
      <c r="R2721"/>
    </row>
    <row r="2722" spans="16:18" x14ac:dyDescent="0.2">
      <c r="P2722" s="288" t="str">
        <f t="shared" si="42"/>
        <v>BLANK</v>
      </c>
      <c r="R2722"/>
    </row>
    <row r="2723" spans="16:18" x14ac:dyDescent="0.2">
      <c r="P2723" s="288" t="str">
        <f t="shared" si="42"/>
        <v>BLANK</v>
      </c>
      <c r="R2723"/>
    </row>
    <row r="2724" spans="16:18" x14ac:dyDescent="0.2">
      <c r="P2724" s="288" t="str">
        <f t="shared" si="42"/>
        <v>BLANK</v>
      </c>
      <c r="R2724"/>
    </row>
    <row r="2725" spans="16:18" x14ac:dyDescent="0.2">
      <c r="P2725" s="288" t="str">
        <f t="shared" si="42"/>
        <v>BLANK</v>
      </c>
      <c r="R2725"/>
    </row>
    <row r="2726" spans="16:18" x14ac:dyDescent="0.2">
      <c r="P2726" s="288" t="str">
        <f t="shared" si="42"/>
        <v>BLANK</v>
      </c>
      <c r="R2726"/>
    </row>
    <row r="2727" spans="16:18" x14ac:dyDescent="0.2">
      <c r="P2727" s="288" t="str">
        <f t="shared" si="42"/>
        <v>BLANK</v>
      </c>
      <c r="R2727"/>
    </row>
    <row r="2728" spans="16:18" x14ac:dyDescent="0.2">
      <c r="P2728" s="288" t="str">
        <f t="shared" si="42"/>
        <v>BLANK</v>
      </c>
      <c r="R2728"/>
    </row>
    <row r="2729" spans="16:18" x14ac:dyDescent="0.2">
      <c r="P2729" s="288" t="str">
        <f t="shared" si="42"/>
        <v>BLANK</v>
      </c>
      <c r="R2729"/>
    </row>
    <row r="2730" spans="16:18" x14ac:dyDescent="0.2">
      <c r="P2730" s="288" t="str">
        <f t="shared" si="42"/>
        <v>BLANK</v>
      </c>
      <c r="R2730"/>
    </row>
    <row r="2731" spans="16:18" x14ac:dyDescent="0.2">
      <c r="P2731" s="288" t="str">
        <f t="shared" si="42"/>
        <v>BLANK</v>
      </c>
      <c r="R2731"/>
    </row>
    <row r="2732" spans="16:18" x14ac:dyDescent="0.2">
      <c r="P2732" s="288" t="str">
        <f t="shared" si="42"/>
        <v>BLANK</v>
      </c>
      <c r="R2732"/>
    </row>
    <row r="2733" spans="16:18" x14ac:dyDescent="0.2">
      <c r="P2733" s="288" t="str">
        <f t="shared" si="42"/>
        <v>BLANK</v>
      </c>
      <c r="R2733"/>
    </row>
    <row r="2734" spans="16:18" x14ac:dyDescent="0.2">
      <c r="P2734" s="288" t="str">
        <f t="shared" si="42"/>
        <v>BLANK</v>
      </c>
      <c r="R2734"/>
    </row>
    <row r="2735" spans="16:18" x14ac:dyDescent="0.2">
      <c r="P2735" s="288" t="str">
        <f t="shared" si="42"/>
        <v>BLANK</v>
      </c>
      <c r="R2735"/>
    </row>
    <row r="2736" spans="16:18" x14ac:dyDescent="0.2">
      <c r="P2736" s="288" t="str">
        <f t="shared" si="42"/>
        <v>BLANK</v>
      </c>
      <c r="R2736"/>
    </row>
    <row r="2737" spans="16:18" x14ac:dyDescent="0.2">
      <c r="P2737" s="288" t="str">
        <f t="shared" si="42"/>
        <v>BLANK</v>
      </c>
      <c r="R2737"/>
    </row>
    <row r="2738" spans="16:18" x14ac:dyDescent="0.2">
      <c r="P2738" s="288" t="str">
        <f t="shared" si="42"/>
        <v>BLANK</v>
      </c>
      <c r="R2738"/>
    </row>
    <row r="2739" spans="16:18" x14ac:dyDescent="0.2">
      <c r="P2739" s="288" t="str">
        <f t="shared" si="42"/>
        <v>BLANK</v>
      </c>
      <c r="R2739"/>
    </row>
    <row r="2740" spans="16:18" x14ac:dyDescent="0.2">
      <c r="P2740" s="288" t="str">
        <f t="shared" si="42"/>
        <v>BLANK</v>
      </c>
      <c r="R2740"/>
    </row>
    <row r="2741" spans="16:18" x14ac:dyDescent="0.2">
      <c r="P2741" s="288" t="str">
        <f t="shared" si="42"/>
        <v>BLANK</v>
      </c>
      <c r="R2741"/>
    </row>
    <row r="2742" spans="16:18" x14ac:dyDescent="0.2">
      <c r="P2742" s="288" t="str">
        <f t="shared" si="42"/>
        <v>BLANK</v>
      </c>
      <c r="R2742"/>
    </row>
    <row r="2743" spans="16:18" x14ac:dyDescent="0.2">
      <c r="P2743" s="288" t="str">
        <f t="shared" si="42"/>
        <v>BLANK</v>
      </c>
      <c r="R2743"/>
    </row>
    <row r="2744" spans="16:18" x14ac:dyDescent="0.2">
      <c r="P2744" s="288" t="str">
        <f t="shared" si="42"/>
        <v>BLANK</v>
      </c>
      <c r="R2744"/>
    </row>
    <row r="2745" spans="16:18" x14ac:dyDescent="0.2">
      <c r="P2745" s="288" t="str">
        <f t="shared" si="42"/>
        <v>BLANK</v>
      </c>
      <c r="R2745"/>
    </row>
    <row r="2746" spans="16:18" x14ac:dyDescent="0.2">
      <c r="P2746" s="288" t="str">
        <f t="shared" si="42"/>
        <v>BLANK</v>
      </c>
      <c r="R2746"/>
    </row>
    <row r="2747" spans="16:18" x14ac:dyDescent="0.2">
      <c r="P2747" s="288" t="str">
        <f t="shared" si="42"/>
        <v>BLANK</v>
      </c>
      <c r="R2747"/>
    </row>
    <row r="2748" spans="16:18" x14ac:dyDescent="0.2">
      <c r="P2748" s="288" t="str">
        <f t="shared" si="42"/>
        <v>BLANK</v>
      </c>
      <c r="R2748"/>
    </row>
    <row r="2749" spans="16:18" x14ac:dyDescent="0.2">
      <c r="P2749" s="288" t="str">
        <f t="shared" si="42"/>
        <v>BLANK</v>
      </c>
      <c r="R2749"/>
    </row>
    <row r="2750" spans="16:18" x14ac:dyDescent="0.2">
      <c r="P2750" s="288" t="str">
        <f t="shared" si="42"/>
        <v>BLANK</v>
      </c>
      <c r="R2750"/>
    </row>
    <row r="2751" spans="16:18" x14ac:dyDescent="0.2">
      <c r="P2751" s="288" t="str">
        <f t="shared" si="42"/>
        <v>BLANK</v>
      </c>
      <c r="R2751"/>
    </row>
    <row r="2752" spans="16:18" x14ac:dyDescent="0.2">
      <c r="P2752" s="288" t="str">
        <f t="shared" si="42"/>
        <v>BLANK</v>
      </c>
      <c r="R2752"/>
    </row>
    <row r="2753" spans="16:18" x14ac:dyDescent="0.2">
      <c r="P2753" s="288" t="str">
        <f t="shared" si="42"/>
        <v>BLANK</v>
      </c>
      <c r="R2753"/>
    </row>
    <row r="2754" spans="16:18" x14ac:dyDescent="0.2">
      <c r="P2754" s="288" t="str">
        <f t="shared" si="42"/>
        <v>BLANK</v>
      </c>
      <c r="R2754"/>
    </row>
    <row r="2755" spans="16:18" x14ac:dyDescent="0.2">
      <c r="P2755" s="288" t="str">
        <f t="shared" ref="P2755:P2818" si="43">IF(A2755="","BLANK",A2755)</f>
        <v>BLANK</v>
      </c>
      <c r="R2755"/>
    </row>
    <row r="2756" spans="16:18" x14ac:dyDescent="0.2">
      <c r="P2756" s="288" t="str">
        <f t="shared" si="43"/>
        <v>BLANK</v>
      </c>
      <c r="R2756"/>
    </row>
    <row r="2757" spans="16:18" x14ac:dyDescent="0.2">
      <c r="P2757" s="288" t="str">
        <f t="shared" si="43"/>
        <v>BLANK</v>
      </c>
      <c r="R2757"/>
    </row>
    <row r="2758" spans="16:18" x14ac:dyDescent="0.2">
      <c r="P2758" s="288" t="str">
        <f t="shared" si="43"/>
        <v>BLANK</v>
      </c>
      <c r="R2758"/>
    </row>
    <row r="2759" spans="16:18" x14ac:dyDescent="0.2">
      <c r="P2759" s="288" t="str">
        <f t="shared" si="43"/>
        <v>BLANK</v>
      </c>
      <c r="R2759"/>
    </row>
    <row r="2760" spans="16:18" x14ac:dyDescent="0.2">
      <c r="P2760" s="288" t="str">
        <f t="shared" si="43"/>
        <v>BLANK</v>
      </c>
      <c r="R2760"/>
    </row>
    <row r="2761" spans="16:18" x14ac:dyDescent="0.2">
      <c r="P2761" s="288" t="str">
        <f t="shared" si="43"/>
        <v>BLANK</v>
      </c>
      <c r="R2761"/>
    </row>
    <row r="2762" spans="16:18" x14ac:dyDescent="0.2">
      <c r="P2762" s="288" t="str">
        <f t="shared" si="43"/>
        <v>BLANK</v>
      </c>
      <c r="R2762"/>
    </row>
    <row r="2763" spans="16:18" x14ac:dyDescent="0.2">
      <c r="P2763" s="288" t="str">
        <f t="shared" si="43"/>
        <v>BLANK</v>
      </c>
      <c r="R2763"/>
    </row>
    <row r="2764" spans="16:18" x14ac:dyDescent="0.2">
      <c r="P2764" s="288" t="str">
        <f t="shared" si="43"/>
        <v>BLANK</v>
      </c>
      <c r="R2764"/>
    </row>
    <row r="2765" spans="16:18" x14ac:dyDescent="0.2">
      <c r="P2765" s="288" t="str">
        <f t="shared" si="43"/>
        <v>BLANK</v>
      </c>
      <c r="R2765"/>
    </row>
    <row r="2766" spans="16:18" x14ac:dyDescent="0.2">
      <c r="P2766" s="288" t="str">
        <f t="shared" si="43"/>
        <v>BLANK</v>
      </c>
      <c r="R2766"/>
    </row>
    <row r="2767" spans="16:18" x14ac:dyDescent="0.2">
      <c r="P2767" s="288" t="str">
        <f t="shared" si="43"/>
        <v>BLANK</v>
      </c>
      <c r="R2767"/>
    </row>
    <row r="2768" spans="16:18" x14ac:dyDescent="0.2">
      <c r="P2768" s="288" t="str">
        <f t="shared" si="43"/>
        <v>BLANK</v>
      </c>
      <c r="R2768"/>
    </row>
    <row r="2769" spans="16:18" x14ac:dyDescent="0.2">
      <c r="P2769" s="288" t="str">
        <f t="shared" si="43"/>
        <v>BLANK</v>
      </c>
      <c r="R2769"/>
    </row>
    <row r="2770" spans="16:18" x14ac:dyDescent="0.2">
      <c r="P2770" s="288" t="str">
        <f t="shared" si="43"/>
        <v>BLANK</v>
      </c>
      <c r="R2770"/>
    </row>
    <row r="2771" spans="16:18" x14ac:dyDescent="0.2">
      <c r="P2771" s="288" t="str">
        <f t="shared" si="43"/>
        <v>BLANK</v>
      </c>
      <c r="R2771"/>
    </row>
    <row r="2772" spans="16:18" x14ac:dyDescent="0.2">
      <c r="P2772" s="288" t="str">
        <f t="shared" si="43"/>
        <v>BLANK</v>
      </c>
      <c r="R2772"/>
    </row>
    <row r="2773" spans="16:18" x14ac:dyDescent="0.2">
      <c r="P2773" s="288" t="str">
        <f t="shared" si="43"/>
        <v>BLANK</v>
      </c>
      <c r="R2773"/>
    </row>
    <row r="2774" spans="16:18" x14ac:dyDescent="0.2">
      <c r="P2774" s="288" t="str">
        <f t="shared" si="43"/>
        <v>BLANK</v>
      </c>
      <c r="R2774"/>
    </row>
    <row r="2775" spans="16:18" x14ac:dyDescent="0.2">
      <c r="P2775" s="288" t="str">
        <f t="shared" si="43"/>
        <v>BLANK</v>
      </c>
      <c r="R2775"/>
    </row>
    <row r="2776" spans="16:18" x14ac:dyDescent="0.2">
      <c r="P2776" s="288" t="str">
        <f t="shared" si="43"/>
        <v>BLANK</v>
      </c>
      <c r="R2776"/>
    </row>
    <row r="2777" spans="16:18" x14ac:dyDescent="0.2">
      <c r="P2777" s="288" t="str">
        <f t="shared" si="43"/>
        <v>BLANK</v>
      </c>
      <c r="R2777"/>
    </row>
    <row r="2778" spans="16:18" x14ac:dyDescent="0.2">
      <c r="P2778" s="288" t="str">
        <f t="shared" si="43"/>
        <v>BLANK</v>
      </c>
      <c r="R2778"/>
    </row>
    <row r="2779" spans="16:18" x14ac:dyDescent="0.2">
      <c r="P2779" s="288" t="str">
        <f t="shared" si="43"/>
        <v>BLANK</v>
      </c>
      <c r="R2779"/>
    </row>
    <row r="2780" spans="16:18" x14ac:dyDescent="0.2">
      <c r="P2780" s="288" t="str">
        <f t="shared" si="43"/>
        <v>BLANK</v>
      </c>
      <c r="R2780"/>
    </row>
    <row r="2781" spans="16:18" x14ac:dyDescent="0.2">
      <c r="P2781" s="288" t="str">
        <f t="shared" si="43"/>
        <v>BLANK</v>
      </c>
      <c r="R2781"/>
    </row>
    <row r="2782" spans="16:18" x14ac:dyDescent="0.2">
      <c r="P2782" s="288" t="str">
        <f t="shared" si="43"/>
        <v>BLANK</v>
      </c>
      <c r="R2782"/>
    </row>
    <row r="2783" spans="16:18" x14ac:dyDescent="0.2">
      <c r="P2783" s="288" t="str">
        <f t="shared" si="43"/>
        <v>BLANK</v>
      </c>
      <c r="R2783"/>
    </row>
    <row r="2784" spans="16:18" x14ac:dyDescent="0.2">
      <c r="P2784" s="288" t="str">
        <f t="shared" si="43"/>
        <v>BLANK</v>
      </c>
      <c r="R2784"/>
    </row>
    <row r="2785" spans="16:18" x14ac:dyDescent="0.2">
      <c r="P2785" s="288" t="str">
        <f t="shared" si="43"/>
        <v>BLANK</v>
      </c>
      <c r="R2785"/>
    </row>
    <row r="2786" spans="16:18" x14ac:dyDescent="0.2">
      <c r="P2786" s="288" t="str">
        <f t="shared" si="43"/>
        <v>BLANK</v>
      </c>
      <c r="R2786"/>
    </row>
    <row r="2787" spans="16:18" x14ac:dyDescent="0.2">
      <c r="P2787" s="288" t="str">
        <f t="shared" si="43"/>
        <v>BLANK</v>
      </c>
      <c r="R2787"/>
    </row>
    <row r="2788" spans="16:18" x14ac:dyDescent="0.2">
      <c r="P2788" s="288" t="str">
        <f t="shared" si="43"/>
        <v>BLANK</v>
      </c>
      <c r="R2788"/>
    </row>
    <row r="2789" spans="16:18" x14ac:dyDescent="0.2">
      <c r="P2789" s="288" t="str">
        <f t="shared" si="43"/>
        <v>BLANK</v>
      </c>
      <c r="R2789"/>
    </row>
    <row r="2790" spans="16:18" x14ac:dyDescent="0.2">
      <c r="P2790" s="288" t="str">
        <f t="shared" si="43"/>
        <v>BLANK</v>
      </c>
      <c r="R2790"/>
    </row>
    <row r="2791" spans="16:18" x14ac:dyDescent="0.2">
      <c r="P2791" s="288" t="str">
        <f t="shared" si="43"/>
        <v>BLANK</v>
      </c>
      <c r="R2791"/>
    </row>
    <row r="2792" spans="16:18" x14ac:dyDescent="0.2">
      <c r="P2792" s="288" t="str">
        <f t="shared" si="43"/>
        <v>BLANK</v>
      </c>
      <c r="R2792"/>
    </row>
    <row r="2793" spans="16:18" x14ac:dyDescent="0.2">
      <c r="P2793" s="288" t="str">
        <f t="shared" si="43"/>
        <v>BLANK</v>
      </c>
      <c r="R2793"/>
    </row>
    <row r="2794" spans="16:18" x14ac:dyDescent="0.2">
      <c r="P2794" s="288" t="str">
        <f t="shared" si="43"/>
        <v>BLANK</v>
      </c>
      <c r="R2794"/>
    </row>
    <row r="2795" spans="16:18" x14ac:dyDescent="0.2">
      <c r="P2795" s="288" t="str">
        <f t="shared" si="43"/>
        <v>BLANK</v>
      </c>
      <c r="R2795"/>
    </row>
    <row r="2796" spans="16:18" x14ac:dyDescent="0.2">
      <c r="P2796" s="288" t="str">
        <f t="shared" si="43"/>
        <v>BLANK</v>
      </c>
      <c r="R2796"/>
    </row>
    <row r="2797" spans="16:18" x14ac:dyDescent="0.2">
      <c r="P2797" s="288" t="str">
        <f t="shared" si="43"/>
        <v>BLANK</v>
      </c>
      <c r="R2797"/>
    </row>
    <row r="2798" spans="16:18" x14ac:dyDescent="0.2">
      <c r="P2798" s="288" t="str">
        <f t="shared" si="43"/>
        <v>BLANK</v>
      </c>
      <c r="R2798"/>
    </row>
    <row r="2799" spans="16:18" x14ac:dyDescent="0.2">
      <c r="P2799" s="288" t="str">
        <f t="shared" si="43"/>
        <v>BLANK</v>
      </c>
      <c r="R2799"/>
    </row>
    <row r="2800" spans="16:18" x14ac:dyDescent="0.2">
      <c r="P2800" s="288" t="str">
        <f t="shared" si="43"/>
        <v>BLANK</v>
      </c>
      <c r="R2800"/>
    </row>
    <row r="2801" spans="16:18" x14ac:dyDescent="0.2">
      <c r="P2801" s="288" t="str">
        <f t="shared" si="43"/>
        <v>BLANK</v>
      </c>
      <c r="R2801"/>
    </row>
    <row r="2802" spans="16:18" x14ac:dyDescent="0.2">
      <c r="P2802" s="288" t="str">
        <f t="shared" si="43"/>
        <v>BLANK</v>
      </c>
      <c r="R2802"/>
    </row>
    <row r="2803" spans="16:18" x14ac:dyDescent="0.2">
      <c r="P2803" s="288" t="str">
        <f t="shared" si="43"/>
        <v>BLANK</v>
      </c>
      <c r="R2803"/>
    </row>
    <row r="2804" spans="16:18" x14ac:dyDescent="0.2">
      <c r="P2804" s="288" t="str">
        <f t="shared" si="43"/>
        <v>BLANK</v>
      </c>
      <c r="R2804"/>
    </row>
    <row r="2805" spans="16:18" x14ac:dyDescent="0.2">
      <c r="P2805" s="288" t="str">
        <f t="shared" si="43"/>
        <v>BLANK</v>
      </c>
      <c r="R2805"/>
    </row>
    <row r="2806" spans="16:18" x14ac:dyDescent="0.2">
      <c r="P2806" s="288" t="str">
        <f t="shared" si="43"/>
        <v>BLANK</v>
      </c>
      <c r="R2806"/>
    </row>
    <row r="2807" spans="16:18" x14ac:dyDescent="0.2">
      <c r="P2807" s="288" t="str">
        <f t="shared" si="43"/>
        <v>BLANK</v>
      </c>
      <c r="R2807"/>
    </row>
    <row r="2808" spans="16:18" x14ac:dyDescent="0.2">
      <c r="P2808" s="288" t="str">
        <f t="shared" si="43"/>
        <v>BLANK</v>
      </c>
      <c r="R2808"/>
    </row>
    <row r="2809" spans="16:18" x14ac:dyDescent="0.2">
      <c r="P2809" s="288" t="str">
        <f t="shared" si="43"/>
        <v>BLANK</v>
      </c>
      <c r="R2809"/>
    </row>
    <row r="2810" spans="16:18" x14ac:dyDescent="0.2">
      <c r="P2810" s="288" t="str">
        <f t="shared" si="43"/>
        <v>BLANK</v>
      </c>
      <c r="R2810"/>
    </row>
    <row r="2811" spans="16:18" x14ac:dyDescent="0.2">
      <c r="P2811" s="288" t="str">
        <f t="shared" si="43"/>
        <v>BLANK</v>
      </c>
      <c r="R2811"/>
    </row>
    <row r="2812" spans="16:18" x14ac:dyDescent="0.2">
      <c r="P2812" s="288" t="str">
        <f t="shared" si="43"/>
        <v>BLANK</v>
      </c>
      <c r="R2812"/>
    </row>
    <row r="2813" spans="16:18" x14ac:dyDescent="0.2">
      <c r="P2813" s="288" t="str">
        <f t="shared" si="43"/>
        <v>BLANK</v>
      </c>
      <c r="R2813"/>
    </row>
    <row r="2814" spans="16:18" x14ac:dyDescent="0.2">
      <c r="P2814" s="288" t="str">
        <f t="shared" si="43"/>
        <v>BLANK</v>
      </c>
      <c r="R2814"/>
    </row>
    <row r="2815" spans="16:18" x14ac:dyDescent="0.2">
      <c r="P2815" s="288" t="str">
        <f t="shared" si="43"/>
        <v>BLANK</v>
      </c>
      <c r="R2815"/>
    </row>
    <row r="2816" spans="16:18" x14ac:dyDescent="0.2">
      <c r="P2816" s="288" t="str">
        <f t="shared" si="43"/>
        <v>BLANK</v>
      </c>
      <c r="R2816"/>
    </row>
    <row r="2817" spans="16:18" x14ac:dyDescent="0.2">
      <c r="P2817" s="288" t="str">
        <f t="shared" si="43"/>
        <v>BLANK</v>
      </c>
      <c r="R2817"/>
    </row>
    <row r="2818" spans="16:18" x14ac:dyDescent="0.2">
      <c r="P2818" s="288" t="str">
        <f t="shared" si="43"/>
        <v>BLANK</v>
      </c>
      <c r="R2818"/>
    </row>
    <row r="2819" spans="16:18" x14ac:dyDescent="0.2">
      <c r="P2819" s="288" t="str">
        <f t="shared" ref="P2819:P2882" si="44">IF(A2819="","BLANK",A2819)</f>
        <v>BLANK</v>
      </c>
      <c r="R2819"/>
    </row>
    <row r="2820" spans="16:18" x14ac:dyDescent="0.2">
      <c r="P2820" s="288" t="str">
        <f t="shared" si="44"/>
        <v>BLANK</v>
      </c>
      <c r="R2820"/>
    </row>
    <row r="2821" spans="16:18" x14ac:dyDescent="0.2">
      <c r="P2821" s="288" t="str">
        <f t="shared" si="44"/>
        <v>BLANK</v>
      </c>
      <c r="R2821"/>
    </row>
    <row r="2822" spans="16:18" x14ac:dyDescent="0.2">
      <c r="P2822" s="288" t="str">
        <f t="shared" si="44"/>
        <v>BLANK</v>
      </c>
      <c r="R2822"/>
    </row>
    <row r="2823" spans="16:18" x14ac:dyDescent="0.2">
      <c r="P2823" s="288" t="str">
        <f t="shared" si="44"/>
        <v>BLANK</v>
      </c>
      <c r="R2823"/>
    </row>
    <row r="2824" spans="16:18" x14ac:dyDescent="0.2">
      <c r="P2824" s="288" t="str">
        <f t="shared" si="44"/>
        <v>BLANK</v>
      </c>
      <c r="R2824"/>
    </row>
    <row r="2825" spans="16:18" x14ac:dyDescent="0.2">
      <c r="P2825" s="288" t="str">
        <f t="shared" si="44"/>
        <v>BLANK</v>
      </c>
      <c r="R2825"/>
    </row>
    <row r="2826" spans="16:18" x14ac:dyDescent="0.2">
      <c r="P2826" s="288" t="str">
        <f t="shared" si="44"/>
        <v>BLANK</v>
      </c>
      <c r="R2826"/>
    </row>
    <row r="2827" spans="16:18" x14ac:dyDescent="0.2">
      <c r="P2827" s="288" t="str">
        <f t="shared" si="44"/>
        <v>BLANK</v>
      </c>
      <c r="R2827"/>
    </row>
    <row r="2828" spans="16:18" x14ac:dyDescent="0.2">
      <c r="P2828" s="288" t="str">
        <f t="shared" si="44"/>
        <v>BLANK</v>
      </c>
      <c r="R2828"/>
    </row>
    <row r="2829" spans="16:18" x14ac:dyDescent="0.2">
      <c r="P2829" s="288" t="str">
        <f t="shared" si="44"/>
        <v>BLANK</v>
      </c>
      <c r="R2829"/>
    </row>
    <row r="2830" spans="16:18" x14ac:dyDescent="0.2">
      <c r="P2830" s="288" t="str">
        <f t="shared" si="44"/>
        <v>BLANK</v>
      </c>
      <c r="R2830"/>
    </row>
    <row r="2831" spans="16:18" x14ac:dyDescent="0.2">
      <c r="P2831" s="288" t="str">
        <f t="shared" si="44"/>
        <v>BLANK</v>
      </c>
      <c r="R2831"/>
    </row>
    <row r="2832" spans="16:18" x14ac:dyDescent="0.2">
      <c r="P2832" s="288" t="str">
        <f t="shared" si="44"/>
        <v>BLANK</v>
      </c>
      <c r="R2832"/>
    </row>
    <row r="2833" spans="16:18" x14ac:dyDescent="0.2">
      <c r="P2833" s="288" t="str">
        <f t="shared" si="44"/>
        <v>BLANK</v>
      </c>
      <c r="R2833"/>
    </row>
    <row r="2834" spans="16:18" x14ac:dyDescent="0.2">
      <c r="P2834" s="288" t="str">
        <f t="shared" si="44"/>
        <v>BLANK</v>
      </c>
      <c r="R2834"/>
    </row>
    <row r="2835" spans="16:18" x14ac:dyDescent="0.2">
      <c r="P2835" s="288" t="str">
        <f t="shared" si="44"/>
        <v>BLANK</v>
      </c>
      <c r="R2835"/>
    </row>
    <row r="2836" spans="16:18" x14ac:dyDescent="0.2">
      <c r="P2836" s="288" t="str">
        <f t="shared" si="44"/>
        <v>BLANK</v>
      </c>
      <c r="R2836"/>
    </row>
    <row r="2837" spans="16:18" x14ac:dyDescent="0.2">
      <c r="P2837" s="288" t="str">
        <f t="shared" si="44"/>
        <v>BLANK</v>
      </c>
      <c r="R2837"/>
    </row>
    <row r="2838" spans="16:18" x14ac:dyDescent="0.2">
      <c r="P2838" s="288" t="str">
        <f t="shared" si="44"/>
        <v>BLANK</v>
      </c>
      <c r="R2838"/>
    </row>
    <row r="2839" spans="16:18" x14ac:dyDescent="0.2">
      <c r="P2839" s="288" t="str">
        <f t="shared" si="44"/>
        <v>BLANK</v>
      </c>
      <c r="R2839"/>
    </row>
    <row r="2840" spans="16:18" x14ac:dyDescent="0.2">
      <c r="P2840" s="288" t="str">
        <f t="shared" si="44"/>
        <v>BLANK</v>
      </c>
      <c r="R2840"/>
    </row>
    <row r="2841" spans="16:18" x14ac:dyDescent="0.2">
      <c r="P2841" s="288" t="str">
        <f t="shared" si="44"/>
        <v>BLANK</v>
      </c>
      <c r="R2841"/>
    </row>
    <row r="2842" spans="16:18" x14ac:dyDescent="0.2">
      <c r="P2842" s="288" t="str">
        <f t="shared" si="44"/>
        <v>BLANK</v>
      </c>
      <c r="R2842"/>
    </row>
    <row r="2843" spans="16:18" x14ac:dyDescent="0.2">
      <c r="P2843" s="288" t="str">
        <f t="shared" si="44"/>
        <v>BLANK</v>
      </c>
      <c r="R2843"/>
    </row>
    <row r="2844" spans="16:18" x14ac:dyDescent="0.2">
      <c r="P2844" s="288" t="str">
        <f t="shared" si="44"/>
        <v>BLANK</v>
      </c>
      <c r="R2844"/>
    </row>
    <row r="2845" spans="16:18" x14ac:dyDescent="0.2">
      <c r="P2845" s="288" t="str">
        <f t="shared" si="44"/>
        <v>BLANK</v>
      </c>
      <c r="R2845"/>
    </row>
    <row r="2846" spans="16:18" x14ac:dyDescent="0.2">
      <c r="P2846" s="288" t="str">
        <f t="shared" si="44"/>
        <v>BLANK</v>
      </c>
      <c r="R2846"/>
    </row>
    <row r="2847" spans="16:18" x14ac:dyDescent="0.2">
      <c r="P2847" s="288" t="str">
        <f t="shared" si="44"/>
        <v>BLANK</v>
      </c>
      <c r="R2847"/>
    </row>
    <row r="2848" spans="16:18" x14ac:dyDescent="0.2">
      <c r="P2848" s="288" t="str">
        <f t="shared" si="44"/>
        <v>BLANK</v>
      </c>
      <c r="R2848"/>
    </row>
    <row r="2849" spans="16:18" x14ac:dyDescent="0.2">
      <c r="P2849" s="288" t="str">
        <f t="shared" si="44"/>
        <v>BLANK</v>
      </c>
      <c r="R2849"/>
    </row>
    <row r="2850" spans="16:18" x14ac:dyDescent="0.2">
      <c r="P2850" s="288" t="str">
        <f t="shared" si="44"/>
        <v>BLANK</v>
      </c>
      <c r="R2850"/>
    </row>
    <row r="2851" spans="16:18" x14ac:dyDescent="0.2">
      <c r="P2851" s="288" t="str">
        <f t="shared" si="44"/>
        <v>BLANK</v>
      </c>
      <c r="R2851"/>
    </row>
    <row r="2852" spans="16:18" x14ac:dyDescent="0.2">
      <c r="P2852" s="288" t="str">
        <f t="shared" si="44"/>
        <v>BLANK</v>
      </c>
      <c r="R2852"/>
    </row>
    <row r="2853" spans="16:18" x14ac:dyDescent="0.2">
      <c r="P2853" s="288" t="str">
        <f t="shared" si="44"/>
        <v>BLANK</v>
      </c>
      <c r="R2853"/>
    </row>
    <row r="2854" spans="16:18" x14ac:dyDescent="0.2">
      <c r="P2854" s="288" t="str">
        <f t="shared" si="44"/>
        <v>BLANK</v>
      </c>
      <c r="R2854"/>
    </row>
    <row r="2855" spans="16:18" x14ac:dyDescent="0.2">
      <c r="P2855" s="288" t="str">
        <f t="shared" si="44"/>
        <v>BLANK</v>
      </c>
      <c r="R2855"/>
    </row>
    <row r="2856" spans="16:18" x14ac:dyDescent="0.2">
      <c r="P2856" s="288" t="str">
        <f t="shared" si="44"/>
        <v>BLANK</v>
      </c>
      <c r="R2856"/>
    </row>
    <row r="2857" spans="16:18" x14ac:dyDescent="0.2">
      <c r="P2857" s="288" t="str">
        <f t="shared" si="44"/>
        <v>BLANK</v>
      </c>
      <c r="R2857"/>
    </row>
    <row r="2858" spans="16:18" x14ac:dyDescent="0.2">
      <c r="P2858" s="288" t="str">
        <f t="shared" si="44"/>
        <v>BLANK</v>
      </c>
      <c r="R2858"/>
    </row>
    <row r="2859" spans="16:18" x14ac:dyDescent="0.2">
      <c r="P2859" s="288" t="str">
        <f t="shared" si="44"/>
        <v>BLANK</v>
      </c>
      <c r="R2859"/>
    </row>
    <row r="2860" spans="16:18" x14ac:dyDescent="0.2">
      <c r="P2860" s="288" t="str">
        <f t="shared" si="44"/>
        <v>BLANK</v>
      </c>
      <c r="R2860"/>
    </row>
    <row r="2861" spans="16:18" x14ac:dyDescent="0.2">
      <c r="P2861" s="288" t="str">
        <f t="shared" si="44"/>
        <v>BLANK</v>
      </c>
      <c r="R2861"/>
    </row>
    <row r="2862" spans="16:18" x14ac:dyDescent="0.2">
      <c r="P2862" s="288" t="str">
        <f t="shared" si="44"/>
        <v>BLANK</v>
      </c>
      <c r="R2862"/>
    </row>
    <row r="2863" spans="16:18" x14ac:dyDescent="0.2">
      <c r="P2863" s="288" t="str">
        <f t="shared" si="44"/>
        <v>BLANK</v>
      </c>
      <c r="R2863"/>
    </row>
    <row r="2864" spans="16:18" x14ac:dyDescent="0.2">
      <c r="P2864" s="288" t="str">
        <f t="shared" si="44"/>
        <v>BLANK</v>
      </c>
      <c r="R2864"/>
    </row>
    <row r="2865" spans="16:18" x14ac:dyDescent="0.2">
      <c r="P2865" s="288" t="str">
        <f t="shared" si="44"/>
        <v>BLANK</v>
      </c>
      <c r="R2865"/>
    </row>
    <row r="2866" spans="16:18" x14ac:dyDescent="0.2">
      <c r="P2866" s="288" t="str">
        <f t="shared" si="44"/>
        <v>BLANK</v>
      </c>
      <c r="R2866"/>
    </row>
    <row r="2867" spans="16:18" x14ac:dyDescent="0.2">
      <c r="P2867" s="288" t="str">
        <f t="shared" si="44"/>
        <v>BLANK</v>
      </c>
      <c r="R2867"/>
    </row>
    <row r="2868" spans="16:18" x14ac:dyDescent="0.2">
      <c r="P2868" s="288" t="str">
        <f t="shared" si="44"/>
        <v>BLANK</v>
      </c>
      <c r="R2868"/>
    </row>
    <row r="2869" spans="16:18" x14ac:dyDescent="0.2">
      <c r="P2869" s="288" t="str">
        <f t="shared" si="44"/>
        <v>BLANK</v>
      </c>
      <c r="R2869"/>
    </row>
    <row r="2870" spans="16:18" x14ac:dyDescent="0.2">
      <c r="P2870" s="288" t="str">
        <f t="shared" si="44"/>
        <v>BLANK</v>
      </c>
      <c r="R2870"/>
    </row>
    <row r="2871" spans="16:18" x14ac:dyDescent="0.2">
      <c r="P2871" s="288" t="str">
        <f t="shared" si="44"/>
        <v>BLANK</v>
      </c>
      <c r="R2871"/>
    </row>
    <row r="2872" spans="16:18" x14ac:dyDescent="0.2">
      <c r="P2872" s="288" t="str">
        <f t="shared" si="44"/>
        <v>BLANK</v>
      </c>
      <c r="R2872"/>
    </row>
    <row r="2873" spans="16:18" x14ac:dyDescent="0.2">
      <c r="P2873" s="288" t="str">
        <f t="shared" si="44"/>
        <v>BLANK</v>
      </c>
      <c r="R2873"/>
    </row>
    <row r="2874" spans="16:18" x14ac:dyDescent="0.2">
      <c r="P2874" s="288" t="str">
        <f t="shared" si="44"/>
        <v>BLANK</v>
      </c>
      <c r="R2874"/>
    </row>
    <row r="2875" spans="16:18" x14ac:dyDescent="0.2">
      <c r="P2875" s="288" t="str">
        <f t="shared" si="44"/>
        <v>BLANK</v>
      </c>
      <c r="R2875"/>
    </row>
    <row r="2876" spans="16:18" x14ac:dyDescent="0.2">
      <c r="P2876" s="288" t="str">
        <f t="shared" si="44"/>
        <v>BLANK</v>
      </c>
      <c r="R2876"/>
    </row>
    <row r="2877" spans="16:18" x14ac:dyDescent="0.2">
      <c r="P2877" s="288" t="str">
        <f t="shared" si="44"/>
        <v>BLANK</v>
      </c>
      <c r="R2877"/>
    </row>
    <row r="2878" spans="16:18" x14ac:dyDescent="0.2">
      <c r="P2878" s="288" t="str">
        <f t="shared" si="44"/>
        <v>BLANK</v>
      </c>
      <c r="R2878"/>
    </row>
    <row r="2879" spans="16:18" x14ac:dyDescent="0.2">
      <c r="P2879" s="288" t="str">
        <f t="shared" si="44"/>
        <v>BLANK</v>
      </c>
      <c r="R2879"/>
    </row>
    <row r="2880" spans="16:18" x14ac:dyDescent="0.2">
      <c r="P2880" s="288" t="str">
        <f t="shared" si="44"/>
        <v>BLANK</v>
      </c>
      <c r="R2880"/>
    </row>
    <row r="2881" spans="16:18" x14ac:dyDescent="0.2">
      <c r="P2881" s="288" t="str">
        <f t="shared" si="44"/>
        <v>BLANK</v>
      </c>
      <c r="R2881"/>
    </row>
    <row r="2882" spans="16:18" x14ac:dyDescent="0.2">
      <c r="P2882" s="288" t="str">
        <f t="shared" si="44"/>
        <v>BLANK</v>
      </c>
      <c r="R2882"/>
    </row>
    <row r="2883" spans="16:18" x14ac:dyDescent="0.2">
      <c r="P2883" s="288" t="str">
        <f t="shared" ref="P2883:P2946" si="45">IF(A2883="","BLANK",A2883)</f>
        <v>BLANK</v>
      </c>
      <c r="R2883"/>
    </row>
    <row r="2884" spans="16:18" x14ac:dyDescent="0.2">
      <c r="P2884" s="288" t="str">
        <f t="shared" si="45"/>
        <v>BLANK</v>
      </c>
      <c r="R2884"/>
    </row>
    <row r="2885" spans="16:18" x14ac:dyDescent="0.2">
      <c r="P2885" s="288" t="str">
        <f t="shared" si="45"/>
        <v>BLANK</v>
      </c>
      <c r="R2885"/>
    </row>
    <row r="2886" spans="16:18" x14ac:dyDescent="0.2">
      <c r="P2886" s="288" t="str">
        <f t="shared" si="45"/>
        <v>BLANK</v>
      </c>
      <c r="R2886"/>
    </row>
    <row r="2887" spans="16:18" x14ac:dyDescent="0.2">
      <c r="P2887" s="288" t="str">
        <f t="shared" si="45"/>
        <v>BLANK</v>
      </c>
      <c r="R2887"/>
    </row>
    <row r="2888" spans="16:18" x14ac:dyDescent="0.2">
      <c r="P2888" s="288" t="str">
        <f t="shared" si="45"/>
        <v>BLANK</v>
      </c>
      <c r="R2888"/>
    </row>
    <row r="2889" spans="16:18" x14ac:dyDescent="0.2">
      <c r="P2889" s="288" t="str">
        <f t="shared" si="45"/>
        <v>BLANK</v>
      </c>
      <c r="R2889"/>
    </row>
    <row r="2890" spans="16:18" x14ac:dyDescent="0.2">
      <c r="P2890" s="288" t="str">
        <f t="shared" si="45"/>
        <v>BLANK</v>
      </c>
      <c r="R2890"/>
    </row>
    <row r="2891" spans="16:18" x14ac:dyDescent="0.2">
      <c r="P2891" s="288" t="str">
        <f t="shared" si="45"/>
        <v>BLANK</v>
      </c>
      <c r="R2891"/>
    </row>
    <row r="2892" spans="16:18" x14ac:dyDescent="0.2">
      <c r="P2892" s="288" t="str">
        <f t="shared" si="45"/>
        <v>BLANK</v>
      </c>
      <c r="R2892"/>
    </row>
    <row r="2893" spans="16:18" x14ac:dyDescent="0.2">
      <c r="P2893" s="288" t="str">
        <f t="shared" si="45"/>
        <v>BLANK</v>
      </c>
      <c r="R2893"/>
    </row>
    <row r="2894" spans="16:18" x14ac:dyDescent="0.2">
      <c r="P2894" s="288" t="str">
        <f t="shared" si="45"/>
        <v>BLANK</v>
      </c>
      <c r="R2894"/>
    </row>
    <row r="2895" spans="16:18" x14ac:dyDescent="0.2">
      <c r="P2895" s="288" t="str">
        <f t="shared" si="45"/>
        <v>BLANK</v>
      </c>
      <c r="R2895"/>
    </row>
    <row r="2896" spans="16:18" x14ac:dyDescent="0.2">
      <c r="P2896" s="288" t="str">
        <f t="shared" si="45"/>
        <v>BLANK</v>
      </c>
      <c r="R2896"/>
    </row>
    <row r="2897" spans="16:18" x14ac:dyDescent="0.2">
      <c r="P2897" s="288" t="str">
        <f t="shared" si="45"/>
        <v>BLANK</v>
      </c>
      <c r="R2897"/>
    </row>
    <row r="2898" spans="16:18" x14ac:dyDescent="0.2">
      <c r="P2898" s="288" t="str">
        <f t="shared" si="45"/>
        <v>BLANK</v>
      </c>
      <c r="R2898"/>
    </row>
    <row r="2899" spans="16:18" x14ac:dyDescent="0.2">
      <c r="P2899" s="288" t="str">
        <f t="shared" si="45"/>
        <v>BLANK</v>
      </c>
      <c r="R2899"/>
    </row>
    <row r="2900" spans="16:18" x14ac:dyDescent="0.2">
      <c r="P2900" s="288" t="str">
        <f t="shared" si="45"/>
        <v>BLANK</v>
      </c>
      <c r="R2900"/>
    </row>
    <row r="2901" spans="16:18" x14ac:dyDescent="0.2">
      <c r="P2901" s="288" t="str">
        <f t="shared" si="45"/>
        <v>BLANK</v>
      </c>
      <c r="R2901"/>
    </row>
    <row r="2902" spans="16:18" x14ac:dyDescent="0.2">
      <c r="P2902" s="288" t="str">
        <f t="shared" si="45"/>
        <v>BLANK</v>
      </c>
      <c r="R2902"/>
    </row>
    <row r="2903" spans="16:18" x14ac:dyDescent="0.2">
      <c r="P2903" s="288" t="str">
        <f t="shared" si="45"/>
        <v>BLANK</v>
      </c>
      <c r="R2903"/>
    </row>
    <row r="2904" spans="16:18" x14ac:dyDescent="0.2">
      <c r="P2904" s="288" t="str">
        <f t="shared" si="45"/>
        <v>BLANK</v>
      </c>
      <c r="R2904"/>
    </row>
    <row r="2905" spans="16:18" x14ac:dyDescent="0.2">
      <c r="P2905" s="288" t="str">
        <f t="shared" si="45"/>
        <v>BLANK</v>
      </c>
      <c r="R2905"/>
    </row>
    <row r="2906" spans="16:18" x14ac:dyDescent="0.2">
      <c r="P2906" s="288" t="str">
        <f t="shared" si="45"/>
        <v>BLANK</v>
      </c>
      <c r="R2906"/>
    </row>
    <row r="2907" spans="16:18" x14ac:dyDescent="0.2">
      <c r="P2907" s="288" t="str">
        <f t="shared" si="45"/>
        <v>BLANK</v>
      </c>
      <c r="R2907"/>
    </row>
    <row r="2908" spans="16:18" x14ac:dyDescent="0.2">
      <c r="P2908" s="288" t="str">
        <f t="shared" si="45"/>
        <v>BLANK</v>
      </c>
      <c r="R2908"/>
    </row>
    <row r="2909" spans="16:18" x14ac:dyDescent="0.2">
      <c r="P2909" s="288" t="str">
        <f t="shared" si="45"/>
        <v>BLANK</v>
      </c>
      <c r="R2909"/>
    </row>
    <row r="2910" spans="16:18" x14ac:dyDescent="0.2">
      <c r="P2910" s="288" t="str">
        <f t="shared" si="45"/>
        <v>BLANK</v>
      </c>
      <c r="R2910"/>
    </row>
    <row r="2911" spans="16:18" x14ac:dyDescent="0.2">
      <c r="P2911" s="288" t="str">
        <f t="shared" si="45"/>
        <v>BLANK</v>
      </c>
      <c r="R2911"/>
    </row>
    <row r="2912" spans="16:18" x14ac:dyDescent="0.2">
      <c r="P2912" s="288" t="str">
        <f t="shared" si="45"/>
        <v>BLANK</v>
      </c>
      <c r="R2912"/>
    </row>
    <row r="2913" spans="16:18" x14ac:dyDescent="0.2">
      <c r="P2913" s="288" t="str">
        <f t="shared" si="45"/>
        <v>BLANK</v>
      </c>
      <c r="R2913"/>
    </row>
    <row r="2914" spans="16:18" x14ac:dyDescent="0.2">
      <c r="P2914" s="288" t="str">
        <f t="shared" si="45"/>
        <v>BLANK</v>
      </c>
      <c r="R2914"/>
    </row>
    <row r="2915" spans="16:18" x14ac:dyDescent="0.2">
      <c r="P2915" s="288" t="str">
        <f t="shared" si="45"/>
        <v>BLANK</v>
      </c>
      <c r="R2915"/>
    </row>
    <row r="2916" spans="16:18" x14ac:dyDescent="0.2">
      <c r="P2916" s="288" t="str">
        <f t="shared" si="45"/>
        <v>BLANK</v>
      </c>
      <c r="R2916"/>
    </row>
    <row r="2917" spans="16:18" x14ac:dyDescent="0.2">
      <c r="P2917" s="288" t="str">
        <f t="shared" si="45"/>
        <v>BLANK</v>
      </c>
      <c r="R2917"/>
    </row>
    <row r="2918" spans="16:18" x14ac:dyDescent="0.2">
      <c r="P2918" s="288" t="str">
        <f t="shared" si="45"/>
        <v>BLANK</v>
      </c>
      <c r="R2918"/>
    </row>
    <row r="2919" spans="16:18" x14ac:dyDescent="0.2">
      <c r="P2919" s="288" t="str">
        <f t="shared" si="45"/>
        <v>BLANK</v>
      </c>
      <c r="R2919"/>
    </row>
    <row r="2920" spans="16:18" x14ac:dyDescent="0.2">
      <c r="P2920" s="288" t="str">
        <f t="shared" si="45"/>
        <v>BLANK</v>
      </c>
      <c r="R2920"/>
    </row>
    <row r="2921" spans="16:18" x14ac:dyDescent="0.2">
      <c r="P2921" s="288" t="str">
        <f t="shared" si="45"/>
        <v>BLANK</v>
      </c>
      <c r="R2921"/>
    </row>
    <row r="2922" spans="16:18" x14ac:dyDescent="0.2">
      <c r="P2922" s="288" t="str">
        <f t="shared" si="45"/>
        <v>BLANK</v>
      </c>
      <c r="R2922"/>
    </row>
    <row r="2923" spans="16:18" x14ac:dyDescent="0.2">
      <c r="P2923" s="288" t="str">
        <f t="shared" si="45"/>
        <v>BLANK</v>
      </c>
      <c r="R2923"/>
    </row>
    <row r="2924" spans="16:18" x14ac:dyDescent="0.2">
      <c r="P2924" s="288" t="str">
        <f t="shared" si="45"/>
        <v>BLANK</v>
      </c>
      <c r="R2924"/>
    </row>
    <row r="2925" spans="16:18" x14ac:dyDescent="0.2">
      <c r="P2925" s="288" t="str">
        <f t="shared" si="45"/>
        <v>BLANK</v>
      </c>
      <c r="R2925"/>
    </row>
    <row r="2926" spans="16:18" x14ac:dyDescent="0.2">
      <c r="P2926" s="288" t="str">
        <f t="shared" si="45"/>
        <v>BLANK</v>
      </c>
      <c r="R2926"/>
    </row>
    <row r="2927" spans="16:18" x14ac:dyDescent="0.2">
      <c r="P2927" s="288" t="str">
        <f t="shared" si="45"/>
        <v>BLANK</v>
      </c>
      <c r="R2927"/>
    </row>
    <row r="2928" spans="16:18" x14ac:dyDescent="0.2">
      <c r="P2928" s="288" t="str">
        <f t="shared" si="45"/>
        <v>BLANK</v>
      </c>
      <c r="R2928"/>
    </row>
    <row r="2929" spans="16:18" x14ac:dyDescent="0.2">
      <c r="P2929" s="288" t="str">
        <f t="shared" si="45"/>
        <v>BLANK</v>
      </c>
      <c r="R2929"/>
    </row>
    <row r="2930" spans="16:18" x14ac:dyDescent="0.2">
      <c r="P2930" s="288" t="str">
        <f t="shared" si="45"/>
        <v>BLANK</v>
      </c>
      <c r="R2930"/>
    </row>
    <row r="2931" spans="16:18" x14ac:dyDescent="0.2">
      <c r="P2931" s="288" t="str">
        <f t="shared" si="45"/>
        <v>BLANK</v>
      </c>
      <c r="R2931"/>
    </row>
    <row r="2932" spans="16:18" x14ac:dyDescent="0.2">
      <c r="P2932" s="288" t="str">
        <f t="shared" si="45"/>
        <v>BLANK</v>
      </c>
      <c r="R2932"/>
    </row>
    <row r="2933" spans="16:18" x14ac:dyDescent="0.2">
      <c r="P2933" s="288" t="str">
        <f t="shared" si="45"/>
        <v>BLANK</v>
      </c>
      <c r="R2933"/>
    </row>
    <row r="2934" spans="16:18" x14ac:dyDescent="0.2">
      <c r="P2934" s="288" t="str">
        <f t="shared" si="45"/>
        <v>BLANK</v>
      </c>
      <c r="R2934"/>
    </row>
    <row r="2935" spans="16:18" x14ac:dyDescent="0.2">
      <c r="P2935" s="288" t="str">
        <f t="shared" si="45"/>
        <v>BLANK</v>
      </c>
      <c r="R2935"/>
    </row>
    <row r="2936" spans="16:18" x14ac:dyDescent="0.2">
      <c r="P2936" s="288" t="str">
        <f t="shared" si="45"/>
        <v>BLANK</v>
      </c>
      <c r="R2936"/>
    </row>
    <row r="2937" spans="16:18" x14ac:dyDescent="0.2">
      <c r="P2937" s="288" t="str">
        <f t="shared" si="45"/>
        <v>BLANK</v>
      </c>
      <c r="R2937"/>
    </row>
    <row r="2938" spans="16:18" x14ac:dyDescent="0.2">
      <c r="P2938" s="288" t="str">
        <f t="shared" si="45"/>
        <v>BLANK</v>
      </c>
      <c r="R2938"/>
    </row>
    <row r="2939" spans="16:18" x14ac:dyDescent="0.2">
      <c r="P2939" s="288" t="str">
        <f t="shared" si="45"/>
        <v>BLANK</v>
      </c>
      <c r="R2939"/>
    </row>
    <row r="2940" spans="16:18" x14ac:dyDescent="0.2">
      <c r="P2940" s="288" t="str">
        <f t="shared" si="45"/>
        <v>BLANK</v>
      </c>
      <c r="R2940"/>
    </row>
    <row r="2941" spans="16:18" x14ac:dyDescent="0.2">
      <c r="P2941" s="288" t="str">
        <f t="shared" si="45"/>
        <v>BLANK</v>
      </c>
      <c r="R2941"/>
    </row>
    <row r="2942" spans="16:18" x14ac:dyDescent="0.2">
      <c r="P2942" s="288" t="str">
        <f t="shared" si="45"/>
        <v>BLANK</v>
      </c>
      <c r="R2942"/>
    </row>
    <row r="2943" spans="16:18" x14ac:dyDescent="0.2">
      <c r="P2943" s="288" t="str">
        <f t="shared" si="45"/>
        <v>BLANK</v>
      </c>
      <c r="R2943"/>
    </row>
    <row r="2944" spans="16:18" x14ac:dyDescent="0.2">
      <c r="P2944" s="288" t="str">
        <f t="shared" si="45"/>
        <v>BLANK</v>
      </c>
      <c r="R2944"/>
    </row>
    <row r="2945" spans="16:18" x14ac:dyDescent="0.2">
      <c r="P2945" s="288" t="str">
        <f t="shared" si="45"/>
        <v>BLANK</v>
      </c>
      <c r="R2945"/>
    </row>
    <row r="2946" spans="16:18" x14ac:dyDescent="0.2">
      <c r="P2946" s="288" t="str">
        <f t="shared" si="45"/>
        <v>BLANK</v>
      </c>
      <c r="R2946"/>
    </row>
    <row r="2947" spans="16:18" x14ac:dyDescent="0.2">
      <c r="P2947" s="288" t="str">
        <f t="shared" ref="P2947:P3010" si="46">IF(A2947="","BLANK",A2947)</f>
        <v>BLANK</v>
      </c>
      <c r="R2947"/>
    </row>
    <row r="2948" spans="16:18" x14ac:dyDescent="0.2">
      <c r="P2948" s="288" t="str">
        <f t="shared" si="46"/>
        <v>BLANK</v>
      </c>
      <c r="R2948"/>
    </row>
    <row r="2949" spans="16:18" x14ac:dyDescent="0.2">
      <c r="P2949" s="288" t="str">
        <f t="shared" si="46"/>
        <v>BLANK</v>
      </c>
      <c r="R2949"/>
    </row>
    <row r="2950" spans="16:18" x14ac:dyDescent="0.2">
      <c r="P2950" s="288" t="str">
        <f t="shared" si="46"/>
        <v>BLANK</v>
      </c>
      <c r="R2950"/>
    </row>
    <row r="2951" spans="16:18" x14ac:dyDescent="0.2">
      <c r="P2951" s="288" t="str">
        <f t="shared" si="46"/>
        <v>BLANK</v>
      </c>
      <c r="R2951"/>
    </row>
    <row r="2952" spans="16:18" x14ac:dyDescent="0.2">
      <c r="P2952" s="288" t="str">
        <f t="shared" si="46"/>
        <v>BLANK</v>
      </c>
      <c r="R2952"/>
    </row>
    <row r="2953" spans="16:18" x14ac:dyDescent="0.2">
      <c r="P2953" s="288" t="str">
        <f t="shared" si="46"/>
        <v>BLANK</v>
      </c>
      <c r="R2953"/>
    </row>
    <row r="2954" spans="16:18" x14ac:dyDescent="0.2">
      <c r="P2954" s="288" t="str">
        <f t="shared" si="46"/>
        <v>BLANK</v>
      </c>
      <c r="R2954"/>
    </row>
    <row r="2955" spans="16:18" x14ac:dyDescent="0.2">
      <c r="P2955" s="288" t="str">
        <f t="shared" si="46"/>
        <v>BLANK</v>
      </c>
      <c r="R2955"/>
    </row>
    <row r="2956" spans="16:18" x14ac:dyDescent="0.2">
      <c r="P2956" s="288" t="str">
        <f t="shared" si="46"/>
        <v>BLANK</v>
      </c>
      <c r="R2956"/>
    </row>
    <row r="2957" spans="16:18" x14ac:dyDescent="0.2">
      <c r="P2957" s="288" t="str">
        <f t="shared" si="46"/>
        <v>BLANK</v>
      </c>
      <c r="R2957"/>
    </row>
    <row r="2958" spans="16:18" x14ac:dyDescent="0.2">
      <c r="P2958" s="288" t="str">
        <f t="shared" si="46"/>
        <v>BLANK</v>
      </c>
      <c r="R2958"/>
    </row>
    <row r="2959" spans="16:18" x14ac:dyDescent="0.2">
      <c r="P2959" s="288" t="str">
        <f t="shared" si="46"/>
        <v>BLANK</v>
      </c>
      <c r="R2959"/>
    </row>
    <row r="2960" spans="16:18" x14ac:dyDescent="0.2">
      <c r="P2960" s="288" t="str">
        <f t="shared" si="46"/>
        <v>BLANK</v>
      </c>
      <c r="R2960"/>
    </row>
    <row r="2961" spans="16:18" x14ac:dyDescent="0.2">
      <c r="P2961" s="288" t="str">
        <f t="shared" si="46"/>
        <v>BLANK</v>
      </c>
      <c r="R2961"/>
    </row>
    <row r="2962" spans="16:18" x14ac:dyDescent="0.2">
      <c r="P2962" s="288" t="str">
        <f t="shared" si="46"/>
        <v>BLANK</v>
      </c>
      <c r="R2962"/>
    </row>
    <row r="2963" spans="16:18" x14ac:dyDescent="0.2">
      <c r="P2963" s="288" t="str">
        <f t="shared" si="46"/>
        <v>BLANK</v>
      </c>
      <c r="R2963"/>
    </row>
    <row r="2964" spans="16:18" x14ac:dyDescent="0.2">
      <c r="P2964" s="288" t="str">
        <f t="shared" si="46"/>
        <v>BLANK</v>
      </c>
      <c r="R2964"/>
    </row>
    <row r="2965" spans="16:18" x14ac:dyDescent="0.2">
      <c r="P2965" s="288" t="str">
        <f t="shared" si="46"/>
        <v>BLANK</v>
      </c>
      <c r="R2965"/>
    </row>
    <row r="2966" spans="16:18" x14ac:dyDescent="0.2">
      <c r="P2966" s="288" t="str">
        <f t="shared" si="46"/>
        <v>BLANK</v>
      </c>
      <c r="R2966"/>
    </row>
    <row r="2967" spans="16:18" x14ac:dyDescent="0.2">
      <c r="P2967" s="288" t="str">
        <f t="shared" si="46"/>
        <v>BLANK</v>
      </c>
      <c r="R2967"/>
    </row>
    <row r="2968" spans="16:18" x14ac:dyDescent="0.2">
      <c r="P2968" s="288" t="str">
        <f t="shared" si="46"/>
        <v>BLANK</v>
      </c>
      <c r="R2968"/>
    </row>
    <row r="2969" spans="16:18" x14ac:dyDescent="0.2">
      <c r="P2969" s="288" t="str">
        <f t="shared" si="46"/>
        <v>BLANK</v>
      </c>
      <c r="R2969"/>
    </row>
    <row r="2970" spans="16:18" x14ac:dyDescent="0.2">
      <c r="P2970" s="288" t="str">
        <f t="shared" si="46"/>
        <v>BLANK</v>
      </c>
      <c r="R2970"/>
    </row>
    <row r="2971" spans="16:18" x14ac:dyDescent="0.2">
      <c r="P2971" s="288" t="str">
        <f t="shared" si="46"/>
        <v>BLANK</v>
      </c>
      <c r="R2971"/>
    </row>
    <row r="2972" spans="16:18" x14ac:dyDescent="0.2">
      <c r="P2972" s="288" t="str">
        <f t="shared" si="46"/>
        <v>BLANK</v>
      </c>
      <c r="R2972"/>
    </row>
    <row r="2973" spans="16:18" x14ac:dyDescent="0.2">
      <c r="P2973" s="288" t="str">
        <f t="shared" si="46"/>
        <v>BLANK</v>
      </c>
      <c r="R2973"/>
    </row>
    <row r="2974" spans="16:18" x14ac:dyDescent="0.2">
      <c r="P2974" s="288" t="str">
        <f t="shared" si="46"/>
        <v>BLANK</v>
      </c>
      <c r="R2974"/>
    </row>
    <row r="2975" spans="16:18" x14ac:dyDescent="0.2">
      <c r="P2975" s="288" t="str">
        <f t="shared" si="46"/>
        <v>BLANK</v>
      </c>
      <c r="R2975"/>
    </row>
    <row r="2976" spans="16:18" x14ac:dyDescent="0.2">
      <c r="P2976" s="288" t="str">
        <f t="shared" si="46"/>
        <v>BLANK</v>
      </c>
      <c r="R2976"/>
    </row>
    <row r="2977" spans="16:18" x14ac:dyDescent="0.2">
      <c r="P2977" s="288" t="str">
        <f t="shared" si="46"/>
        <v>BLANK</v>
      </c>
      <c r="R2977"/>
    </row>
    <row r="2978" spans="16:18" x14ac:dyDescent="0.2">
      <c r="P2978" s="288" t="str">
        <f t="shared" si="46"/>
        <v>BLANK</v>
      </c>
      <c r="R2978"/>
    </row>
    <row r="2979" spans="16:18" x14ac:dyDescent="0.2">
      <c r="P2979" s="288" t="str">
        <f t="shared" si="46"/>
        <v>BLANK</v>
      </c>
      <c r="R2979"/>
    </row>
    <row r="2980" spans="16:18" x14ac:dyDescent="0.2">
      <c r="P2980" s="288" t="str">
        <f t="shared" si="46"/>
        <v>BLANK</v>
      </c>
      <c r="R2980"/>
    </row>
    <row r="2981" spans="16:18" x14ac:dyDescent="0.2">
      <c r="P2981" s="288" t="str">
        <f t="shared" si="46"/>
        <v>BLANK</v>
      </c>
      <c r="R2981"/>
    </row>
    <row r="2982" spans="16:18" x14ac:dyDescent="0.2">
      <c r="P2982" s="288" t="str">
        <f t="shared" si="46"/>
        <v>BLANK</v>
      </c>
      <c r="R2982"/>
    </row>
    <row r="2983" spans="16:18" x14ac:dyDescent="0.2">
      <c r="P2983" s="288" t="str">
        <f t="shared" si="46"/>
        <v>BLANK</v>
      </c>
      <c r="R2983"/>
    </row>
    <row r="2984" spans="16:18" x14ac:dyDescent="0.2">
      <c r="P2984" s="288" t="str">
        <f t="shared" si="46"/>
        <v>BLANK</v>
      </c>
      <c r="R2984"/>
    </row>
    <row r="2985" spans="16:18" x14ac:dyDescent="0.2">
      <c r="P2985" s="288" t="str">
        <f t="shared" si="46"/>
        <v>BLANK</v>
      </c>
      <c r="R2985"/>
    </row>
    <row r="2986" spans="16:18" x14ac:dyDescent="0.2">
      <c r="P2986" s="288" t="str">
        <f t="shared" si="46"/>
        <v>BLANK</v>
      </c>
      <c r="R2986"/>
    </row>
    <row r="2987" spans="16:18" x14ac:dyDescent="0.2">
      <c r="P2987" s="288" t="str">
        <f t="shared" si="46"/>
        <v>BLANK</v>
      </c>
      <c r="R2987"/>
    </row>
    <row r="2988" spans="16:18" x14ac:dyDescent="0.2">
      <c r="P2988" s="288" t="str">
        <f t="shared" si="46"/>
        <v>BLANK</v>
      </c>
      <c r="R2988"/>
    </row>
    <row r="2989" spans="16:18" x14ac:dyDescent="0.2">
      <c r="P2989" s="288" t="str">
        <f t="shared" si="46"/>
        <v>BLANK</v>
      </c>
      <c r="R2989"/>
    </row>
    <row r="2990" spans="16:18" x14ac:dyDescent="0.2">
      <c r="P2990" s="288" t="str">
        <f t="shared" si="46"/>
        <v>BLANK</v>
      </c>
      <c r="R2990"/>
    </row>
    <row r="2991" spans="16:18" x14ac:dyDescent="0.2">
      <c r="P2991" s="288" t="str">
        <f t="shared" si="46"/>
        <v>BLANK</v>
      </c>
      <c r="R2991"/>
    </row>
    <row r="2992" spans="16:18" x14ac:dyDescent="0.2">
      <c r="P2992" s="288" t="str">
        <f t="shared" si="46"/>
        <v>BLANK</v>
      </c>
      <c r="R2992"/>
    </row>
    <row r="2993" spans="16:18" x14ac:dyDescent="0.2">
      <c r="P2993" s="288" t="str">
        <f t="shared" si="46"/>
        <v>BLANK</v>
      </c>
      <c r="R2993"/>
    </row>
    <row r="2994" spans="16:18" x14ac:dyDescent="0.2">
      <c r="P2994" s="288" t="str">
        <f t="shared" si="46"/>
        <v>BLANK</v>
      </c>
      <c r="R2994"/>
    </row>
    <row r="2995" spans="16:18" x14ac:dyDescent="0.2">
      <c r="P2995" s="288" t="str">
        <f t="shared" si="46"/>
        <v>BLANK</v>
      </c>
      <c r="R2995"/>
    </row>
    <row r="2996" spans="16:18" x14ac:dyDescent="0.2">
      <c r="P2996" s="288" t="str">
        <f t="shared" si="46"/>
        <v>BLANK</v>
      </c>
      <c r="R2996"/>
    </row>
    <row r="2997" spans="16:18" x14ac:dyDescent="0.2">
      <c r="P2997" s="288" t="str">
        <f t="shared" si="46"/>
        <v>BLANK</v>
      </c>
      <c r="R2997"/>
    </row>
    <row r="2998" spans="16:18" x14ac:dyDescent="0.2">
      <c r="P2998" s="288" t="str">
        <f t="shared" si="46"/>
        <v>BLANK</v>
      </c>
      <c r="R2998"/>
    </row>
    <row r="2999" spans="16:18" x14ac:dyDescent="0.2">
      <c r="P2999" s="288" t="str">
        <f t="shared" si="46"/>
        <v>BLANK</v>
      </c>
      <c r="R2999"/>
    </row>
    <row r="3000" spans="16:18" x14ac:dyDescent="0.2">
      <c r="P3000" s="288" t="str">
        <f t="shared" si="46"/>
        <v>BLANK</v>
      </c>
      <c r="R3000"/>
    </row>
    <row r="3001" spans="16:18" x14ac:dyDescent="0.2">
      <c r="P3001" s="288" t="str">
        <f t="shared" si="46"/>
        <v>BLANK</v>
      </c>
      <c r="R3001"/>
    </row>
    <row r="3002" spans="16:18" x14ac:dyDescent="0.2">
      <c r="P3002" s="288" t="str">
        <f t="shared" si="46"/>
        <v>BLANK</v>
      </c>
      <c r="R3002"/>
    </row>
    <row r="3003" spans="16:18" x14ac:dyDescent="0.2">
      <c r="P3003" s="288" t="str">
        <f t="shared" si="46"/>
        <v>BLANK</v>
      </c>
      <c r="R3003"/>
    </row>
    <row r="3004" spans="16:18" x14ac:dyDescent="0.2">
      <c r="P3004" s="288" t="str">
        <f t="shared" si="46"/>
        <v>BLANK</v>
      </c>
      <c r="R3004"/>
    </row>
    <row r="3005" spans="16:18" x14ac:dyDescent="0.2">
      <c r="P3005" s="288" t="str">
        <f t="shared" si="46"/>
        <v>BLANK</v>
      </c>
      <c r="R3005"/>
    </row>
    <row r="3006" spans="16:18" x14ac:dyDescent="0.2">
      <c r="P3006" s="288" t="str">
        <f t="shared" si="46"/>
        <v>BLANK</v>
      </c>
      <c r="R3006"/>
    </row>
    <row r="3007" spans="16:18" x14ac:dyDescent="0.2">
      <c r="P3007" s="288" t="str">
        <f t="shared" si="46"/>
        <v>BLANK</v>
      </c>
      <c r="R3007"/>
    </row>
    <row r="3008" spans="16:18" x14ac:dyDescent="0.2">
      <c r="P3008" s="288" t="str">
        <f t="shared" si="46"/>
        <v>BLANK</v>
      </c>
      <c r="R3008"/>
    </row>
    <row r="3009" spans="16:18" x14ac:dyDescent="0.2">
      <c r="P3009" s="288" t="str">
        <f t="shared" si="46"/>
        <v>BLANK</v>
      </c>
      <c r="R3009"/>
    </row>
    <row r="3010" spans="16:18" x14ac:dyDescent="0.2">
      <c r="P3010" s="288" t="str">
        <f t="shared" si="46"/>
        <v>BLANK</v>
      </c>
      <c r="R3010"/>
    </row>
    <row r="3011" spans="16:18" x14ac:dyDescent="0.2">
      <c r="P3011" s="288" t="str">
        <f t="shared" ref="P3011:P3074" si="47">IF(A3011="","BLANK",A3011)</f>
        <v>BLANK</v>
      </c>
      <c r="R3011"/>
    </row>
    <row r="3012" spans="16:18" x14ac:dyDescent="0.2">
      <c r="P3012" s="288" t="str">
        <f t="shared" si="47"/>
        <v>BLANK</v>
      </c>
      <c r="R3012"/>
    </row>
    <row r="3013" spans="16:18" x14ac:dyDescent="0.2">
      <c r="P3013" s="288" t="str">
        <f t="shared" si="47"/>
        <v>BLANK</v>
      </c>
      <c r="R3013"/>
    </row>
    <row r="3014" spans="16:18" x14ac:dyDescent="0.2">
      <c r="P3014" s="288" t="str">
        <f t="shared" si="47"/>
        <v>BLANK</v>
      </c>
      <c r="R3014"/>
    </row>
    <row r="3015" spans="16:18" x14ac:dyDescent="0.2">
      <c r="P3015" s="288" t="str">
        <f t="shared" si="47"/>
        <v>BLANK</v>
      </c>
      <c r="R3015"/>
    </row>
    <row r="3016" spans="16:18" x14ac:dyDescent="0.2">
      <c r="P3016" s="288" t="str">
        <f t="shared" si="47"/>
        <v>BLANK</v>
      </c>
      <c r="R3016"/>
    </row>
    <row r="3017" spans="16:18" x14ac:dyDescent="0.2">
      <c r="P3017" s="288" t="str">
        <f t="shared" si="47"/>
        <v>BLANK</v>
      </c>
      <c r="R3017"/>
    </row>
    <row r="3018" spans="16:18" x14ac:dyDescent="0.2">
      <c r="P3018" s="288" t="str">
        <f t="shared" si="47"/>
        <v>BLANK</v>
      </c>
      <c r="R3018"/>
    </row>
    <row r="3019" spans="16:18" x14ac:dyDescent="0.2">
      <c r="P3019" s="288" t="str">
        <f t="shared" si="47"/>
        <v>BLANK</v>
      </c>
      <c r="R3019"/>
    </row>
    <row r="3020" spans="16:18" x14ac:dyDescent="0.2">
      <c r="P3020" s="288" t="str">
        <f t="shared" si="47"/>
        <v>BLANK</v>
      </c>
      <c r="R3020"/>
    </row>
    <row r="3021" spans="16:18" x14ac:dyDescent="0.2">
      <c r="P3021" s="288" t="str">
        <f t="shared" si="47"/>
        <v>BLANK</v>
      </c>
      <c r="R3021"/>
    </row>
    <row r="3022" spans="16:18" x14ac:dyDescent="0.2">
      <c r="P3022" s="288" t="str">
        <f t="shared" si="47"/>
        <v>BLANK</v>
      </c>
      <c r="R3022"/>
    </row>
    <row r="3023" spans="16:18" x14ac:dyDescent="0.2">
      <c r="P3023" s="288" t="str">
        <f t="shared" si="47"/>
        <v>BLANK</v>
      </c>
      <c r="R3023"/>
    </row>
    <row r="3024" spans="16:18" x14ac:dyDescent="0.2">
      <c r="P3024" s="288" t="str">
        <f t="shared" si="47"/>
        <v>BLANK</v>
      </c>
      <c r="R3024"/>
    </row>
    <row r="3025" spans="16:18" x14ac:dyDescent="0.2">
      <c r="P3025" s="288" t="str">
        <f t="shared" si="47"/>
        <v>BLANK</v>
      </c>
      <c r="R3025"/>
    </row>
    <row r="3026" spans="16:18" x14ac:dyDescent="0.2">
      <c r="P3026" s="288" t="str">
        <f t="shared" si="47"/>
        <v>BLANK</v>
      </c>
      <c r="R3026"/>
    </row>
    <row r="3027" spans="16:18" x14ac:dyDescent="0.2">
      <c r="P3027" s="288" t="str">
        <f t="shared" si="47"/>
        <v>BLANK</v>
      </c>
      <c r="R3027"/>
    </row>
    <row r="3028" spans="16:18" x14ac:dyDescent="0.2">
      <c r="P3028" s="288" t="str">
        <f t="shared" si="47"/>
        <v>BLANK</v>
      </c>
      <c r="R3028"/>
    </row>
    <row r="3029" spans="16:18" x14ac:dyDescent="0.2">
      <c r="P3029" s="288" t="str">
        <f t="shared" si="47"/>
        <v>BLANK</v>
      </c>
      <c r="R3029"/>
    </row>
    <row r="3030" spans="16:18" x14ac:dyDescent="0.2">
      <c r="P3030" s="288" t="str">
        <f t="shared" si="47"/>
        <v>BLANK</v>
      </c>
      <c r="R3030"/>
    </row>
    <row r="3031" spans="16:18" x14ac:dyDescent="0.2">
      <c r="P3031" s="288" t="str">
        <f t="shared" si="47"/>
        <v>BLANK</v>
      </c>
      <c r="R3031"/>
    </row>
    <row r="3032" spans="16:18" x14ac:dyDescent="0.2">
      <c r="P3032" s="288" t="str">
        <f t="shared" si="47"/>
        <v>BLANK</v>
      </c>
      <c r="R3032"/>
    </row>
    <row r="3033" spans="16:18" x14ac:dyDescent="0.2">
      <c r="P3033" s="288" t="str">
        <f t="shared" si="47"/>
        <v>BLANK</v>
      </c>
      <c r="R3033"/>
    </row>
    <row r="3034" spans="16:18" x14ac:dyDescent="0.2">
      <c r="P3034" s="288" t="str">
        <f t="shared" si="47"/>
        <v>BLANK</v>
      </c>
      <c r="R3034"/>
    </row>
    <row r="3035" spans="16:18" x14ac:dyDescent="0.2">
      <c r="P3035" s="288" t="str">
        <f t="shared" si="47"/>
        <v>BLANK</v>
      </c>
      <c r="R3035"/>
    </row>
    <row r="3036" spans="16:18" x14ac:dyDescent="0.2">
      <c r="P3036" s="288" t="str">
        <f t="shared" si="47"/>
        <v>BLANK</v>
      </c>
      <c r="R3036"/>
    </row>
    <row r="3037" spans="16:18" x14ac:dyDescent="0.2">
      <c r="P3037" s="288" t="str">
        <f t="shared" si="47"/>
        <v>BLANK</v>
      </c>
      <c r="R3037"/>
    </row>
    <row r="3038" spans="16:18" x14ac:dyDescent="0.2">
      <c r="P3038" s="288" t="str">
        <f t="shared" si="47"/>
        <v>BLANK</v>
      </c>
      <c r="R3038"/>
    </row>
    <row r="3039" spans="16:18" x14ac:dyDescent="0.2">
      <c r="P3039" s="288" t="str">
        <f t="shared" si="47"/>
        <v>BLANK</v>
      </c>
      <c r="R3039"/>
    </row>
    <row r="3040" spans="16:18" x14ac:dyDescent="0.2">
      <c r="P3040" s="288" t="str">
        <f t="shared" si="47"/>
        <v>BLANK</v>
      </c>
      <c r="R3040"/>
    </row>
    <row r="3041" spans="16:18" x14ac:dyDescent="0.2">
      <c r="P3041" s="288" t="str">
        <f t="shared" si="47"/>
        <v>BLANK</v>
      </c>
      <c r="R3041"/>
    </row>
    <row r="3042" spans="16:18" x14ac:dyDescent="0.2">
      <c r="P3042" s="288" t="str">
        <f t="shared" si="47"/>
        <v>BLANK</v>
      </c>
      <c r="R3042"/>
    </row>
    <row r="3043" spans="16:18" x14ac:dyDescent="0.2">
      <c r="P3043" s="288" t="str">
        <f t="shared" si="47"/>
        <v>BLANK</v>
      </c>
      <c r="R3043"/>
    </row>
    <row r="3044" spans="16:18" x14ac:dyDescent="0.2">
      <c r="P3044" s="288" t="str">
        <f t="shared" si="47"/>
        <v>BLANK</v>
      </c>
      <c r="R3044"/>
    </row>
    <row r="3045" spans="16:18" x14ac:dyDescent="0.2">
      <c r="P3045" s="288" t="str">
        <f t="shared" si="47"/>
        <v>BLANK</v>
      </c>
      <c r="R3045"/>
    </row>
    <row r="3046" spans="16:18" x14ac:dyDescent="0.2">
      <c r="P3046" s="288" t="str">
        <f t="shared" si="47"/>
        <v>BLANK</v>
      </c>
      <c r="R3046"/>
    </row>
    <row r="3047" spans="16:18" x14ac:dyDescent="0.2">
      <c r="P3047" s="288" t="str">
        <f t="shared" si="47"/>
        <v>BLANK</v>
      </c>
      <c r="R3047"/>
    </row>
    <row r="3048" spans="16:18" x14ac:dyDescent="0.2">
      <c r="P3048" s="288" t="str">
        <f t="shared" si="47"/>
        <v>BLANK</v>
      </c>
      <c r="R3048"/>
    </row>
    <row r="3049" spans="16:18" x14ac:dyDescent="0.2">
      <c r="P3049" s="288" t="str">
        <f t="shared" si="47"/>
        <v>BLANK</v>
      </c>
      <c r="R3049"/>
    </row>
    <row r="3050" spans="16:18" x14ac:dyDescent="0.2">
      <c r="P3050" s="288" t="str">
        <f t="shared" si="47"/>
        <v>BLANK</v>
      </c>
      <c r="R3050"/>
    </row>
    <row r="3051" spans="16:18" x14ac:dyDescent="0.2">
      <c r="P3051" s="288" t="str">
        <f t="shared" si="47"/>
        <v>BLANK</v>
      </c>
      <c r="R3051"/>
    </row>
    <row r="3052" spans="16:18" x14ac:dyDescent="0.2">
      <c r="P3052" s="288" t="str">
        <f t="shared" si="47"/>
        <v>BLANK</v>
      </c>
      <c r="R3052"/>
    </row>
    <row r="3053" spans="16:18" x14ac:dyDescent="0.2">
      <c r="P3053" s="288" t="str">
        <f t="shared" si="47"/>
        <v>BLANK</v>
      </c>
      <c r="R3053"/>
    </row>
    <row r="3054" spans="16:18" x14ac:dyDescent="0.2">
      <c r="P3054" s="288" t="str">
        <f t="shared" si="47"/>
        <v>BLANK</v>
      </c>
      <c r="R3054"/>
    </row>
    <row r="3055" spans="16:18" x14ac:dyDescent="0.2">
      <c r="P3055" s="288" t="str">
        <f t="shared" si="47"/>
        <v>BLANK</v>
      </c>
      <c r="R3055"/>
    </row>
    <row r="3056" spans="16:18" x14ac:dyDescent="0.2">
      <c r="P3056" s="288" t="str">
        <f t="shared" si="47"/>
        <v>BLANK</v>
      </c>
      <c r="R3056"/>
    </row>
    <row r="3057" spans="16:18" x14ac:dyDescent="0.2">
      <c r="P3057" s="288" t="str">
        <f t="shared" si="47"/>
        <v>BLANK</v>
      </c>
      <c r="R3057"/>
    </row>
    <row r="3058" spans="16:18" x14ac:dyDescent="0.2">
      <c r="P3058" s="288" t="str">
        <f t="shared" si="47"/>
        <v>BLANK</v>
      </c>
      <c r="R3058"/>
    </row>
    <row r="3059" spans="16:18" x14ac:dyDescent="0.2">
      <c r="P3059" s="288" t="str">
        <f t="shared" si="47"/>
        <v>BLANK</v>
      </c>
      <c r="R3059"/>
    </row>
    <row r="3060" spans="16:18" x14ac:dyDescent="0.2">
      <c r="P3060" s="288" t="str">
        <f t="shared" si="47"/>
        <v>BLANK</v>
      </c>
      <c r="R3060"/>
    </row>
    <row r="3061" spans="16:18" x14ac:dyDescent="0.2">
      <c r="P3061" s="288" t="str">
        <f t="shared" si="47"/>
        <v>BLANK</v>
      </c>
      <c r="R3061"/>
    </row>
    <row r="3062" spans="16:18" x14ac:dyDescent="0.2">
      <c r="P3062" s="288" t="str">
        <f t="shared" si="47"/>
        <v>BLANK</v>
      </c>
      <c r="R3062"/>
    </row>
    <row r="3063" spans="16:18" x14ac:dyDescent="0.2">
      <c r="P3063" s="288" t="str">
        <f t="shared" si="47"/>
        <v>BLANK</v>
      </c>
      <c r="R3063"/>
    </row>
    <row r="3064" spans="16:18" x14ac:dyDescent="0.2">
      <c r="P3064" s="288" t="str">
        <f t="shared" si="47"/>
        <v>BLANK</v>
      </c>
      <c r="R3064"/>
    </row>
    <row r="3065" spans="16:18" x14ac:dyDescent="0.2">
      <c r="P3065" s="288" t="str">
        <f t="shared" si="47"/>
        <v>BLANK</v>
      </c>
      <c r="R3065"/>
    </row>
    <row r="3066" spans="16:18" x14ac:dyDescent="0.2">
      <c r="P3066" s="288" t="str">
        <f t="shared" si="47"/>
        <v>BLANK</v>
      </c>
      <c r="R3066"/>
    </row>
    <row r="3067" spans="16:18" x14ac:dyDescent="0.2">
      <c r="P3067" s="288" t="str">
        <f t="shared" si="47"/>
        <v>BLANK</v>
      </c>
      <c r="R3067"/>
    </row>
    <row r="3068" spans="16:18" x14ac:dyDescent="0.2">
      <c r="P3068" s="288" t="str">
        <f t="shared" si="47"/>
        <v>BLANK</v>
      </c>
      <c r="R3068"/>
    </row>
    <row r="3069" spans="16:18" x14ac:dyDescent="0.2">
      <c r="P3069" s="288" t="str">
        <f t="shared" si="47"/>
        <v>BLANK</v>
      </c>
      <c r="R3069"/>
    </row>
    <row r="3070" spans="16:18" x14ac:dyDescent="0.2">
      <c r="P3070" s="288" t="str">
        <f t="shared" si="47"/>
        <v>BLANK</v>
      </c>
      <c r="R3070"/>
    </row>
    <row r="3071" spans="16:18" x14ac:dyDescent="0.2">
      <c r="P3071" s="288" t="str">
        <f t="shared" si="47"/>
        <v>BLANK</v>
      </c>
      <c r="R3071"/>
    </row>
    <row r="3072" spans="16:18" x14ac:dyDescent="0.2">
      <c r="P3072" s="288" t="str">
        <f t="shared" si="47"/>
        <v>BLANK</v>
      </c>
      <c r="R3072"/>
    </row>
    <row r="3073" spans="16:18" x14ac:dyDescent="0.2">
      <c r="P3073" s="288" t="str">
        <f t="shared" si="47"/>
        <v>BLANK</v>
      </c>
      <c r="R3073"/>
    </row>
    <row r="3074" spans="16:18" x14ac:dyDescent="0.2">
      <c r="P3074" s="288" t="str">
        <f t="shared" si="47"/>
        <v>BLANK</v>
      </c>
      <c r="R3074"/>
    </row>
    <row r="3075" spans="16:18" x14ac:dyDescent="0.2">
      <c r="P3075" s="288" t="str">
        <f t="shared" ref="P3075:P3138" si="48">IF(A3075="","BLANK",A3075)</f>
        <v>BLANK</v>
      </c>
      <c r="R3075"/>
    </row>
    <row r="3076" spans="16:18" x14ac:dyDescent="0.2">
      <c r="P3076" s="288" t="str">
        <f t="shared" si="48"/>
        <v>BLANK</v>
      </c>
      <c r="R3076"/>
    </row>
    <row r="3077" spans="16:18" x14ac:dyDescent="0.2">
      <c r="P3077" s="288" t="str">
        <f t="shared" si="48"/>
        <v>BLANK</v>
      </c>
      <c r="R3077"/>
    </row>
    <row r="3078" spans="16:18" x14ac:dyDescent="0.2">
      <c r="P3078" s="288" t="str">
        <f t="shared" si="48"/>
        <v>BLANK</v>
      </c>
      <c r="R3078"/>
    </row>
    <row r="3079" spans="16:18" x14ac:dyDescent="0.2">
      <c r="P3079" s="288" t="str">
        <f t="shared" si="48"/>
        <v>BLANK</v>
      </c>
      <c r="R3079"/>
    </row>
    <row r="3080" spans="16:18" x14ac:dyDescent="0.2">
      <c r="P3080" s="288" t="str">
        <f t="shared" si="48"/>
        <v>BLANK</v>
      </c>
      <c r="R3080"/>
    </row>
    <row r="3081" spans="16:18" x14ac:dyDescent="0.2">
      <c r="P3081" s="288" t="str">
        <f t="shared" si="48"/>
        <v>BLANK</v>
      </c>
      <c r="R3081"/>
    </row>
    <row r="3082" spans="16:18" x14ac:dyDescent="0.2">
      <c r="P3082" s="288" t="str">
        <f t="shared" si="48"/>
        <v>BLANK</v>
      </c>
      <c r="R3082"/>
    </row>
    <row r="3083" spans="16:18" x14ac:dyDescent="0.2">
      <c r="P3083" s="288" t="str">
        <f t="shared" si="48"/>
        <v>BLANK</v>
      </c>
      <c r="R3083"/>
    </row>
    <row r="3084" spans="16:18" x14ac:dyDescent="0.2">
      <c r="P3084" s="288" t="str">
        <f t="shared" si="48"/>
        <v>BLANK</v>
      </c>
      <c r="R3084"/>
    </row>
    <row r="3085" spans="16:18" x14ac:dyDescent="0.2">
      <c r="P3085" s="288" t="str">
        <f t="shared" si="48"/>
        <v>BLANK</v>
      </c>
      <c r="R3085"/>
    </row>
    <row r="3086" spans="16:18" x14ac:dyDescent="0.2">
      <c r="P3086" s="288" t="str">
        <f t="shared" si="48"/>
        <v>BLANK</v>
      </c>
      <c r="R3086"/>
    </row>
    <row r="3087" spans="16:18" x14ac:dyDescent="0.2">
      <c r="P3087" s="288" t="str">
        <f t="shared" si="48"/>
        <v>BLANK</v>
      </c>
      <c r="R3087"/>
    </row>
    <row r="3088" spans="16:18" x14ac:dyDescent="0.2">
      <c r="P3088" s="288" t="str">
        <f t="shared" si="48"/>
        <v>BLANK</v>
      </c>
      <c r="R3088"/>
    </row>
    <row r="3089" spans="16:18" x14ac:dyDescent="0.2">
      <c r="P3089" s="288" t="str">
        <f t="shared" si="48"/>
        <v>BLANK</v>
      </c>
      <c r="R3089"/>
    </row>
    <row r="3090" spans="16:18" x14ac:dyDescent="0.2">
      <c r="P3090" s="288" t="str">
        <f t="shared" si="48"/>
        <v>BLANK</v>
      </c>
      <c r="R3090"/>
    </row>
    <row r="3091" spans="16:18" x14ac:dyDescent="0.2">
      <c r="P3091" s="288" t="str">
        <f t="shared" si="48"/>
        <v>BLANK</v>
      </c>
      <c r="R3091"/>
    </row>
    <row r="3092" spans="16:18" x14ac:dyDescent="0.2">
      <c r="P3092" s="288" t="str">
        <f t="shared" si="48"/>
        <v>BLANK</v>
      </c>
      <c r="R3092"/>
    </row>
    <row r="3093" spans="16:18" x14ac:dyDescent="0.2">
      <c r="P3093" s="288" t="str">
        <f t="shared" si="48"/>
        <v>BLANK</v>
      </c>
      <c r="R3093"/>
    </row>
    <row r="3094" spans="16:18" x14ac:dyDescent="0.2">
      <c r="P3094" s="288" t="str">
        <f t="shared" si="48"/>
        <v>BLANK</v>
      </c>
      <c r="R3094"/>
    </row>
    <row r="3095" spans="16:18" x14ac:dyDescent="0.2">
      <c r="P3095" s="288" t="str">
        <f t="shared" si="48"/>
        <v>BLANK</v>
      </c>
      <c r="R3095"/>
    </row>
    <row r="3096" spans="16:18" x14ac:dyDescent="0.2">
      <c r="P3096" s="288" t="str">
        <f t="shared" si="48"/>
        <v>BLANK</v>
      </c>
      <c r="R3096"/>
    </row>
    <row r="3097" spans="16:18" x14ac:dyDescent="0.2">
      <c r="P3097" s="288" t="str">
        <f t="shared" si="48"/>
        <v>BLANK</v>
      </c>
      <c r="R3097"/>
    </row>
    <row r="3098" spans="16:18" x14ac:dyDescent="0.2">
      <c r="P3098" s="288" t="str">
        <f t="shared" si="48"/>
        <v>BLANK</v>
      </c>
      <c r="R3098"/>
    </row>
    <row r="3099" spans="16:18" x14ac:dyDescent="0.2">
      <c r="P3099" s="288" t="str">
        <f t="shared" si="48"/>
        <v>BLANK</v>
      </c>
      <c r="R3099"/>
    </row>
    <row r="3100" spans="16:18" x14ac:dyDescent="0.2">
      <c r="P3100" s="288" t="str">
        <f t="shared" si="48"/>
        <v>BLANK</v>
      </c>
      <c r="R3100"/>
    </row>
    <row r="3101" spans="16:18" x14ac:dyDescent="0.2">
      <c r="P3101" s="288" t="str">
        <f t="shared" si="48"/>
        <v>BLANK</v>
      </c>
      <c r="R3101"/>
    </row>
    <row r="3102" spans="16:18" x14ac:dyDescent="0.2">
      <c r="P3102" s="288" t="str">
        <f t="shared" si="48"/>
        <v>BLANK</v>
      </c>
      <c r="R3102"/>
    </row>
    <row r="3103" spans="16:18" x14ac:dyDescent="0.2">
      <c r="P3103" s="288" t="str">
        <f t="shared" si="48"/>
        <v>BLANK</v>
      </c>
      <c r="R3103"/>
    </row>
    <row r="3104" spans="16:18" x14ac:dyDescent="0.2">
      <c r="P3104" s="288" t="str">
        <f t="shared" si="48"/>
        <v>BLANK</v>
      </c>
      <c r="R3104"/>
    </row>
    <row r="3105" spans="16:18" x14ac:dyDescent="0.2">
      <c r="P3105" s="288" t="str">
        <f t="shared" si="48"/>
        <v>BLANK</v>
      </c>
      <c r="R3105"/>
    </row>
    <row r="3106" spans="16:18" x14ac:dyDescent="0.2">
      <c r="P3106" s="288" t="str">
        <f t="shared" si="48"/>
        <v>BLANK</v>
      </c>
      <c r="R3106"/>
    </row>
    <row r="3107" spans="16:18" x14ac:dyDescent="0.2">
      <c r="P3107" s="288" t="str">
        <f t="shared" si="48"/>
        <v>BLANK</v>
      </c>
      <c r="R3107"/>
    </row>
    <row r="3108" spans="16:18" x14ac:dyDescent="0.2">
      <c r="P3108" s="288" t="str">
        <f t="shared" si="48"/>
        <v>BLANK</v>
      </c>
      <c r="R3108"/>
    </row>
    <row r="3109" spans="16:18" x14ac:dyDescent="0.2">
      <c r="P3109" s="288" t="str">
        <f t="shared" si="48"/>
        <v>BLANK</v>
      </c>
      <c r="R3109"/>
    </row>
    <row r="3110" spans="16:18" x14ac:dyDescent="0.2">
      <c r="P3110" s="288" t="str">
        <f t="shared" si="48"/>
        <v>BLANK</v>
      </c>
      <c r="R3110"/>
    </row>
    <row r="3111" spans="16:18" x14ac:dyDescent="0.2">
      <c r="P3111" s="288" t="str">
        <f t="shared" si="48"/>
        <v>BLANK</v>
      </c>
      <c r="R3111"/>
    </row>
    <row r="3112" spans="16:18" x14ac:dyDescent="0.2">
      <c r="P3112" s="288" t="str">
        <f t="shared" si="48"/>
        <v>BLANK</v>
      </c>
      <c r="R3112"/>
    </row>
    <row r="3113" spans="16:18" x14ac:dyDescent="0.2">
      <c r="P3113" s="288" t="str">
        <f t="shared" si="48"/>
        <v>BLANK</v>
      </c>
      <c r="R3113"/>
    </row>
    <row r="3114" spans="16:18" x14ac:dyDescent="0.2">
      <c r="P3114" s="288" t="str">
        <f t="shared" si="48"/>
        <v>BLANK</v>
      </c>
      <c r="R3114"/>
    </row>
    <row r="3115" spans="16:18" x14ac:dyDescent="0.2">
      <c r="P3115" s="288" t="str">
        <f t="shared" si="48"/>
        <v>BLANK</v>
      </c>
      <c r="R3115"/>
    </row>
    <row r="3116" spans="16:18" x14ac:dyDescent="0.2">
      <c r="P3116" s="288" t="str">
        <f t="shared" si="48"/>
        <v>BLANK</v>
      </c>
      <c r="R3116"/>
    </row>
    <row r="3117" spans="16:18" x14ac:dyDescent="0.2">
      <c r="P3117" s="288" t="str">
        <f t="shared" si="48"/>
        <v>BLANK</v>
      </c>
      <c r="R3117"/>
    </row>
    <row r="3118" spans="16:18" x14ac:dyDescent="0.2">
      <c r="P3118" s="288" t="str">
        <f t="shared" si="48"/>
        <v>BLANK</v>
      </c>
      <c r="R3118"/>
    </row>
    <row r="3119" spans="16:18" x14ac:dyDescent="0.2">
      <c r="P3119" s="288" t="str">
        <f t="shared" si="48"/>
        <v>BLANK</v>
      </c>
      <c r="R3119"/>
    </row>
    <row r="3120" spans="16:18" x14ac:dyDescent="0.2">
      <c r="P3120" s="288" t="str">
        <f t="shared" si="48"/>
        <v>BLANK</v>
      </c>
      <c r="R3120"/>
    </row>
    <row r="3121" spans="16:18" x14ac:dyDescent="0.2">
      <c r="P3121" s="288" t="str">
        <f t="shared" si="48"/>
        <v>BLANK</v>
      </c>
      <c r="R3121"/>
    </row>
    <row r="3122" spans="16:18" x14ac:dyDescent="0.2">
      <c r="P3122" s="288" t="str">
        <f t="shared" si="48"/>
        <v>BLANK</v>
      </c>
      <c r="R3122"/>
    </row>
    <row r="3123" spans="16:18" x14ac:dyDescent="0.2">
      <c r="P3123" s="288" t="str">
        <f t="shared" si="48"/>
        <v>BLANK</v>
      </c>
      <c r="R3123"/>
    </row>
    <row r="3124" spans="16:18" x14ac:dyDescent="0.2">
      <c r="P3124" s="288" t="str">
        <f t="shared" si="48"/>
        <v>BLANK</v>
      </c>
      <c r="R3124"/>
    </row>
    <row r="3125" spans="16:18" x14ac:dyDescent="0.2">
      <c r="P3125" s="288" t="str">
        <f t="shared" si="48"/>
        <v>BLANK</v>
      </c>
      <c r="R3125"/>
    </row>
    <row r="3126" spans="16:18" x14ac:dyDescent="0.2">
      <c r="P3126" s="288" t="str">
        <f t="shared" si="48"/>
        <v>BLANK</v>
      </c>
      <c r="R3126"/>
    </row>
    <row r="3127" spans="16:18" x14ac:dyDescent="0.2">
      <c r="P3127" s="288" t="str">
        <f t="shared" si="48"/>
        <v>BLANK</v>
      </c>
      <c r="R3127"/>
    </row>
    <row r="3128" spans="16:18" x14ac:dyDescent="0.2">
      <c r="P3128" s="288" t="str">
        <f t="shared" si="48"/>
        <v>BLANK</v>
      </c>
      <c r="R3128"/>
    </row>
    <row r="3129" spans="16:18" x14ac:dyDescent="0.2">
      <c r="P3129" s="288" t="str">
        <f t="shared" si="48"/>
        <v>BLANK</v>
      </c>
      <c r="R3129"/>
    </row>
    <row r="3130" spans="16:18" x14ac:dyDescent="0.2">
      <c r="P3130" s="288" t="str">
        <f t="shared" si="48"/>
        <v>BLANK</v>
      </c>
      <c r="R3130"/>
    </row>
    <row r="3131" spans="16:18" x14ac:dyDescent="0.2">
      <c r="P3131" s="288" t="str">
        <f t="shared" si="48"/>
        <v>BLANK</v>
      </c>
      <c r="R3131"/>
    </row>
    <row r="3132" spans="16:18" x14ac:dyDescent="0.2">
      <c r="P3132" s="288" t="str">
        <f t="shared" si="48"/>
        <v>BLANK</v>
      </c>
      <c r="R3132"/>
    </row>
    <row r="3133" spans="16:18" x14ac:dyDescent="0.2">
      <c r="P3133" s="288" t="str">
        <f t="shared" si="48"/>
        <v>BLANK</v>
      </c>
      <c r="R3133"/>
    </row>
    <row r="3134" spans="16:18" x14ac:dyDescent="0.2">
      <c r="P3134" s="288" t="str">
        <f t="shared" si="48"/>
        <v>BLANK</v>
      </c>
      <c r="R3134"/>
    </row>
    <row r="3135" spans="16:18" x14ac:dyDescent="0.2">
      <c r="P3135" s="288" t="str">
        <f t="shared" si="48"/>
        <v>BLANK</v>
      </c>
      <c r="R3135"/>
    </row>
    <row r="3136" spans="16:18" x14ac:dyDescent="0.2">
      <c r="P3136" s="288" t="str">
        <f t="shared" si="48"/>
        <v>BLANK</v>
      </c>
      <c r="R3136"/>
    </row>
    <row r="3137" spans="16:18" x14ac:dyDescent="0.2">
      <c r="P3137" s="288" t="str">
        <f t="shared" si="48"/>
        <v>BLANK</v>
      </c>
      <c r="R3137"/>
    </row>
    <row r="3138" spans="16:18" x14ac:dyDescent="0.2">
      <c r="P3138" s="288" t="str">
        <f t="shared" si="48"/>
        <v>BLANK</v>
      </c>
      <c r="R3138"/>
    </row>
    <row r="3139" spans="16:18" x14ac:dyDescent="0.2">
      <c r="P3139" s="288" t="str">
        <f t="shared" ref="P3139:P3202" si="49">IF(A3139="","BLANK",A3139)</f>
        <v>BLANK</v>
      </c>
      <c r="R3139"/>
    </row>
    <row r="3140" spans="16:18" x14ac:dyDescent="0.2">
      <c r="P3140" s="288" t="str">
        <f t="shared" si="49"/>
        <v>BLANK</v>
      </c>
      <c r="R3140"/>
    </row>
    <row r="3141" spans="16:18" x14ac:dyDescent="0.2">
      <c r="P3141" s="288" t="str">
        <f t="shared" si="49"/>
        <v>BLANK</v>
      </c>
      <c r="R3141"/>
    </row>
    <row r="3142" spans="16:18" x14ac:dyDescent="0.2">
      <c r="P3142" s="288" t="str">
        <f t="shared" si="49"/>
        <v>BLANK</v>
      </c>
      <c r="R3142"/>
    </row>
    <row r="3143" spans="16:18" x14ac:dyDescent="0.2">
      <c r="P3143" s="288" t="str">
        <f t="shared" si="49"/>
        <v>BLANK</v>
      </c>
      <c r="R3143"/>
    </row>
    <row r="3144" spans="16:18" x14ac:dyDescent="0.2">
      <c r="P3144" s="288" t="str">
        <f t="shared" si="49"/>
        <v>BLANK</v>
      </c>
      <c r="R3144"/>
    </row>
    <row r="3145" spans="16:18" x14ac:dyDescent="0.2">
      <c r="P3145" s="288" t="str">
        <f t="shared" si="49"/>
        <v>BLANK</v>
      </c>
      <c r="R3145"/>
    </row>
    <row r="3146" spans="16:18" x14ac:dyDescent="0.2">
      <c r="P3146" s="288" t="str">
        <f t="shared" si="49"/>
        <v>BLANK</v>
      </c>
      <c r="R3146"/>
    </row>
    <row r="3147" spans="16:18" x14ac:dyDescent="0.2">
      <c r="P3147" s="288" t="str">
        <f t="shared" si="49"/>
        <v>BLANK</v>
      </c>
      <c r="R3147"/>
    </row>
    <row r="3148" spans="16:18" x14ac:dyDescent="0.2">
      <c r="P3148" s="288" t="str">
        <f t="shared" si="49"/>
        <v>BLANK</v>
      </c>
      <c r="R3148"/>
    </row>
    <row r="3149" spans="16:18" x14ac:dyDescent="0.2">
      <c r="P3149" s="288" t="str">
        <f t="shared" si="49"/>
        <v>BLANK</v>
      </c>
      <c r="R3149"/>
    </row>
    <row r="3150" spans="16:18" x14ac:dyDescent="0.2">
      <c r="P3150" s="288" t="str">
        <f t="shared" si="49"/>
        <v>BLANK</v>
      </c>
      <c r="R3150"/>
    </row>
    <row r="3151" spans="16:18" x14ac:dyDescent="0.2">
      <c r="P3151" s="288" t="str">
        <f t="shared" si="49"/>
        <v>BLANK</v>
      </c>
      <c r="R3151"/>
    </row>
    <row r="3152" spans="16:18" x14ac:dyDescent="0.2">
      <c r="P3152" s="288" t="str">
        <f t="shared" si="49"/>
        <v>BLANK</v>
      </c>
      <c r="R3152"/>
    </row>
    <row r="3153" spans="16:18" x14ac:dyDescent="0.2">
      <c r="P3153" s="288" t="str">
        <f t="shared" si="49"/>
        <v>BLANK</v>
      </c>
      <c r="R3153"/>
    </row>
    <row r="3154" spans="16:18" x14ac:dyDescent="0.2">
      <c r="P3154" s="288" t="str">
        <f t="shared" si="49"/>
        <v>BLANK</v>
      </c>
      <c r="R3154"/>
    </row>
    <row r="3155" spans="16:18" x14ac:dyDescent="0.2">
      <c r="P3155" s="288" t="str">
        <f t="shared" si="49"/>
        <v>BLANK</v>
      </c>
      <c r="R3155"/>
    </row>
    <row r="3156" spans="16:18" x14ac:dyDescent="0.2">
      <c r="P3156" s="288" t="str">
        <f t="shared" si="49"/>
        <v>BLANK</v>
      </c>
      <c r="R3156"/>
    </row>
    <row r="3157" spans="16:18" x14ac:dyDescent="0.2">
      <c r="P3157" s="288" t="str">
        <f t="shared" si="49"/>
        <v>BLANK</v>
      </c>
      <c r="R3157"/>
    </row>
    <row r="3158" spans="16:18" x14ac:dyDescent="0.2">
      <c r="P3158" s="288" t="str">
        <f t="shared" si="49"/>
        <v>BLANK</v>
      </c>
      <c r="R3158"/>
    </row>
    <row r="3159" spans="16:18" x14ac:dyDescent="0.2">
      <c r="P3159" s="288" t="str">
        <f t="shared" si="49"/>
        <v>BLANK</v>
      </c>
      <c r="R3159"/>
    </row>
    <row r="3160" spans="16:18" x14ac:dyDescent="0.2">
      <c r="P3160" s="288" t="str">
        <f t="shared" si="49"/>
        <v>BLANK</v>
      </c>
      <c r="R3160"/>
    </row>
    <row r="3161" spans="16:18" x14ac:dyDescent="0.2">
      <c r="P3161" s="288" t="str">
        <f t="shared" si="49"/>
        <v>BLANK</v>
      </c>
      <c r="R3161"/>
    </row>
    <row r="3162" spans="16:18" x14ac:dyDescent="0.2">
      <c r="P3162" s="288" t="str">
        <f t="shared" si="49"/>
        <v>BLANK</v>
      </c>
      <c r="R3162"/>
    </row>
    <row r="3163" spans="16:18" x14ac:dyDescent="0.2">
      <c r="P3163" s="288" t="str">
        <f t="shared" si="49"/>
        <v>BLANK</v>
      </c>
      <c r="R3163"/>
    </row>
    <row r="3164" spans="16:18" x14ac:dyDescent="0.2">
      <c r="P3164" s="288" t="str">
        <f t="shared" si="49"/>
        <v>BLANK</v>
      </c>
      <c r="R3164"/>
    </row>
    <row r="3165" spans="16:18" x14ac:dyDescent="0.2">
      <c r="P3165" s="288" t="str">
        <f t="shared" si="49"/>
        <v>BLANK</v>
      </c>
      <c r="R3165"/>
    </row>
    <row r="3166" spans="16:18" x14ac:dyDescent="0.2">
      <c r="P3166" s="288" t="str">
        <f t="shared" si="49"/>
        <v>BLANK</v>
      </c>
      <c r="R3166"/>
    </row>
    <row r="3167" spans="16:18" x14ac:dyDescent="0.2">
      <c r="P3167" s="288" t="str">
        <f t="shared" si="49"/>
        <v>BLANK</v>
      </c>
      <c r="R3167"/>
    </row>
    <row r="3168" spans="16:18" x14ac:dyDescent="0.2">
      <c r="P3168" s="288" t="str">
        <f t="shared" si="49"/>
        <v>BLANK</v>
      </c>
      <c r="R3168"/>
    </row>
    <row r="3169" spans="16:18" x14ac:dyDescent="0.2">
      <c r="P3169" s="288" t="str">
        <f t="shared" si="49"/>
        <v>BLANK</v>
      </c>
      <c r="R3169"/>
    </row>
    <row r="3170" spans="16:18" x14ac:dyDescent="0.2">
      <c r="P3170" s="288" t="str">
        <f t="shared" si="49"/>
        <v>BLANK</v>
      </c>
      <c r="R3170"/>
    </row>
    <row r="3171" spans="16:18" x14ac:dyDescent="0.2">
      <c r="P3171" s="288" t="str">
        <f t="shared" si="49"/>
        <v>BLANK</v>
      </c>
      <c r="R3171"/>
    </row>
    <row r="3172" spans="16:18" x14ac:dyDescent="0.2">
      <c r="P3172" s="288" t="str">
        <f t="shared" si="49"/>
        <v>BLANK</v>
      </c>
      <c r="R3172"/>
    </row>
    <row r="3173" spans="16:18" x14ac:dyDescent="0.2">
      <c r="P3173" s="288" t="str">
        <f t="shared" si="49"/>
        <v>BLANK</v>
      </c>
      <c r="R3173"/>
    </row>
    <row r="3174" spans="16:18" x14ac:dyDescent="0.2">
      <c r="P3174" s="288" t="str">
        <f t="shared" si="49"/>
        <v>BLANK</v>
      </c>
      <c r="R3174"/>
    </row>
    <row r="3175" spans="16:18" x14ac:dyDescent="0.2">
      <c r="P3175" s="288" t="str">
        <f t="shared" si="49"/>
        <v>BLANK</v>
      </c>
      <c r="R3175"/>
    </row>
    <row r="3176" spans="16:18" x14ac:dyDescent="0.2">
      <c r="P3176" s="288" t="str">
        <f t="shared" si="49"/>
        <v>BLANK</v>
      </c>
      <c r="R3176"/>
    </row>
    <row r="3177" spans="16:18" x14ac:dyDescent="0.2">
      <c r="P3177" s="288" t="str">
        <f t="shared" si="49"/>
        <v>BLANK</v>
      </c>
      <c r="R3177"/>
    </row>
    <row r="3178" spans="16:18" x14ac:dyDescent="0.2">
      <c r="P3178" s="288" t="str">
        <f t="shared" si="49"/>
        <v>BLANK</v>
      </c>
      <c r="R3178"/>
    </row>
    <row r="3179" spans="16:18" x14ac:dyDescent="0.2">
      <c r="P3179" s="288" t="str">
        <f t="shared" si="49"/>
        <v>BLANK</v>
      </c>
      <c r="R3179"/>
    </row>
    <row r="3180" spans="16:18" x14ac:dyDescent="0.2">
      <c r="P3180" s="288" t="str">
        <f t="shared" si="49"/>
        <v>BLANK</v>
      </c>
      <c r="R3180"/>
    </row>
    <row r="3181" spans="16:18" x14ac:dyDescent="0.2">
      <c r="P3181" s="288" t="str">
        <f t="shared" si="49"/>
        <v>BLANK</v>
      </c>
      <c r="R3181"/>
    </row>
    <row r="3182" spans="16:18" x14ac:dyDescent="0.2">
      <c r="P3182" s="288" t="str">
        <f t="shared" si="49"/>
        <v>BLANK</v>
      </c>
      <c r="R3182"/>
    </row>
    <row r="3183" spans="16:18" x14ac:dyDescent="0.2">
      <c r="P3183" s="288" t="str">
        <f t="shared" si="49"/>
        <v>BLANK</v>
      </c>
      <c r="R3183"/>
    </row>
    <row r="3184" spans="16:18" x14ac:dyDescent="0.2">
      <c r="P3184" s="288" t="str">
        <f t="shared" si="49"/>
        <v>BLANK</v>
      </c>
      <c r="R3184"/>
    </row>
    <row r="3185" spans="16:18" x14ac:dyDescent="0.2">
      <c r="P3185" s="288" t="str">
        <f t="shared" si="49"/>
        <v>BLANK</v>
      </c>
      <c r="R3185"/>
    </row>
    <row r="3186" spans="16:18" x14ac:dyDescent="0.2">
      <c r="P3186" s="288" t="str">
        <f t="shared" si="49"/>
        <v>BLANK</v>
      </c>
      <c r="R3186"/>
    </row>
    <row r="3187" spans="16:18" x14ac:dyDescent="0.2">
      <c r="P3187" s="288" t="str">
        <f t="shared" si="49"/>
        <v>BLANK</v>
      </c>
      <c r="R3187"/>
    </row>
    <row r="3188" spans="16:18" x14ac:dyDescent="0.2">
      <c r="P3188" s="288" t="str">
        <f t="shared" si="49"/>
        <v>BLANK</v>
      </c>
      <c r="R3188"/>
    </row>
    <row r="3189" spans="16:18" x14ac:dyDescent="0.2">
      <c r="P3189" s="288" t="str">
        <f t="shared" si="49"/>
        <v>BLANK</v>
      </c>
      <c r="R3189"/>
    </row>
    <row r="3190" spans="16:18" x14ac:dyDescent="0.2">
      <c r="P3190" s="288" t="str">
        <f t="shared" si="49"/>
        <v>BLANK</v>
      </c>
      <c r="R3190"/>
    </row>
    <row r="3191" spans="16:18" x14ac:dyDescent="0.2">
      <c r="P3191" s="288" t="str">
        <f t="shared" si="49"/>
        <v>BLANK</v>
      </c>
      <c r="R3191"/>
    </row>
    <row r="3192" spans="16:18" x14ac:dyDescent="0.2">
      <c r="P3192" s="288" t="str">
        <f t="shared" si="49"/>
        <v>BLANK</v>
      </c>
      <c r="R3192"/>
    </row>
    <row r="3193" spans="16:18" x14ac:dyDescent="0.2">
      <c r="P3193" s="288" t="str">
        <f t="shared" si="49"/>
        <v>BLANK</v>
      </c>
      <c r="R3193"/>
    </row>
    <row r="3194" spans="16:18" x14ac:dyDescent="0.2">
      <c r="P3194" s="288" t="str">
        <f t="shared" si="49"/>
        <v>BLANK</v>
      </c>
      <c r="R3194"/>
    </row>
    <row r="3195" spans="16:18" x14ac:dyDescent="0.2">
      <c r="P3195" s="288" t="str">
        <f t="shared" si="49"/>
        <v>BLANK</v>
      </c>
      <c r="R3195"/>
    </row>
    <row r="3196" spans="16:18" x14ac:dyDescent="0.2">
      <c r="P3196" s="288" t="str">
        <f t="shared" si="49"/>
        <v>BLANK</v>
      </c>
      <c r="R3196"/>
    </row>
    <row r="3197" spans="16:18" x14ac:dyDescent="0.2">
      <c r="P3197" s="288" t="str">
        <f t="shared" si="49"/>
        <v>BLANK</v>
      </c>
      <c r="R3197"/>
    </row>
    <row r="3198" spans="16:18" x14ac:dyDescent="0.2">
      <c r="P3198" s="288" t="str">
        <f t="shared" si="49"/>
        <v>BLANK</v>
      </c>
      <c r="R3198"/>
    </row>
    <row r="3199" spans="16:18" x14ac:dyDescent="0.2">
      <c r="P3199" s="288" t="str">
        <f t="shared" si="49"/>
        <v>BLANK</v>
      </c>
      <c r="R3199"/>
    </row>
    <row r="3200" spans="16:18" x14ac:dyDescent="0.2">
      <c r="P3200" s="288" t="str">
        <f t="shared" si="49"/>
        <v>BLANK</v>
      </c>
      <c r="R3200"/>
    </row>
    <row r="3201" spans="16:18" x14ac:dyDescent="0.2">
      <c r="P3201" s="288" t="str">
        <f t="shared" si="49"/>
        <v>BLANK</v>
      </c>
      <c r="R3201"/>
    </row>
    <row r="3202" spans="16:18" x14ac:dyDescent="0.2">
      <c r="P3202" s="288" t="str">
        <f t="shared" si="49"/>
        <v>BLANK</v>
      </c>
      <c r="R3202"/>
    </row>
    <row r="3203" spans="16:18" x14ac:dyDescent="0.2">
      <c r="P3203" s="288" t="str">
        <f t="shared" ref="P3203:P3266" si="50">IF(A3203="","BLANK",A3203)</f>
        <v>BLANK</v>
      </c>
      <c r="R3203"/>
    </row>
    <row r="3204" spans="16:18" x14ac:dyDescent="0.2">
      <c r="P3204" s="288" t="str">
        <f t="shared" si="50"/>
        <v>BLANK</v>
      </c>
      <c r="R3204"/>
    </row>
    <row r="3205" spans="16:18" x14ac:dyDescent="0.2">
      <c r="P3205" s="288" t="str">
        <f t="shared" si="50"/>
        <v>BLANK</v>
      </c>
      <c r="R3205"/>
    </row>
    <row r="3206" spans="16:18" x14ac:dyDescent="0.2">
      <c r="P3206" s="288" t="str">
        <f t="shared" si="50"/>
        <v>BLANK</v>
      </c>
      <c r="R3206"/>
    </row>
    <row r="3207" spans="16:18" x14ac:dyDescent="0.2">
      <c r="P3207" s="288" t="str">
        <f t="shared" si="50"/>
        <v>BLANK</v>
      </c>
      <c r="R3207"/>
    </row>
    <row r="3208" spans="16:18" x14ac:dyDescent="0.2">
      <c r="P3208" s="288" t="str">
        <f t="shared" si="50"/>
        <v>BLANK</v>
      </c>
      <c r="R3208"/>
    </row>
    <row r="3209" spans="16:18" x14ac:dyDescent="0.2">
      <c r="P3209" s="288" t="str">
        <f t="shared" si="50"/>
        <v>BLANK</v>
      </c>
      <c r="R3209"/>
    </row>
    <row r="3210" spans="16:18" x14ac:dyDescent="0.2">
      <c r="P3210" s="288" t="str">
        <f t="shared" si="50"/>
        <v>BLANK</v>
      </c>
      <c r="R3210"/>
    </row>
    <row r="3211" spans="16:18" x14ac:dyDescent="0.2">
      <c r="P3211" s="288" t="str">
        <f t="shared" si="50"/>
        <v>BLANK</v>
      </c>
      <c r="R3211"/>
    </row>
    <row r="3212" spans="16:18" x14ac:dyDescent="0.2">
      <c r="P3212" s="288" t="str">
        <f t="shared" si="50"/>
        <v>BLANK</v>
      </c>
      <c r="R3212"/>
    </row>
    <row r="3213" spans="16:18" x14ac:dyDescent="0.2">
      <c r="P3213" s="288" t="str">
        <f t="shared" si="50"/>
        <v>BLANK</v>
      </c>
      <c r="R3213"/>
    </row>
    <row r="3214" spans="16:18" x14ac:dyDescent="0.2">
      <c r="P3214" s="288" t="str">
        <f t="shared" si="50"/>
        <v>BLANK</v>
      </c>
      <c r="R3214"/>
    </row>
    <row r="3215" spans="16:18" x14ac:dyDescent="0.2">
      <c r="P3215" s="288" t="str">
        <f t="shared" si="50"/>
        <v>BLANK</v>
      </c>
      <c r="R3215"/>
    </row>
    <row r="3216" spans="16:18" x14ac:dyDescent="0.2">
      <c r="P3216" s="288" t="str">
        <f t="shared" si="50"/>
        <v>BLANK</v>
      </c>
      <c r="R3216"/>
    </row>
    <row r="3217" spans="16:18" x14ac:dyDescent="0.2">
      <c r="P3217" s="288" t="str">
        <f t="shared" si="50"/>
        <v>BLANK</v>
      </c>
      <c r="R3217"/>
    </row>
    <row r="3218" spans="16:18" x14ac:dyDescent="0.2">
      <c r="P3218" s="288" t="str">
        <f t="shared" si="50"/>
        <v>BLANK</v>
      </c>
      <c r="R3218"/>
    </row>
    <row r="3219" spans="16:18" x14ac:dyDescent="0.2">
      <c r="P3219" s="288" t="str">
        <f t="shared" si="50"/>
        <v>BLANK</v>
      </c>
      <c r="R3219"/>
    </row>
    <row r="3220" spans="16:18" x14ac:dyDescent="0.2">
      <c r="P3220" s="288" t="str">
        <f t="shared" si="50"/>
        <v>BLANK</v>
      </c>
      <c r="R3220"/>
    </row>
    <row r="3221" spans="16:18" x14ac:dyDescent="0.2">
      <c r="P3221" s="288" t="str">
        <f t="shared" si="50"/>
        <v>BLANK</v>
      </c>
      <c r="R3221"/>
    </row>
    <row r="3222" spans="16:18" x14ac:dyDescent="0.2">
      <c r="P3222" s="288" t="str">
        <f t="shared" si="50"/>
        <v>BLANK</v>
      </c>
      <c r="R3222"/>
    </row>
    <row r="3223" spans="16:18" x14ac:dyDescent="0.2">
      <c r="P3223" s="288" t="str">
        <f t="shared" si="50"/>
        <v>BLANK</v>
      </c>
      <c r="R3223"/>
    </row>
    <row r="3224" spans="16:18" x14ac:dyDescent="0.2">
      <c r="P3224" s="288" t="str">
        <f t="shared" si="50"/>
        <v>BLANK</v>
      </c>
      <c r="R3224"/>
    </row>
    <row r="3225" spans="16:18" x14ac:dyDescent="0.2">
      <c r="P3225" s="288" t="str">
        <f t="shared" si="50"/>
        <v>BLANK</v>
      </c>
      <c r="R3225"/>
    </row>
    <row r="3226" spans="16:18" x14ac:dyDescent="0.2">
      <c r="P3226" s="288" t="str">
        <f t="shared" si="50"/>
        <v>BLANK</v>
      </c>
      <c r="R3226"/>
    </row>
    <row r="3227" spans="16:18" x14ac:dyDescent="0.2">
      <c r="P3227" s="288" t="str">
        <f t="shared" si="50"/>
        <v>BLANK</v>
      </c>
      <c r="R3227"/>
    </row>
    <row r="3228" spans="16:18" x14ac:dyDescent="0.2">
      <c r="P3228" s="288" t="str">
        <f t="shared" si="50"/>
        <v>BLANK</v>
      </c>
      <c r="R3228"/>
    </row>
    <row r="3229" spans="16:18" x14ac:dyDescent="0.2">
      <c r="P3229" s="288" t="str">
        <f t="shared" si="50"/>
        <v>BLANK</v>
      </c>
      <c r="R3229"/>
    </row>
    <row r="3230" spans="16:18" x14ac:dyDescent="0.2">
      <c r="P3230" s="288" t="str">
        <f t="shared" si="50"/>
        <v>BLANK</v>
      </c>
      <c r="R3230"/>
    </row>
    <row r="3231" spans="16:18" x14ac:dyDescent="0.2">
      <c r="P3231" s="288" t="str">
        <f t="shared" si="50"/>
        <v>BLANK</v>
      </c>
      <c r="R3231"/>
    </row>
    <row r="3232" spans="16:18" x14ac:dyDescent="0.2">
      <c r="P3232" s="288" t="str">
        <f t="shared" si="50"/>
        <v>BLANK</v>
      </c>
      <c r="R3232"/>
    </row>
    <row r="3233" spans="16:18" x14ac:dyDescent="0.2">
      <c r="P3233" s="288" t="str">
        <f t="shared" si="50"/>
        <v>BLANK</v>
      </c>
      <c r="R3233"/>
    </row>
    <row r="3234" spans="16:18" x14ac:dyDescent="0.2">
      <c r="P3234" s="288" t="str">
        <f t="shared" si="50"/>
        <v>BLANK</v>
      </c>
      <c r="R3234"/>
    </row>
    <row r="3235" spans="16:18" x14ac:dyDescent="0.2">
      <c r="P3235" s="288" t="str">
        <f t="shared" si="50"/>
        <v>BLANK</v>
      </c>
      <c r="R3235"/>
    </row>
    <row r="3236" spans="16:18" x14ac:dyDescent="0.2">
      <c r="P3236" s="288" t="str">
        <f t="shared" si="50"/>
        <v>BLANK</v>
      </c>
      <c r="R3236"/>
    </row>
    <row r="3237" spans="16:18" x14ac:dyDescent="0.2">
      <c r="P3237" s="288" t="str">
        <f t="shared" si="50"/>
        <v>BLANK</v>
      </c>
      <c r="R3237"/>
    </row>
    <row r="3238" spans="16:18" x14ac:dyDescent="0.2">
      <c r="P3238" s="288" t="str">
        <f t="shared" si="50"/>
        <v>BLANK</v>
      </c>
      <c r="R3238"/>
    </row>
    <row r="3239" spans="16:18" x14ac:dyDescent="0.2">
      <c r="P3239" s="288" t="str">
        <f t="shared" si="50"/>
        <v>BLANK</v>
      </c>
      <c r="R3239"/>
    </row>
    <row r="3240" spans="16:18" x14ac:dyDescent="0.2">
      <c r="P3240" s="288" t="str">
        <f t="shared" si="50"/>
        <v>BLANK</v>
      </c>
      <c r="R3240"/>
    </row>
    <row r="3241" spans="16:18" x14ac:dyDescent="0.2">
      <c r="P3241" s="288" t="str">
        <f t="shared" si="50"/>
        <v>BLANK</v>
      </c>
      <c r="R3241"/>
    </row>
    <row r="3242" spans="16:18" x14ac:dyDescent="0.2">
      <c r="P3242" s="288" t="str">
        <f t="shared" si="50"/>
        <v>BLANK</v>
      </c>
      <c r="R3242"/>
    </row>
    <row r="3243" spans="16:18" x14ac:dyDescent="0.2">
      <c r="P3243" s="288" t="str">
        <f t="shared" si="50"/>
        <v>BLANK</v>
      </c>
      <c r="R3243"/>
    </row>
    <row r="3244" spans="16:18" x14ac:dyDescent="0.2">
      <c r="P3244" s="288" t="str">
        <f t="shared" si="50"/>
        <v>BLANK</v>
      </c>
      <c r="R3244"/>
    </row>
    <row r="3245" spans="16:18" x14ac:dyDescent="0.2">
      <c r="P3245" s="288" t="str">
        <f t="shared" si="50"/>
        <v>BLANK</v>
      </c>
      <c r="R3245"/>
    </row>
    <row r="3246" spans="16:18" x14ac:dyDescent="0.2">
      <c r="P3246" s="288" t="str">
        <f t="shared" si="50"/>
        <v>BLANK</v>
      </c>
      <c r="R3246"/>
    </row>
    <row r="3247" spans="16:18" x14ac:dyDescent="0.2">
      <c r="P3247" s="288" t="str">
        <f t="shared" si="50"/>
        <v>BLANK</v>
      </c>
      <c r="R3247"/>
    </row>
    <row r="3248" spans="16:18" x14ac:dyDescent="0.2">
      <c r="P3248" s="288" t="str">
        <f t="shared" si="50"/>
        <v>BLANK</v>
      </c>
      <c r="R3248"/>
    </row>
    <row r="3249" spans="16:18" x14ac:dyDescent="0.2">
      <c r="P3249" s="288" t="str">
        <f t="shared" si="50"/>
        <v>BLANK</v>
      </c>
      <c r="R3249"/>
    </row>
    <row r="3250" spans="16:18" x14ac:dyDescent="0.2">
      <c r="P3250" s="288" t="str">
        <f t="shared" si="50"/>
        <v>BLANK</v>
      </c>
      <c r="R3250"/>
    </row>
    <row r="3251" spans="16:18" x14ac:dyDescent="0.2">
      <c r="P3251" s="288" t="str">
        <f t="shared" si="50"/>
        <v>BLANK</v>
      </c>
      <c r="R3251"/>
    </row>
    <row r="3252" spans="16:18" x14ac:dyDescent="0.2">
      <c r="P3252" s="288" t="str">
        <f t="shared" si="50"/>
        <v>BLANK</v>
      </c>
      <c r="R3252"/>
    </row>
    <row r="3253" spans="16:18" x14ac:dyDescent="0.2">
      <c r="P3253" s="288" t="str">
        <f t="shared" si="50"/>
        <v>BLANK</v>
      </c>
      <c r="R3253"/>
    </row>
    <row r="3254" spans="16:18" x14ac:dyDescent="0.2">
      <c r="P3254" s="288" t="str">
        <f t="shared" si="50"/>
        <v>BLANK</v>
      </c>
      <c r="R3254"/>
    </row>
    <row r="3255" spans="16:18" x14ac:dyDescent="0.2">
      <c r="P3255" s="288" t="str">
        <f t="shared" si="50"/>
        <v>BLANK</v>
      </c>
      <c r="R3255"/>
    </row>
    <row r="3256" spans="16:18" x14ac:dyDescent="0.2">
      <c r="P3256" s="288" t="str">
        <f t="shared" si="50"/>
        <v>BLANK</v>
      </c>
      <c r="R3256"/>
    </row>
    <row r="3257" spans="16:18" x14ac:dyDescent="0.2">
      <c r="P3257" s="288" t="str">
        <f t="shared" si="50"/>
        <v>BLANK</v>
      </c>
      <c r="R3257"/>
    </row>
    <row r="3258" spans="16:18" x14ac:dyDescent="0.2">
      <c r="P3258" s="288" t="str">
        <f t="shared" si="50"/>
        <v>BLANK</v>
      </c>
      <c r="R3258"/>
    </row>
    <row r="3259" spans="16:18" x14ac:dyDescent="0.2">
      <c r="P3259" s="288" t="str">
        <f t="shared" si="50"/>
        <v>BLANK</v>
      </c>
      <c r="R3259"/>
    </row>
    <row r="3260" spans="16:18" x14ac:dyDescent="0.2">
      <c r="P3260" s="288" t="str">
        <f t="shared" si="50"/>
        <v>BLANK</v>
      </c>
      <c r="R3260"/>
    </row>
    <row r="3261" spans="16:18" x14ac:dyDescent="0.2">
      <c r="P3261" s="288" t="str">
        <f t="shared" si="50"/>
        <v>BLANK</v>
      </c>
      <c r="R3261"/>
    </row>
    <row r="3262" spans="16:18" x14ac:dyDescent="0.2">
      <c r="P3262" s="288" t="str">
        <f t="shared" si="50"/>
        <v>BLANK</v>
      </c>
      <c r="R3262"/>
    </row>
    <row r="3263" spans="16:18" x14ac:dyDescent="0.2">
      <c r="P3263" s="288" t="str">
        <f t="shared" si="50"/>
        <v>BLANK</v>
      </c>
      <c r="R3263"/>
    </row>
    <row r="3264" spans="16:18" x14ac:dyDescent="0.2">
      <c r="P3264" s="288" t="str">
        <f t="shared" si="50"/>
        <v>BLANK</v>
      </c>
      <c r="R3264"/>
    </row>
    <row r="3265" spans="16:18" x14ac:dyDescent="0.2">
      <c r="P3265" s="288" t="str">
        <f t="shared" si="50"/>
        <v>BLANK</v>
      </c>
      <c r="R3265"/>
    </row>
    <row r="3266" spans="16:18" x14ac:dyDescent="0.2">
      <c r="P3266" s="288" t="str">
        <f t="shared" si="50"/>
        <v>BLANK</v>
      </c>
      <c r="R3266"/>
    </row>
    <row r="3267" spans="16:18" x14ac:dyDescent="0.2">
      <c r="P3267" s="288" t="str">
        <f t="shared" ref="P3267:P3330" si="51">IF(A3267="","BLANK",A3267)</f>
        <v>BLANK</v>
      </c>
      <c r="R3267"/>
    </row>
    <row r="3268" spans="16:18" x14ac:dyDescent="0.2">
      <c r="P3268" s="288" t="str">
        <f t="shared" si="51"/>
        <v>BLANK</v>
      </c>
      <c r="R3268"/>
    </row>
    <row r="3269" spans="16:18" x14ac:dyDescent="0.2">
      <c r="P3269" s="288" t="str">
        <f t="shared" si="51"/>
        <v>BLANK</v>
      </c>
      <c r="R3269"/>
    </row>
    <row r="3270" spans="16:18" x14ac:dyDescent="0.2">
      <c r="P3270" s="288" t="str">
        <f t="shared" si="51"/>
        <v>BLANK</v>
      </c>
      <c r="R3270"/>
    </row>
    <row r="3271" spans="16:18" x14ac:dyDescent="0.2">
      <c r="P3271" s="288" t="str">
        <f t="shared" si="51"/>
        <v>BLANK</v>
      </c>
      <c r="R3271"/>
    </row>
    <row r="3272" spans="16:18" x14ac:dyDescent="0.2">
      <c r="P3272" s="288" t="str">
        <f t="shared" si="51"/>
        <v>BLANK</v>
      </c>
      <c r="R3272"/>
    </row>
    <row r="3273" spans="16:18" x14ac:dyDescent="0.2">
      <c r="P3273" s="288" t="str">
        <f t="shared" si="51"/>
        <v>BLANK</v>
      </c>
      <c r="R3273"/>
    </row>
    <row r="3274" spans="16:18" x14ac:dyDescent="0.2">
      <c r="P3274" s="288" t="str">
        <f t="shared" si="51"/>
        <v>BLANK</v>
      </c>
      <c r="R3274"/>
    </row>
    <row r="3275" spans="16:18" x14ac:dyDescent="0.2">
      <c r="P3275" s="288" t="str">
        <f t="shared" si="51"/>
        <v>BLANK</v>
      </c>
      <c r="R3275"/>
    </row>
    <row r="3276" spans="16:18" x14ac:dyDescent="0.2">
      <c r="P3276" s="288" t="str">
        <f t="shared" si="51"/>
        <v>BLANK</v>
      </c>
      <c r="R3276"/>
    </row>
    <row r="3277" spans="16:18" x14ac:dyDescent="0.2">
      <c r="P3277" s="288" t="str">
        <f t="shared" si="51"/>
        <v>BLANK</v>
      </c>
      <c r="R3277"/>
    </row>
    <row r="3278" spans="16:18" x14ac:dyDescent="0.2">
      <c r="P3278" s="288" t="str">
        <f t="shared" si="51"/>
        <v>BLANK</v>
      </c>
      <c r="R3278"/>
    </row>
    <row r="3279" spans="16:18" x14ac:dyDescent="0.2">
      <c r="P3279" s="288" t="str">
        <f t="shared" si="51"/>
        <v>BLANK</v>
      </c>
      <c r="R3279"/>
    </row>
    <row r="3280" spans="16:18" x14ac:dyDescent="0.2">
      <c r="P3280" s="288" t="str">
        <f t="shared" si="51"/>
        <v>BLANK</v>
      </c>
      <c r="R3280"/>
    </row>
    <row r="3281" spans="16:18" x14ac:dyDescent="0.2">
      <c r="P3281" s="288" t="str">
        <f t="shared" si="51"/>
        <v>BLANK</v>
      </c>
      <c r="R3281"/>
    </row>
    <row r="3282" spans="16:18" x14ac:dyDescent="0.2">
      <c r="P3282" s="288" t="str">
        <f t="shared" si="51"/>
        <v>BLANK</v>
      </c>
      <c r="R3282"/>
    </row>
    <row r="3283" spans="16:18" x14ac:dyDescent="0.2">
      <c r="P3283" s="288" t="str">
        <f t="shared" si="51"/>
        <v>BLANK</v>
      </c>
      <c r="R3283"/>
    </row>
    <row r="3284" spans="16:18" x14ac:dyDescent="0.2">
      <c r="P3284" s="288" t="str">
        <f t="shared" si="51"/>
        <v>BLANK</v>
      </c>
      <c r="R3284"/>
    </row>
    <row r="3285" spans="16:18" x14ac:dyDescent="0.2">
      <c r="P3285" s="288" t="str">
        <f t="shared" si="51"/>
        <v>BLANK</v>
      </c>
      <c r="R3285"/>
    </row>
    <row r="3286" spans="16:18" x14ac:dyDescent="0.2">
      <c r="P3286" s="288" t="str">
        <f t="shared" si="51"/>
        <v>BLANK</v>
      </c>
      <c r="R3286"/>
    </row>
    <row r="3287" spans="16:18" x14ac:dyDescent="0.2">
      <c r="P3287" s="288" t="str">
        <f t="shared" si="51"/>
        <v>BLANK</v>
      </c>
      <c r="R3287"/>
    </row>
    <row r="3288" spans="16:18" x14ac:dyDescent="0.2">
      <c r="P3288" s="288" t="str">
        <f t="shared" si="51"/>
        <v>BLANK</v>
      </c>
      <c r="R3288"/>
    </row>
    <row r="3289" spans="16:18" x14ac:dyDescent="0.2">
      <c r="P3289" s="288" t="str">
        <f t="shared" si="51"/>
        <v>BLANK</v>
      </c>
      <c r="R3289"/>
    </row>
    <row r="3290" spans="16:18" x14ac:dyDescent="0.2">
      <c r="P3290" s="288" t="str">
        <f t="shared" si="51"/>
        <v>BLANK</v>
      </c>
      <c r="R3290"/>
    </row>
    <row r="3291" spans="16:18" x14ac:dyDescent="0.2">
      <c r="P3291" s="288" t="str">
        <f t="shared" si="51"/>
        <v>BLANK</v>
      </c>
      <c r="R3291"/>
    </row>
    <row r="3292" spans="16:18" x14ac:dyDescent="0.2">
      <c r="P3292" s="288" t="str">
        <f t="shared" si="51"/>
        <v>BLANK</v>
      </c>
      <c r="R3292"/>
    </row>
    <row r="3293" spans="16:18" x14ac:dyDescent="0.2">
      <c r="P3293" s="288" t="str">
        <f t="shared" si="51"/>
        <v>BLANK</v>
      </c>
      <c r="R3293"/>
    </row>
    <row r="3294" spans="16:18" x14ac:dyDescent="0.2">
      <c r="P3294" s="288" t="str">
        <f t="shared" si="51"/>
        <v>BLANK</v>
      </c>
      <c r="R3294"/>
    </row>
    <row r="3295" spans="16:18" x14ac:dyDescent="0.2">
      <c r="P3295" s="288" t="str">
        <f t="shared" si="51"/>
        <v>BLANK</v>
      </c>
      <c r="R3295"/>
    </row>
    <row r="3296" spans="16:18" x14ac:dyDescent="0.2">
      <c r="P3296" s="288" t="str">
        <f t="shared" si="51"/>
        <v>BLANK</v>
      </c>
      <c r="R3296"/>
    </row>
    <row r="3297" spans="16:18" x14ac:dyDescent="0.2">
      <c r="P3297" s="288" t="str">
        <f t="shared" si="51"/>
        <v>BLANK</v>
      </c>
      <c r="R3297"/>
    </row>
    <row r="3298" spans="16:18" x14ac:dyDescent="0.2">
      <c r="P3298" s="288" t="str">
        <f t="shared" si="51"/>
        <v>BLANK</v>
      </c>
      <c r="R3298"/>
    </row>
    <row r="3299" spans="16:18" x14ac:dyDescent="0.2">
      <c r="P3299" s="288" t="str">
        <f t="shared" si="51"/>
        <v>BLANK</v>
      </c>
      <c r="R3299"/>
    </row>
    <row r="3300" spans="16:18" x14ac:dyDescent="0.2">
      <c r="P3300" s="288" t="str">
        <f t="shared" si="51"/>
        <v>BLANK</v>
      </c>
      <c r="R3300"/>
    </row>
    <row r="3301" spans="16:18" x14ac:dyDescent="0.2">
      <c r="P3301" s="288" t="str">
        <f t="shared" si="51"/>
        <v>BLANK</v>
      </c>
      <c r="R3301"/>
    </row>
    <row r="3302" spans="16:18" x14ac:dyDescent="0.2">
      <c r="P3302" s="288" t="str">
        <f t="shared" si="51"/>
        <v>BLANK</v>
      </c>
      <c r="R3302"/>
    </row>
    <row r="3303" spans="16:18" x14ac:dyDescent="0.2">
      <c r="P3303" s="288" t="str">
        <f t="shared" si="51"/>
        <v>BLANK</v>
      </c>
      <c r="R3303"/>
    </row>
    <row r="3304" spans="16:18" x14ac:dyDescent="0.2">
      <c r="P3304" s="288" t="str">
        <f t="shared" si="51"/>
        <v>BLANK</v>
      </c>
      <c r="R3304"/>
    </row>
    <row r="3305" spans="16:18" x14ac:dyDescent="0.2">
      <c r="P3305" s="288" t="str">
        <f t="shared" si="51"/>
        <v>BLANK</v>
      </c>
      <c r="R3305"/>
    </row>
    <row r="3306" spans="16:18" x14ac:dyDescent="0.2">
      <c r="P3306" s="288" t="str">
        <f t="shared" si="51"/>
        <v>BLANK</v>
      </c>
      <c r="R3306"/>
    </row>
    <row r="3307" spans="16:18" x14ac:dyDescent="0.2">
      <c r="P3307" s="288" t="str">
        <f t="shared" si="51"/>
        <v>BLANK</v>
      </c>
      <c r="R3307"/>
    </row>
    <row r="3308" spans="16:18" x14ac:dyDescent="0.2">
      <c r="P3308" s="288" t="str">
        <f t="shared" si="51"/>
        <v>BLANK</v>
      </c>
      <c r="R3308"/>
    </row>
    <row r="3309" spans="16:18" x14ac:dyDescent="0.2">
      <c r="P3309" s="288" t="str">
        <f t="shared" si="51"/>
        <v>BLANK</v>
      </c>
      <c r="R3309"/>
    </row>
    <row r="3310" spans="16:18" x14ac:dyDescent="0.2">
      <c r="P3310" s="288" t="str">
        <f t="shared" si="51"/>
        <v>BLANK</v>
      </c>
      <c r="R3310"/>
    </row>
    <row r="3311" spans="16:18" x14ac:dyDescent="0.2">
      <c r="P3311" s="288" t="str">
        <f t="shared" si="51"/>
        <v>BLANK</v>
      </c>
      <c r="R3311"/>
    </row>
    <row r="3312" spans="16:18" x14ac:dyDescent="0.2">
      <c r="P3312" s="288" t="str">
        <f t="shared" si="51"/>
        <v>BLANK</v>
      </c>
      <c r="R3312"/>
    </row>
    <row r="3313" spans="16:18" x14ac:dyDescent="0.2">
      <c r="P3313" s="288" t="str">
        <f t="shared" si="51"/>
        <v>BLANK</v>
      </c>
      <c r="R3313"/>
    </row>
    <row r="3314" spans="16:18" x14ac:dyDescent="0.2">
      <c r="P3314" s="288" t="str">
        <f t="shared" si="51"/>
        <v>BLANK</v>
      </c>
      <c r="R3314"/>
    </row>
    <row r="3315" spans="16:18" x14ac:dyDescent="0.2">
      <c r="P3315" s="288" t="str">
        <f t="shared" si="51"/>
        <v>BLANK</v>
      </c>
      <c r="R3315"/>
    </row>
    <row r="3316" spans="16:18" x14ac:dyDescent="0.2">
      <c r="P3316" s="288" t="str">
        <f t="shared" si="51"/>
        <v>BLANK</v>
      </c>
      <c r="R3316"/>
    </row>
    <row r="3317" spans="16:18" x14ac:dyDescent="0.2">
      <c r="P3317" s="288" t="str">
        <f t="shared" si="51"/>
        <v>BLANK</v>
      </c>
      <c r="R3317"/>
    </row>
    <row r="3318" spans="16:18" x14ac:dyDescent="0.2">
      <c r="P3318" s="288" t="str">
        <f t="shared" si="51"/>
        <v>BLANK</v>
      </c>
      <c r="R3318"/>
    </row>
    <row r="3319" spans="16:18" x14ac:dyDescent="0.2">
      <c r="P3319" s="288" t="str">
        <f t="shared" si="51"/>
        <v>BLANK</v>
      </c>
      <c r="R3319"/>
    </row>
    <row r="3320" spans="16:18" x14ac:dyDescent="0.2">
      <c r="P3320" s="288" t="str">
        <f t="shared" si="51"/>
        <v>BLANK</v>
      </c>
      <c r="R3320"/>
    </row>
    <row r="3321" spans="16:18" x14ac:dyDescent="0.2">
      <c r="P3321" s="288" t="str">
        <f t="shared" si="51"/>
        <v>BLANK</v>
      </c>
      <c r="R3321"/>
    </row>
    <row r="3322" spans="16:18" x14ac:dyDescent="0.2">
      <c r="P3322" s="288" t="str">
        <f t="shared" si="51"/>
        <v>BLANK</v>
      </c>
      <c r="R3322"/>
    </row>
    <row r="3323" spans="16:18" x14ac:dyDescent="0.2">
      <c r="P3323" s="288" t="str">
        <f t="shared" si="51"/>
        <v>BLANK</v>
      </c>
      <c r="R3323"/>
    </row>
    <row r="3324" spans="16:18" x14ac:dyDescent="0.2">
      <c r="P3324" s="288" t="str">
        <f t="shared" si="51"/>
        <v>BLANK</v>
      </c>
      <c r="R3324"/>
    </row>
    <row r="3325" spans="16:18" x14ac:dyDescent="0.2">
      <c r="P3325" s="288" t="str">
        <f t="shared" si="51"/>
        <v>BLANK</v>
      </c>
      <c r="R3325"/>
    </row>
    <row r="3326" spans="16:18" x14ac:dyDescent="0.2">
      <c r="P3326" s="288" t="str">
        <f t="shared" si="51"/>
        <v>BLANK</v>
      </c>
      <c r="R3326"/>
    </row>
    <row r="3327" spans="16:18" x14ac:dyDescent="0.2">
      <c r="P3327" s="288" t="str">
        <f t="shared" si="51"/>
        <v>BLANK</v>
      </c>
      <c r="R3327"/>
    </row>
    <row r="3328" spans="16:18" x14ac:dyDescent="0.2">
      <c r="P3328" s="288" t="str">
        <f t="shared" si="51"/>
        <v>BLANK</v>
      </c>
      <c r="R3328"/>
    </row>
    <row r="3329" spans="16:18" x14ac:dyDescent="0.2">
      <c r="P3329" s="288" t="str">
        <f t="shared" si="51"/>
        <v>BLANK</v>
      </c>
      <c r="R3329"/>
    </row>
    <row r="3330" spans="16:18" x14ac:dyDescent="0.2">
      <c r="P3330" s="288" t="str">
        <f t="shared" si="51"/>
        <v>BLANK</v>
      </c>
      <c r="R3330"/>
    </row>
    <row r="3331" spans="16:18" x14ac:dyDescent="0.2">
      <c r="P3331" s="288" t="str">
        <f t="shared" ref="P3331:P3394" si="52">IF(A3331="","BLANK",A3331)</f>
        <v>BLANK</v>
      </c>
      <c r="R3331"/>
    </row>
    <row r="3332" spans="16:18" x14ac:dyDescent="0.2">
      <c r="P3332" s="288" t="str">
        <f t="shared" si="52"/>
        <v>BLANK</v>
      </c>
      <c r="R3332"/>
    </row>
    <row r="3333" spans="16:18" x14ac:dyDescent="0.2">
      <c r="P3333" s="288" t="str">
        <f t="shared" si="52"/>
        <v>BLANK</v>
      </c>
      <c r="R3333"/>
    </row>
    <row r="3334" spans="16:18" x14ac:dyDescent="0.2">
      <c r="P3334" s="288" t="str">
        <f t="shared" si="52"/>
        <v>BLANK</v>
      </c>
      <c r="R3334"/>
    </row>
    <row r="3335" spans="16:18" x14ac:dyDescent="0.2">
      <c r="P3335" s="288" t="str">
        <f t="shared" si="52"/>
        <v>BLANK</v>
      </c>
      <c r="R3335"/>
    </row>
    <row r="3336" spans="16:18" x14ac:dyDescent="0.2">
      <c r="P3336" s="288" t="str">
        <f t="shared" si="52"/>
        <v>BLANK</v>
      </c>
      <c r="R3336"/>
    </row>
    <row r="3337" spans="16:18" x14ac:dyDescent="0.2">
      <c r="P3337" s="288" t="str">
        <f t="shared" si="52"/>
        <v>BLANK</v>
      </c>
      <c r="R3337"/>
    </row>
    <row r="3338" spans="16:18" x14ac:dyDescent="0.2">
      <c r="P3338" s="288" t="str">
        <f t="shared" si="52"/>
        <v>BLANK</v>
      </c>
      <c r="R3338"/>
    </row>
    <row r="3339" spans="16:18" x14ac:dyDescent="0.2">
      <c r="P3339" s="288" t="str">
        <f t="shared" si="52"/>
        <v>BLANK</v>
      </c>
      <c r="R3339"/>
    </row>
    <row r="3340" spans="16:18" x14ac:dyDescent="0.2">
      <c r="P3340" s="288" t="str">
        <f t="shared" si="52"/>
        <v>BLANK</v>
      </c>
      <c r="R3340"/>
    </row>
    <row r="3341" spans="16:18" x14ac:dyDescent="0.2">
      <c r="P3341" s="288" t="str">
        <f t="shared" si="52"/>
        <v>BLANK</v>
      </c>
      <c r="R3341"/>
    </row>
    <row r="3342" spans="16:18" x14ac:dyDescent="0.2">
      <c r="P3342" s="288" t="str">
        <f t="shared" si="52"/>
        <v>BLANK</v>
      </c>
      <c r="R3342"/>
    </row>
    <row r="3343" spans="16:18" x14ac:dyDescent="0.2">
      <c r="P3343" s="288" t="str">
        <f t="shared" si="52"/>
        <v>BLANK</v>
      </c>
      <c r="R3343"/>
    </row>
    <row r="3344" spans="16:18" x14ac:dyDescent="0.2">
      <c r="P3344" s="288" t="str">
        <f t="shared" si="52"/>
        <v>BLANK</v>
      </c>
      <c r="R3344"/>
    </row>
    <row r="3345" spans="16:18" x14ac:dyDescent="0.2">
      <c r="P3345" s="288" t="str">
        <f t="shared" si="52"/>
        <v>BLANK</v>
      </c>
      <c r="R3345"/>
    </row>
    <row r="3346" spans="16:18" x14ac:dyDescent="0.2">
      <c r="P3346" s="288" t="str">
        <f t="shared" si="52"/>
        <v>BLANK</v>
      </c>
      <c r="R3346"/>
    </row>
    <row r="3347" spans="16:18" x14ac:dyDescent="0.2">
      <c r="P3347" s="288" t="str">
        <f t="shared" si="52"/>
        <v>BLANK</v>
      </c>
      <c r="R3347"/>
    </row>
    <row r="3348" spans="16:18" x14ac:dyDescent="0.2">
      <c r="P3348" s="288" t="str">
        <f t="shared" si="52"/>
        <v>BLANK</v>
      </c>
      <c r="R3348"/>
    </row>
    <row r="3349" spans="16:18" x14ac:dyDescent="0.2">
      <c r="P3349" s="288" t="str">
        <f t="shared" si="52"/>
        <v>BLANK</v>
      </c>
      <c r="R3349"/>
    </row>
    <row r="3350" spans="16:18" x14ac:dyDescent="0.2">
      <c r="P3350" s="288" t="str">
        <f t="shared" si="52"/>
        <v>BLANK</v>
      </c>
      <c r="R3350"/>
    </row>
    <row r="3351" spans="16:18" x14ac:dyDescent="0.2">
      <c r="P3351" s="288" t="str">
        <f t="shared" si="52"/>
        <v>BLANK</v>
      </c>
      <c r="R3351"/>
    </row>
    <row r="3352" spans="16:18" x14ac:dyDescent="0.2">
      <c r="P3352" s="288" t="str">
        <f t="shared" si="52"/>
        <v>BLANK</v>
      </c>
      <c r="R3352"/>
    </row>
    <row r="3353" spans="16:18" x14ac:dyDescent="0.2">
      <c r="P3353" s="288" t="str">
        <f t="shared" si="52"/>
        <v>BLANK</v>
      </c>
      <c r="R3353"/>
    </row>
    <row r="3354" spans="16:18" x14ac:dyDescent="0.2">
      <c r="P3354" s="288" t="str">
        <f t="shared" si="52"/>
        <v>BLANK</v>
      </c>
      <c r="R3354"/>
    </row>
    <row r="3355" spans="16:18" x14ac:dyDescent="0.2">
      <c r="P3355" s="288" t="str">
        <f t="shared" si="52"/>
        <v>BLANK</v>
      </c>
      <c r="R3355"/>
    </row>
    <row r="3356" spans="16:18" x14ac:dyDescent="0.2">
      <c r="P3356" s="288" t="str">
        <f t="shared" si="52"/>
        <v>BLANK</v>
      </c>
      <c r="R3356"/>
    </row>
    <row r="3357" spans="16:18" x14ac:dyDescent="0.2">
      <c r="P3357" s="288" t="str">
        <f t="shared" si="52"/>
        <v>BLANK</v>
      </c>
      <c r="R3357"/>
    </row>
    <row r="3358" spans="16:18" x14ac:dyDescent="0.2">
      <c r="P3358" s="288" t="str">
        <f t="shared" si="52"/>
        <v>BLANK</v>
      </c>
      <c r="R3358"/>
    </row>
    <row r="3359" spans="16:18" x14ac:dyDescent="0.2">
      <c r="P3359" s="288" t="str">
        <f t="shared" si="52"/>
        <v>BLANK</v>
      </c>
      <c r="R3359"/>
    </row>
    <row r="3360" spans="16:18" x14ac:dyDescent="0.2">
      <c r="P3360" s="288" t="str">
        <f t="shared" si="52"/>
        <v>BLANK</v>
      </c>
      <c r="R3360"/>
    </row>
    <row r="3361" spans="16:18" x14ac:dyDescent="0.2">
      <c r="P3361" s="288" t="str">
        <f t="shared" si="52"/>
        <v>BLANK</v>
      </c>
      <c r="R3361"/>
    </row>
    <row r="3362" spans="16:18" x14ac:dyDescent="0.2">
      <c r="P3362" s="288" t="str">
        <f t="shared" si="52"/>
        <v>BLANK</v>
      </c>
      <c r="R3362"/>
    </row>
    <row r="3363" spans="16:18" x14ac:dyDescent="0.2">
      <c r="P3363" s="288" t="str">
        <f t="shared" si="52"/>
        <v>BLANK</v>
      </c>
      <c r="R3363"/>
    </row>
    <row r="3364" spans="16:18" x14ac:dyDescent="0.2">
      <c r="P3364" s="288" t="str">
        <f t="shared" si="52"/>
        <v>BLANK</v>
      </c>
      <c r="R3364"/>
    </row>
    <row r="3365" spans="16:18" x14ac:dyDescent="0.2">
      <c r="P3365" s="288" t="str">
        <f t="shared" si="52"/>
        <v>BLANK</v>
      </c>
      <c r="R3365"/>
    </row>
    <row r="3366" spans="16:18" x14ac:dyDescent="0.2">
      <c r="P3366" s="288" t="str">
        <f t="shared" si="52"/>
        <v>BLANK</v>
      </c>
      <c r="R3366"/>
    </row>
    <row r="3367" spans="16:18" x14ac:dyDescent="0.2">
      <c r="P3367" s="288" t="str">
        <f t="shared" si="52"/>
        <v>BLANK</v>
      </c>
      <c r="R3367"/>
    </row>
    <row r="3368" spans="16:18" x14ac:dyDescent="0.2">
      <c r="P3368" s="288" t="str">
        <f t="shared" si="52"/>
        <v>BLANK</v>
      </c>
      <c r="R3368"/>
    </row>
    <row r="3369" spans="16:18" x14ac:dyDescent="0.2">
      <c r="P3369" s="288" t="str">
        <f t="shared" si="52"/>
        <v>BLANK</v>
      </c>
      <c r="R3369"/>
    </row>
    <row r="3370" spans="16:18" x14ac:dyDescent="0.2">
      <c r="P3370" s="288" t="str">
        <f t="shared" si="52"/>
        <v>BLANK</v>
      </c>
      <c r="R3370"/>
    </row>
    <row r="3371" spans="16:18" x14ac:dyDescent="0.2">
      <c r="P3371" s="288" t="str">
        <f t="shared" si="52"/>
        <v>BLANK</v>
      </c>
      <c r="R3371"/>
    </row>
    <row r="3372" spans="16:18" x14ac:dyDescent="0.2">
      <c r="P3372" s="288" t="str">
        <f t="shared" si="52"/>
        <v>BLANK</v>
      </c>
      <c r="R3372"/>
    </row>
    <row r="3373" spans="16:18" x14ac:dyDescent="0.2">
      <c r="P3373" s="288" t="str">
        <f t="shared" si="52"/>
        <v>BLANK</v>
      </c>
      <c r="R3373"/>
    </row>
    <row r="3374" spans="16:18" x14ac:dyDescent="0.2">
      <c r="P3374" s="288" t="str">
        <f t="shared" si="52"/>
        <v>BLANK</v>
      </c>
      <c r="R3374"/>
    </row>
    <row r="3375" spans="16:18" x14ac:dyDescent="0.2">
      <c r="P3375" s="288" t="str">
        <f t="shared" si="52"/>
        <v>BLANK</v>
      </c>
      <c r="R3375"/>
    </row>
    <row r="3376" spans="16:18" x14ac:dyDescent="0.2">
      <c r="P3376" s="288" t="str">
        <f t="shared" si="52"/>
        <v>BLANK</v>
      </c>
      <c r="R3376"/>
    </row>
    <row r="3377" spans="16:18" x14ac:dyDescent="0.2">
      <c r="P3377" s="288" t="str">
        <f t="shared" si="52"/>
        <v>BLANK</v>
      </c>
      <c r="R3377"/>
    </row>
    <row r="3378" spans="16:18" x14ac:dyDescent="0.2">
      <c r="P3378" s="288" t="str">
        <f t="shared" si="52"/>
        <v>BLANK</v>
      </c>
      <c r="R3378"/>
    </row>
    <row r="3379" spans="16:18" x14ac:dyDescent="0.2">
      <c r="P3379" s="288" t="str">
        <f t="shared" si="52"/>
        <v>BLANK</v>
      </c>
      <c r="R3379"/>
    </row>
    <row r="3380" spans="16:18" x14ac:dyDescent="0.2">
      <c r="P3380" s="288" t="str">
        <f t="shared" si="52"/>
        <v>BLANK</v>
      </c>
      <c r="R3380"/>
    </row>
    <row r="3381" spans="16:18" x14ac:dyDescent="0.2">
      <c r="P3381" s="288" t="str">
        <f t="shared" si="52"/>
        <v>BLANK</v>
      </c>
      <c r="R3381"/>
    </row>
    <row r="3382" spans="16:18" x14ac:dyDescent="0.2">
      <c r="P3382" s="288" t="str">
        <f t="shared" si="52"/>
        <v>BLANK</v>
      </c>
      <c r="R3382"/>
    </row>
    <row r="3383" spans="16:18" x14ac:dyDescent="0.2">
      <c r="P3383" s="288" t="str">
        <f t="shared" si="52"/>
        <v>BLANK</v>
      </c>
      <c r="R3383"/>
    </row>
    <row r="3384" spans="16:18" x14ac:dyDescent="0.2">
      <c r="P3384" s="288" t="str">
        <f t="shared" si="52"/>
        <v>BLANK</v>
      </c>
      <c r="R3384"/>
    </row>
    <row r="3385" spans="16:18" x14ac:dyDescent="0.2">
      <c r="P3385" s="288" t="str">
        <f t="shared" si="52"/>
        <v>BLANK</v>
      </c>
      <c r="R3385"/>
    </row>
    <row r="3386" spans="16:18" x14ac:dyDescent="0.2">
      <c r="P3386" s="288" t="str">
        <f t="shared" si="52"/>
        <v>BLANK</v>
      </c>
      <c r="R3386"/>
    </row>
    <row r="3387" spans="16:18" x14ac:dyDescent="0.2">
      <c r="P3387" s="288" t="str">
        <f t="shared" si="52"/>
        <v>BLANK</v>
      </c>
      <c r="R3387"/>
    </row>
    <row r="3388" spans="16:18" x14ac:dyDescent="0.2">
      <c r="P3388" s="288" t="str">
        <f t="shared" si="52"/>
        <v>BLANK</v>
      </c>
      <c r="R3388"/>
    </row>
    <row r="3389" spans="16:18" x14ac:dyDescent="0.2">
      <c r="P3389" s="288" t="str">
        <f t="shared" si="52"/>
        <v>BLANK</v>
      </c>
      <c r="R3389"/>
    </row>
    <row r="3390" spans="16:18" x14ac:dyDescent="0.2">
      <c r="P3390" s="288" t="str">
        <f t="shared" si="52"/>
        <v>BLANK</v>
      </c>
      <c r="R3390"/>
    </row>
    <row r="3391" spans="16:18" x14ac:dyDescent="0.2">
      <c r="P3391" s="288" t="str">
        <f t="shared" si="52"/>
        <v>BLANK</v>
      </c>
      <c r="R3391"/>
    </row>
    <row r="3392" spans="16:18" x14ac:dyDescent="0.2">
      <c r="P3392" s="288" t="str">
        <f t="shared" si="52"/>
        <v>BLANK</v>
      </c>
      <c r="R3392"/>
    </row>
    <row r="3393" spans="16:18" x14ac:dyDescent="0.2">
      <c r="P3393" s="288" t="str">
        <f t="shared" si="52"/>
        <v>BLANK</v>
      </c>
      <c r="R3393"/>
    </row>
    <row r="3394" spans="16:18" x14ac:dyDescent="0.2">
      <c r="P3394" s="288" t="str">
        <f t="shared" si="52"/>
        <v>BLANK</v>
      </c>
      <c r="R3394"/>
    </row>
    <row r="3395" spans="16:18" x14ac:dyDescent="0.2">
      <c r="P3395" s="288" t="str">
        <f t="shared" ref="P3395:P3458" si="53">IF(A3395="","BLANK",A3395)</f>
        <v>BLANK</v>
      </c>
      <c r="R3395"/>
    </row>
    <row r="3396" spans="16:18" x14ac:dyDescent="0.2">
      <c r="P3396" s="288" t="str">
        <f t="shared" si="53"/>
        <v>BLANK</v>
      </c>
      <c r="R3396"/>
    </row>
    <row r="3397" spans="16:18" x14ac:dyDescent="0.2">
      <c r="P3397" s="288" t="str">
        <f t="shared" si="53"/>
        <v>BLANK</v>
      </c>
      <c r="R3397"/>
    </row>
    <row r="3398" spans="16:18" x14ac:dyDescent="0.2">
      <c r="P3398" s="288" t="str">
        <f t="shared" si="53"/>
        <v>BLANK</v>
      </c>
      <c r="R3398"/>
    </row>
    <row r="3399" spans="16:18" x14ac:dyDescent="0.2">
      <c r="P3399" s="288" t="str">
        <f t="shared" si="53"/>
        <v>BLANK</v>
      </c>
      <c r="R3399"/>
    </row>
    <row r="3400" spans="16:18" x14ac:dyDescent="0.2">
      <c r="P3400" s="288" t="str">
        <f t="shared" si="53"/>
        <v>BLANK</v>
      </c>
      <c r="R3400"/>
    </row>
    <row r="3401" spans="16:18" x14ac:dyDescent="0.2">
      <c r="P3401" s="288" t="str">
        <f t="shared" si="53"/>
        <v>BLANK</v>
      </c>
      <c r="R3401"/>
    </row>
    <row r="3402" spans="16:18" x14ac:dyDescent="0.2">
      <c r="P3402" s="288" t="str">
        <f t="shared" si="53"/>
        <v>BLANK</v>
      </c>
      <c r="R3402"/>
    </row>
    <row r="3403" spans="16:18" x14ac:dyDescent="0.2">
      <c r="P3403" s="288" t="str">
        <f t="shared" si="53"/>
        <v>BLANK</v>
      </c>
      <c r="R3403"/>
    </row>
    <row r="3404" spans="16:18" x14ac:dyDescent="0.2">
      <c r="P3404" s="288" t="str">
        <f t="shared" si="53"/>
        <v>BLANK</v>
      </c>
      <c r="R3404"/>
    </row>
    <row r="3405" spans="16:18" x14ac:dyDescent="0.2">
      <c r="P3405" s="288" t="str">
        <f t="shared" si="53"/>
        <v>BLANK</v>
      </c>
      <c r="R3405"/>
    </row>
    <row r="3406" spans="16:18" x14ac:dyDescent="0.2">
      <c r="P3406" s="288" t="str">
        <f t="shared" si="53"/>
        <v>BLANK</v>
      </c>
      <c r="R3406"/>
    </row>
    <row r="3407" spans="16:18" x14ac:dyDescent="0.2">
      <c r="P3407" s="288" t="str">
        <f t="shared" si="53"/>
        <v>BLANK</v>
      </c>
      <c r="R3407"/>
    </row>
    <row r="3408" spans="16:18" x14ac:dyDescent="0.2">
      <c r="P3408" s="288" t="str">
        <f t="shared" si="53"/>
        <v>BLANK</v>
      </c>
      <c r="R3408"/>
    </row>
    <row r="3409" spans="16:18" x14ac:dyDescent="0.2">
      <c r="P3409" s="288" t="str">
        <f t="shared" si="53"/>
        <v>BLANK</v>
      </c>
      <c r="R3409"/>
    </row>
    <row r="3410" spans="16:18" x14ac:dyDescent="0.2">
      <c r="P3410" s="288" t="str">
        <f t="shared" si="53"/>
        <v>BLANK</v>
      </c>
      <c r="R3410"/>
    </row>
    <row r="3411" spans="16:18" x14ac:dyDescent="0.2">
      <c r="P3411" s="288" t="str">
        <f t="shared" si="53"/>
        <v>BLANK</v>
      </c>
      <c r="R3411"/>
    </row>
    <row r="3412" spans="16:18" x14ac:dyDescent="0.2">
      <c r="P3412" s="288" t="str">
        <f t="shared" si="53"/>
        <v>BLANK</v>
      </c>
      <c r="R3412"/>
    </row>
    <row r="3413" spans="16:18" x14ac:dyDescent="0.2">
      <c r="P3413" s="288" t="str">
        <f t="shared" si="53"/>
        <v>BLANK</v>
      </c>
      <c r="R3413"/>
    </row>
    <row r="3414" spans="16:18" x14ac:dyDescent="0.2">
      <c r="P3414" s="288" t="str">
        <f t="shared" si="53"/>
        <v>BLANK</v>
      </c>
      <c r="R3414"/>
    </row>
    <row r="3415" spans="16:18" x14ac:dyDescent="0.2">
      <c r="P3415" s="288" t="str">
        <f t="shared" si="53"/>
        <v>BLANK</v>
      </c>
      <c r="R3415"/>
    </row>
    <row r="3416" spans="16:18" x14ac:dyDescent="0.2">
      <c r="P3416" s="288" t="str">
        <f t="shared" si="53"/>
        <v>BLANK</v>
      </c>
      <c r="R3416"/>
    </row>
    <row r="3417" spans="16:18" x14ac:dyDescent="0.2">
      <c r="P3417" s="288" t="str">
        <f t="shared" si="53"/>
        <v>BLANK</v>
      </c>
      <c r="R3417"/>
    </row>
    <row r="3418" spans="16:18" x14ac:dyDescent="0.2">
      <c r="P3418" s="288" t="str">
        <f t="shared" si="53"/>
        <v>BLANK</v>
      </c>
      <c r="R3418"/>
    </row>
    <row r="3419" spans="16:18" x14ac:dyDescent="0.2">
      <c r="P3419" s="288" t="str">
        <f t="shared" si="53"/>
        <v>BLANK</v>
      </c>
      <c r="R3419"/>
    </row>
    <row r="3420" spans="16:18" x14ac:dyDescent="0.2">
      <c r="P3420" s="288" t="str">
        <f t="shared" si="53"/>
        <v>BLANK</v>
      </c>
      <c r="R3420"/>
    </row>
    <row r="3421" spans="16:18" x14ac:dyDescent="0.2">
      <c r="P3421" s="288" t="str">
        <f t="shared" si="53"/>
        <v>BLANK</v>
      </c>
      <c r="R3421"/>
    </row>
    <row r="3422" spans="16:18" x14ac:dyDescent="0.2">
      <c r="P3422" s="288" t="str">
        <f t="shared" si="53"/>
        <v>BLANK</v>
      </c>
      <c r="R3422"/>
    </row>
    <row r="3423" spans="16:18" x14ac:dyDescent="0.2">
      <c r="P3423" s="288" t="str">
        <f t="shared" si="53"/>
        <v>BLANK</v>
      </c>
      <c r="R3423"/>
    </row>
    <row r="3424" spans="16:18" x14ac:dyDescent="0.2">
      <c r="P3424" s="288" t="str">
        <f t="shared" si="53"/>
        <v>BLANK</v>
      </c>
      <c r="R3424"/>
    </row>
    <row r="3425" spans="16:18" x14ac:dyDescent="0.2">
      <c r="P3425" s="288" t="str">
        <f t="shared" si="53"/>
        <v>BLANK</v>
      </c>
      <c r="R3425"/>
    </row>
    <row r="3426" spans="16:18" x14ac:dyDescent="0.2">
      <c r="P3426" s="288" t="str">
        <f t="shared" si="53"/>
        <v>BLANK</v>
      </c>
      <c r="R3426"/>
    </row>
    <row r="3427" spans="16:18" x14ac:dyDescent="0.2">
      <c r="P3427" s="288" t="str">
        <f t="shared" si="53"/>
        <v>BLANK</v>
      </c>
      <c r="R3427"/>
    </row>
    <row r="3428" spans="16:18" x14ac:dyDescent="0.2">
      <c r="P3428" s="288" t="str">
        <f t="shared" si="53"/>
        <v>BLANK</v>
      </c>
      <c r="R3428"/>
    </row>
    <row r="3429" spans="16:18" x14ac:dyDescent="0.2">
      <c r="P3429" s="288" t="str">
        <f t="shared" si="53"/>
        <v>BLANK</v>
      </c>
      <c r="R3429"/>
    </row>
    <row r="3430" spans="16:18" x14ac:dyDescent="0.2">
      <c r="P3430" s="288" t="str">
        <f t="shared" si="53"/>
        <v>BLANK</v>
      </c>
      <c r="R3430"/>
    </row>
    <row r="3431" spans="16:18" x14ac:dyDescent="0.2">
      <c r="P3431" s="288" t="str">
        <f t="shared" si="53"/>
        <v>BLANK</v>
      </c>
      <c r="R3431"/>
    </row>
    <row r="3432" spans="16:18" x14ac:dyDescent="0.2">
      <c r="P3432" s="288" t="str">
        <f t="shared" si="53"/>
        <v>BLANK</v>
      </c>
      <c r="R3432"/>
    </row>
    <row r="3433" spans="16:18" x14ac:dyDescent="0.2">
      <c r="P3433" s="288" t="str">
        <f t="shared" si="53"/>
        <v>BLANK</v>
      </c>
      <c r="R3433"/>
    </row>
    <row r="3434" spans="16:18" x14ac:dyDescent="0.2">
      <c r="P3434" s="288" t="str">
        <f t="shared" si="53"/>
        <v>BLANK</v>
      </c>
      <c r="R3434"/>
    </row>
    <row r="3435" spans="16:18" x14ac:dyDescent="0.2">
      <c r="P3435" s="288" t="str">
        <f t="shared" si="53"/>
        <v>BLANK</v>
      </c>
      <c r="R3435"/>
    </row>
    <row r="3436" spans="16:18" x14ac:dyDescent="0.2">
      <c r="P3436" s="288" t="str">
        <f t="shared" si="53"/>
        <v>BLANK</v>
      </c>
      <c r="R3436"/>
    </row>
    <row r="3437" spans="16:18" x14ac:dyDescent="0.2">
      <c r="P3437" s="288" t="str">
        <f t="shared" si="53"/>
        <v>BLANK</v>
      </c>
      <c r="R3437"/>
    </row>
    <row r="3438" spans="16:18" x14ac:dyDescent="0.2">
      <c r="P3438" s="288" t="str">
        <f t="shared" si="53"/>
        <v>BLANK</v>
      </c>
      <c r="R3438"/>
    </row>
    <row r="3439" spans="16:18" x14ac:dyDescent="0.2">
      <c r="P3439" s="288" t="str">
        <f t="shared" si="53"/>
        <v>BLANK</v>
      </c>
      <c r="R3439"/>
    </row>
    <row r="3440" spans="16:18" x14ac:dyDescent="0.2">
      <c r="P3440" s="288" t="str">
        <f t="shared" si="53"/>
        <v>BLANK</v>
      </c>
      <c r="R3440"/>
    </row>
    <row r="3441" spans="16:18" x14ac:dyDescent="0.2">
      <c r="P3441" s="288" t="str">
        <f t="shared" si="53"/>
        <v>BLANK</v>
      </c>
      <c r="R3441"/>
    </row>
    <row r="3442" spans="16:18" x14ac:dyDescent="0.2">
      <c r="P3442" s="288" t="str">
        <f t="shared" si="53"/>
        <v>BLANK</v>
      </c>
      <c r="R3442"/>
    </row>
    <row r="3443" spans="16:18" x14ac:dyDescent="0.2">
      <c r="P3443" s="288" t="str">
        <f t="shared" si="53"/>
        <v>BLANK</v>
      </c>
      <c r="R3443"/>
    </row>
    <row r="3444" spans="16:18" x14ac:dyDescent="0.2">
      <c r="P3444" s="288" t="str">
        <f t="shared" si="53"/>
        <v>BLANK</v>
      </c>
      <c r="R3444"/>
    </row>
    <row r="3445" spans="16:18" x14ac:dyDescent="0.2">
      <c r="P3445" s="288" t="str">
        <f t="shared" si="53"/>
        <v>BLANK</v>
      </c>
      <c r="R3445"/>
    </row>
    <row r="3446" spans="16:18" x14ac:dyDescent="0.2">
      <c r="P3446" s="288" t="str">
        <f t="shared" si="53"/>
        <v>BLANK</v>
      </c>
      <c r="R3446"/>
    </row>
    <row r="3447" spans="16:18" x14ac:dyDescent="0.2">
      <c r="P3447" s="288" t="str">
        <f t="shared" si="53"/>
        <v>BLANK</v>
      </c>
      <c r="R3447"/>
    </row>
    <row r="3448" spans="16:18" x14ac:dyDescent="0.2">
      <c r="P3448" s="288" t="str">
        <f t="shared" si="53"/>
        <v>BLANK</v>
      </c>
      <c r="R3448"/>
    </row>
    <row r="3449" spans="16:18" x14ac:dyDescent="0.2">
      <c r="P3449" s="288" t="str">
        <f t="shared" si="53"/>
        <v>BLANK</v>
      </c>
      <c r="R3449"/>
    </row>
    <row r="3450" spans="16:18" x14ac:dyDescent="0.2">
      <c r="P3450" s="288" t="str">
        <f t="shared" si="53"/>
        <v>BLANK</v>
      </c>
      <c r="R3450"/>
    </row>
    <row r="3451" spans="16:18" x14ac:dyDescent="0.2">
      <c r="P3451" s="288" t="str">
        <f t="shared" si="53"/>
        <v>BLANK</v>
      </c>
      <c r="R3451"/>
    </row>
    <row r="3452" spans="16:18" x14ac:dyDescent="0.2">
      <c r="P3452" s="288" t="str">
        <f t="shared" si="53"/>
        <v>BLANK</v>
      </c>
      <c r="R3452"/>
    </row>
    <row r="3453" spans="16:18" x14ac:dyDescent="0.2">
      <c r="P3453" s="288" t="str">
        <f t="shared" si="53"/>
        <v>BLANK</v>
      </c>
      <c r="R3453"/>
    </row>
    <row r="3454" spans="16:18" x14ac:dyDescent="0.2">
      <c r="P3454" s="288" t="str">
        <f t="shared" si="53"/>
        <v>BLANK</v>
      </c>
      <c r="R3454"/>
    </row>
    <row r="3455" spans="16:18" x14ac:dyDescent="0.2">
      <c r="P3455" s="288" t="str">
        <f t="shared" si="53"/>
        <v>BLANK</v>
      </c>
      <c r="R3455"/>
    </row>
    <row r="3456" spans="16:18" x14ac:dyDescent="0.2">
      <c r="P3456" s="288" t="str">
        <f t="shared" si="53"/>
        <v>BLANK</v>
      </c>
      <c r="R3456"/>
    </row>
    <row r="3457" spans="16:18" x14ac:dyDescent="0.2">
      <c r="P3457" s="288" t="str">
        <f t="shared" si="53"/>
        <v>BLANK</v>
      </c>
      <c r="R3457"/>
    </row>
    <row r="3458" spans="16:18" x14ac:dyDescent="0.2">
      <c r="P3458" s="288" t="str">
        <f t="shared" si="53"/>
        <v>BLANK</v>
      </c>
      <c r="R3458"/>
    </row>
    <row r="3459" spans="16:18" x14ac:dyDescent="0.2">
      <c r="P3459" s="288" t="str">
        <f t="shared" ref="P3459:P3522" si="54">IF(A3459="","BLANK",A3459)</f>
        <v>BLANK</v>
      </c>
      <c r="R3459"/>
    </row>
    <row r="3460" spans="16:18" x14ac:dyDescent="0.2">
      <c r="P3460" s="288" t="str">
        <f t="shared" si="54"/>
        <v>BLANK</v>
      </c>
      <c r="R3460"/>
    </row>
    <row r="3461" spans="16:18" x14ac:dyDescent="0.2">
      <c r="P3461" s="288" t="str">
        <f t="shared" si="54"/>
        <v>BLANK</v>
      </c>
      <c r="R3461"/>
    </row>
    <row r="3462" spans="16:18" x14ac:dyDescent="0.2">
      <c r="P3462" s="288" t="str">
        <f t="shared" si="54"/>
        <v>BLANK</v>
      </c>
      <c r="R3462"/>
    </row>
    <row r="3463" spans="16:18" x14ac:dyDescent="0.2">
      <c r="P3463" s="288" t="str">
        <f t="shared" si="54"/>
        <v>BLANK</v>
      </c>
      <c r="R3463"/>
    </row>
    <row r="3464" spans="16:18" x14ac:dyDescent="0.2">
      <c r="P3464" s="288" t="str">
        <f t="shared" si="54"/>
        <v>BLANK</v>
      </c>
      <c r="R3464"/>
    </row>
    <row r="3465" spans="16:18" x14ac:dyDescent="0.2">
      <c r="P3465" s="288" t="str">
        <f t="shared" si="54"/>
        <v>BLANK</v>
      </c>
      <c r="R3465"/>
    </row>
    <row r="3466" spans="16:18" x14ac:dyDescent="0.2">
      <c r="P3466" s="288" t="str">
        <f t="shared" si="54"/>
        <v>BLANK</v>
      </c>
      <c r="R3466"/>
    </row>
    <row r="3467" spans="16:18" x14ac:dyDescent="0.2">
      <c r="P3467" s="288" t="str">
        <f t="shared" si="54"/>
        <v>BLANK</v>
      </c>
      <c r="R3467"/>
    </row>
    <row r="3468" spans="16:18" x14ac:dyDescent="0.2">
      <c r="P3468" s="288" t="str">
        <f t="shared" si="54"/>
        <v>BLANK</v>
      </c>
      <c r="R3468"/>
    </row>
    <row r="3469" spans="16:18" x14ac:dyDescent="0.2">
      <c r="P3469" s="288" t="str">
        <f t="shared" si="54"/>
        <v>BLANK</v>
      </c>
      <c r="R3469"/>
    </row>
    <row r="3470" spans="16:18" x14ac:dyDescent="0.2">
      <c r="P3470" s="288" t="str">
        <f t="shared" si="54"/>
        <v>BLANK</v>
      </c>
      <c r="R3470"/>
    </row>
    <row r="3471" spans="16:18" x14ac:dyDescent="0.2">
      <c r="P3471" s="288" t="str">
        <f t="shared" si="54"/>
        <v>BLANK</v>
      </c>
      <c r="R3471"/>
    </row>
    <row r="3472" spans="16:18" x14ac:dyDescent="0.2">
      <c r="P3472" s="288" t="str">
        <f t="shared" si="54"/>
        <v>BLANK</v>
      </c>
      <c r="R3472"/>
    </row>
    <row r="3473" spans="16:18" x14ac:dyDescent="0.2">
      <c r="P3473" s="288" t="str">
        <f t="shared" si="54"/>
        <v>BLANK</v>
      </c>
      <c r="R3473"/>
    </row>
    <row r="3474" spans="16:18" x14ac:dyDescent="0.2">
      <c r="P3474" s="288" t="str">
        <f t="shared" si="54"/>
        <v>BLANK</v>
      </c>
      <c r="R3474"/>
    </row>
    <row r="3475" spans="16:18" x14ac:dyDescent="0.2">
      <c r="P3475" s="288" t="str">
        <f t="shared" si="54"/>
        <v>BLANK</v>
      </c>
      <c r="R3475"/>
    </row>
    <row r="3476" spans="16:18" x14ac:dyDescent="0.2">
      <c r="P3476" s="288" t="str">
        <f t="shared" si="54"/>
        <v>BLANK</v>
      </c>
      <c r="R3476"/>
    </row>
    <row r="3477" spans="16:18" x14ac:dyDescent="0.2">
      <c r="P3477" s="288" t="str">
        <f t="shared" si="54"/>
        <v>BLANK</v>
      </c>
      <c r="R3477"/>
    </row>
    <row r="3478" spans="16:18" x14ac:dyDescent="0.2">
      <c r="P3478" s="288" t="str">
        <f t="shared" si="54"/>
        <v>BLANK</v>
      </c>
      <c r="R3478"/>
    </row>
    <row r="3479" spans="16:18" x14ac:dyDescent="0.2">
      <c r="P3479" s="288" t="str">
        <f t="shared" si="54"/>
        <v>BLANK</v>
      </c>
      <c r="R3479"/>
    </row>
    <row r="3480" spans="16:18" x14ac:dyDescent="0.2">
      <c r="P3480" s="288" t="str">
        <f t="shared" si="54"/>
        <v>BLANK</v>
      </c>
      <c r="R3480"/>
    </row>
    <row r="3481" spans="16:18" x14ac:dyDescent="0.2">
      <c r="P3481" s="288" t="str">
        <f t="shared" si="54"/>
        <v>BLANK</v>
      </c>
      <c r="R3481"/>
    </row>
    <row r="3482" spans="16:18" x14ac:dyDescent="0.2">
      <c r="P3482" s="288" t="str">
        <f t="shared" si="54"/>
        <v>BLANK</v>
      </c>
      <c r="R3482"/>
    </row>
    <row r="3483" spans="16:18" x14ac:dyDescent="0.2">
      <c r="P3483" s="288" t="str">
        <f t="shared" si="54"/>
        <v>BLANK</v>
      </c>
      <c r="R3483"/>
    </row>
    <row r="3484" spans="16:18" x14ac:dyDescent="0.2">
      <c r="P3484" s="288" t="str">
        <f t="shared" si="54"/>
        <v>BLANK</v>
      </c>
      <c r="R3484"/>
    </row>
    <row r="3485" spans="16:18" x14ac:dyDescent="0.2">
      <c r="P3485" s="288" t="str">
        <f t="shared" si="54"/>
        <v>BLANK</v>
      </c>
      <c r="R3485"/>
    </row>
    <row r="3486" spans="16:18" x14ac:dyDescent="0.2">
      <c r="P3486" s="288" t="str">
        <f t="shared" si="54"/>
        <v>BLANK</v>
      </c>
      <c r="R3486"/>
    </row>
    <row r="3487" spans="16:18" x14ac:dyDescent="0.2">
      <c r="P3487" s="288" t="str">
        <f t="shared" si="54"/>
        <v>BLANK</v>
      </c>
      <c r="R3487"/>
    </row>
    <row r="3488" spans="16:18" x14ac:dyDescent="0.2">
      <c r="P3488" s="288" t="str">
        <f t="shared" si="54"/>
        <v>BLANK</v>
      </c>
      <c r="R3488"/>
    </row>
    <row r="3489" spans="16:18" x14ac:dyDescent="0.2">
      <c r="P3489" s="288" t="str">
        <f t="shared" si="54"/>
        <v>BLANK</v>
      </c>
      <c r="R3489"/>
    </row>
    <row r="3490" spans="16:18" x14ac:dyDescent="0.2">
      <c r="P3490" s="288" t="str">
        <f t="shared" si="54"/>
        <v>BLANK</v>
      </c>
      <c r="R3490"/>
    </row>
    <row r="3491" spans="16:18" x14ac:dyDescent="0.2">
      <c r="P3491" s="288" t="str">
        <f t="shared" si="54"/>
        <v>BLANK</v>
      </c>
      <c r="R3491"/>
    </row>
    <row r="3492" spans="16:18" x14ac:dyDescent="0.2">
      <c r="P3492" s="288" t="str">
        <f t="shared" si="54"/>
        <v>BLANK</v>
      </c>
      <c r="R3492"/>
    </row>
    <row r="3493" spans="16:18" x14ac:dyDescent="0.2">
      <c r="P3493" s="288" t="str">
        <f t="shared" si="54"/>
        <v>BLANK</v>
      </c>
      <c r="R3493"/>
    </row>
    <row r="3494" spans="16:18" x14ac:dyDescent="0.2">
      <c r="P3494" s="288" t="str">
        <f t="shared" si="54"/>
        <v>BLANK</v>
      </c>
      <c r="R3494"/>
    </row>
    <row r="3495" spans="16:18" x14ac:dyDescent="0.2">
      <c r="P3495" s="288" t="str">
        <f t="shared" si="54"/>
        <v>BLANK</v>
      </c>
      <c r="R3495"/>
    </row>
    <row r="3496" spans="16:18" x14ac:dyDescent="0.2">
      <c r="P3496" s="288" t="str">
        <f t="shared" si="54"/>
        <v>BLANK</v>
      </c>
      <c r="R3496"/>
    </row>
    <row r="3497" spans="16:18" x14ac:dyDescent="0.2">
      <c r="P3497" s="288" t="str">
        <f t="shared" si="54"/>
        <v>BLANK</v>
      </c>
      <c r="R3497"/>
    </row>
    <row r="3498" spans="16:18" x14ac:dyDescent="0.2">
      <c r="P3498" s="288" t="str">
        <f t="shared" si="54"/>
        <v>BLANK</v>
      </c>
      <c r="R3498"/>
    </row>
    <row r="3499" spans="16:18" x14ac:dyDescent="0.2">
      <c r="P3499" s="288" t="str">
        <f t="shared" si="54"/>
        <v>BLANK</v>
      </c>
      <c r="R3499"/>
    </row>
    <row r="3500" spans="16:18" x14ac:dyDescent="0.2">
      <c r="P3500" s="288" t="str">
        <f t="shared" si="54"/>
        <v>BLANK</v>
      </c>
      <c r="R3500"/>
    </row>
    <row r="3501" spans="16:18" x14ac:dyDescent="0.2">
      <c r="P3501" s="288" t="str">
        <f t="shared" si="54"/>
        <v>BLANK</v>
      </c>
      <c r="R3501"/>
    </row>
    <row r="3502" spans="16:18" x14ac:dyDescent="0.2">
      <c r="P3502" s="288" t="str">
        <f t="shared" si="54"/>
        <v>BLANK</v>
      </c>
      <c r="R3502"/>
    </row>
    <row r="3503" spans="16:18" x14ac:dyDescent="0.2">
      <c r="P3503" s="288" t="str">
        <f t="shared" si="54"/>
        <v>BLANK</v>
      </c>
      <c r="R3503"/>
    </row>
    <row r="3504" spans="16:18" x14ac:dyDescent="0.2">
      <c r="P3504" s="288" t="str">
        <f t="shared" si="54"/>
        <v>BLANK</v>
      </c>
      <c r="R3504"/>
    </row>
    <row r="3505" spans="16:18" x14ac:dyDescent="0.2">
      <c r="P3505" s="288" t="str">
        <f t="shared" si="54"/>
        <v>BLANK</v>
      </c>
      <c r="R3505"/>
    </row>
    <row r="3506" spans="16:18" x14ac:dyDescent="0.2">
      <c r="P3506" s="288" t="str">
        <f t="shared" si="54"/>
        <v>BLANK</v>
      </c>
      <c r="R3506"/>
    </row>
    <row r="3507" spans="16:18" x14ac:dyDescent="0.2">
      <c r="P3507" s="288" t="str">
        <f t="shared" si="54"/>
        <v>BLANK</v>
      </c>
      <c r="R3507"/>
    </row>
    <row r="3508" spans="16:18" x14ac:dyDescent="0.2">
      <c r="P3508" s="288" t="str">
        <f t="shared" si="54"/>
        <v>BLANK</v>
      </c>
      <c r="R3508"/>
    </row>
    <row r="3509" spans="16:18" x14ac:dyDescent="0.2">
      <c r="P3509" s="288" t="str">
        <f t="shared" si="54"/>
        <v>BLANK</v>
      </c>
      <c r="R3509"/>
    </row>
    <row r="3510" spans="16:18" x14ac:dyDescent="0.2">
      <c r="P3510" s="288" t="str">
        <f t="shared" si="54"/>
        <v>BLANK</v>
      </c>
      <c r="R3510"/>
    </row>
    <row r="3511" spans="16:18" x14ac:dyDescent="0.2">
      <c r="P3511" s="288" t="str">
        <f t="shared" si="54"/>
        <v>BLANK</v>
      </c>
      <c r="R3511"/>
    </row>
    <row r="3512" spans="16:18" x14ac:dyDescent="0.2">
      <c r="P3512" s="288" t="str">
        <f t="shared" si="54"/>
        <v>BLANK</v>
      </c>
      <c r="R3512"/>
    </row>
    <row r="3513" spans="16:18" x14ac:dyDescent="0.2">
      <c r="P3513" s="288" t="str">
        <f t="shared" si="54"/>
        <v>BLANK</v>
      </c>
      <c r="R3513"/>
    </row>
    <row r="3514" spans="16:18" x14ac:dyDescent="0.2">
      <c r="P3514" s="288" t="str">
        <f t="shared" si="54"/>
        <v>BLANK</v>
      </c>
      <c r="R3514"/>
    </row>
    <row r="3515" spans="16:18" x14ac:dyDescent="0.2">
      <c r="P3515" s="288" t="str">
        <f t="shared" si="54"/>
        <v>BLANK</v>
      </c>
      <c r="R3515"/>
    </row>
    <row r="3516" spans="16:18" x14ac:dyDescent="0.2">
      <c r="P3516" s="288" t="str">
        <f t="shared" si="54"/>
        <v>BLANK</v>
      </c>
      <c r="R3516"/>
    </row>
    <row r="3517" spans="16:18" x14ac:dyDescent="0.2">
      <c r="P3517" s="288" t="str">
        <f t="shared" si="54"/>
        <v>BLANK</v>
      </c>
      <c r="R3517"/>
    </row>
    <row r="3518" spans="16:18" x14ac:dyDescent="0.2">
      <c r="P3518" s="288" t="str">
        <f t="shared" si="54"/>
        <v>BLANK</v>
      </c>
      <c r="R3518"/>
    </row>
    <row r="3519" spans="16:18" x14ac:dyDescent="0.2">
      <c r="P3519" s="288" t="str">
        <f t="shared" si="54"/>
        <v>BLANK</v>
      </c>
      <c r="R3519"/>
    </row>
    <row r="3520" spans="16:18" x14ac:dyDescent="0.2">
      <c r="P3520" s="288" t="str">
        <f t="shared" si="54"/>
        <v>BLANK</v>
      </c>
      <c r="R3520"/>
    </row>
    <row r="3521" spans="16:18" x14ac:dyDescent="0.2">
      <c r="P3521" s="288" t="str">
        <f t="shared" si="54"/>
        <v>BLANK</v>
      </c>
      <c r="R3521"/>
    </row>
    <row r="3522" spans="16:18" x14ac:dyDescent="0.2">
      <c r="P3522" s="288" t="str">
        <f t="shared" si="54"/>
        <v>BLANK</v>
      </c>
      <c r="R3522"/>
    </row>
    <row r="3523" spans="16:18" x14ac:dyDescent="0.2">
      <c r="P3523" s="288" t="str">
        <f t="shared" ref="P3523:P3586" si="55">IF(A3523="","BLANK",A3523)</f>
        <v>BLANK</v>
      </c>
      <c r="R3523"/>
    </row>
    <row r="3524" spans="16:18" x14ac:dyDescent="0.2">
      <c r="P3524" s="288" t="str">
        <f t="shared" si="55"/>
        <v>BLANK</v>
      </c>
      <c r="R3524"/>
    </row>
    <row r="3525" spans="16:18" x14ac:dyDescent="0.2">
      <c r="P3525" s="288" t="str">
        <f t="shared" si="55"/>
        <v>BLANK</v>
      </c>
      <c r="R3525"/>
    </row>
    <row r="3526" spans="16:18" x14ac:dyDescent="0.2">
      <c r="P3526" s="288" t="str">
        <f t="shared" si="55"/>
        <v>BLANK</v>
      </c>
      <c r="R3526"/>
    </row>
    <row r="3527" spans="16:18" x14ac:dyDescent="0.2">
      <c r="P3527" s="288" t="str">
        <f t="shared" si="55"/>
        <v>BLANK</v>
      </c>
      <c r="R3527"/>
    </row>
    <row r="3528" spans="16:18" x14ac:dyDescent="0.2">
      <c r="P3528" s="288" t="str">
        <f t="shared" si="55"/>
        <v>BLANK</v>
      </c>
      <c r="R3528"/>
    </row>
    <row r="3529" spans="16:18" x14ac:dyDescent="0.2">
      <c r="P3529" s="288" t="str">
        <f t="shared" si="55"/>
        <v>BLANK</v>
      </c>
      <c r="R3529"/>
    </row>
    <row r="3530" spans="16:18" x14ac:dyDescent="0.2">
      <c r="P3530" s="288" t="str">
        <f t="shared" si="55"/>
        <v>BLANK</v>
      </c>
      <c r="R3530"/>
    </row>
    <row r="3531" spans="16:18" x14ac:dyDescent="0.2">
      <c r="P3531" s="288" t="str">
        <f t="shared" si="55"/>
        <v>BLANK</v>
      </c>
      <c r="R3531"/>
    </row>
    <row r="3532" spans="16:18" x14ac:dyDescent="0.2">
      <c r="P3532" s="288" t="str">
        <f t="shared" si="55"/>
        <v>BLANK</v>
      </c>
      <c r="R3532"/>
    </row>
    <row r="3533" spans="16:18" x14ac:dyDescent="0.2">
      <c r="P3533" s="288" t="str">
        <f t="shared" si="55"/>
        <v>BLANK</v>
      </c>
      <c r="R3533"/>
    </row>
    <row r="3534" spans="16:18" x14ac:dyDescent="0.2">
      <c r="P3534" s="288" t="str">
        <f t="shared" si="55"/>
        <v>BLANK</v>
      </c>
      <c r="R3534"/>
    </row>
    <row r="3535" spans="16:18" x14ac:dyDescent="0.2">
      <c r="P3535" s="288" t="str">
        <f t="shared" si="55"/>
        <v>BLANK</v>
      </c>
      <c r="R3535"/>
    </row>
    <row r="3536" spans="16:18" x14ac:dyDescent="0.2">
      <c r="P3536" s="288" t="str">
        <f t="shared" si="55"/>
        <v>BLANK</v>
      </c>
      <c r="R3536"/>
    </row>
    <row r="3537" spans="16:18" x14ac:dyDescent="0.2">
      <c r="P3537" s="288" t="str">
        <f t="shared" si="55"/>
        <v>BLANK</v>
      </c>
      <c r="R3537"/>
    </row>
    <row r="3538" spans="16:18" x14ac:dyDescent="0.2">
      <c r="P3538" s="288" t="str">
        <f t="shared" si="55"/>
        <v>BLANK</v>
      </c>
      <c r="R3538"/>
    </row>
    <row r="3539" spans="16:18" x14ac:dyDescent="0.2">
      <c r="P3539" s="288" t="str">
        <f t="shared" si="55"/>
        <v>BLANK</v>
      </c>
      <c r="R3539"/>
    </row>
    <row r="3540" spans="16:18" x14ac:dyDescent="0.2">
      <c r="P3540" s="288" t="str">
        <f t="shared" si="55"/>
        <v>BLANK</v>
      </c>
      <c r="R3540"/>
    </row>
    <row r="3541" spans="16:18" x14ac:dyDescent="0.2">
      <c r="P3541" s="288" t="str">
        <f t="shared" si="55"/>
        <v>BLANK</v>
      </c>
      <c r="R3541"/>
    </row>
    <row r="3542" spans="16:18" x14ac:dyDescent="0.2">
      <c r="P3542" s="288" t="str">
        <f t="shared" si="55"/>
        <v>BLANK</v>
      </c>
      <c r="R3542"/>
    </row>
    <row r="3543" spans="16:18" x14ac:dyDescent="0.2">
      <c r="P3543" s="288" t="str">
        <f t="shared" si="55"/>
        <v>BLANK</v>
      </c>
      <c r="R3543"/>
    </row>
    <row r="3544" spans="16:18" x14ac:dyDescent="0.2">
      <c r="P3544" s="288" t="str">
        <f t="shared" si="55"/>
        <v>BLANK</v>
      </c>
      <c r="R3544"/>
    </row>
    <row r="3545" spans="16:18" x14ac:dyDescent="0.2">
      <c r="P3545" s="288" t="str">
        <f t="shared" si="55"/>
        <v>BLANK</v>
      </c>
      <c r="R3545"/>
    </row>
    <row r="3546" spans="16:18" x14ac:dyDescent="0.2">
      <c r="P3546" s="288" t="str">
        <f t="shared" si="55"/>
        <v>BLANK</v>
      </c>
      <c r="R3546"/>
    </row>
    <row r="3547" spans="16:18" x14ac:dyDescent="0.2">
      <c r="P3547" s="288" t="str">
        <f t="shared" si="55"/>
        <v>BLANK</v>
      </c>
      <c r="R3547"/>
    </row>
    <row r="3548" spans="16:18" x14ac:dyDescent="0.2">
      <c r="P3548" s="288" t="str">
        <f t="shared" si="55"/>
        <v>BLANK</v>
      </c>
      <c r="R3548"/>
    </row>
    <row r="3549" spans="16:18" x14ac:dyDescent="0.2">
      <c r="P3549" s="288" t="str">
        <f t="shared" si="55"/>
        <v>BLANK</v>
      </c>
      <c r="R3549"/>
    </row>
    <row r="3550" spans="16:18" x14ac:dyDescent="0.2">
      <c r="P3550" s="288" t="str">
        <f t="shared" si="55"/>
        <v>BLANK</v>
      </c>
      <c r="R3550"/>
    </row>
    <row r="3551" spans="16:18" x14ac:dyDescent="0.2">
      <c r="P3551" s="288" t="str">
        <f t="shared" si="55"/>
        <v>BLANK</v>
      </c>
      <c r="R3551"/>
    </row>
    <row r="3552" spans="16:18" x14ac:dyDescent="0.2">
      <c r="P3552" s="288" t="str">
        <f t="shared" si="55"/>
        <v>BLANK</v>
      </c>
      <c r="R3552"/>
    </row>
    <row r="3553" spans="16:18" x14ac:dyDescent="0.2">
      <c r="P3553" s="288" t="str">
        <f t="shared" si="55"/>
        <v>BLANK</v>
      </c>
      <c r="R3553"/>
    </row>
    <row r="3554" spans="16:18" x14ac:dyDescent="0.2">
      <c r="P3554" s="288" t="str">
        <f t="shared" si="55"/>
        <v>BLANK</v>
      </c>
      <c r="R3554"/>
    </row>
    <row r="3555" spans="16:18" x14ac:dyDescent="0.2">
      <c r="P3555" s="288" t="str">
        <f t="shared" si="55"/>
        <v>BLANK</v>
      </c>
      <c r="R3555"/>
    </row>
    <row r="3556" spans="16:18" x14ac:dyDescent="0.2">
      <c r="P3556" s="288" t="str">
        <f t="shared" si="55"/>
        <v>BLANK</v>
      </c>
      <c r="R3556"/>
    </row>
    <row r="3557" spans="16:18" x14ac:dyDescent="0.2">
      <c r="P3557" s="288" t="str">
        <f t="shared" si="55"/>
        <v>BLANK</v>
      </c>
      <c r="R3557"/>
    </row>
    <row r="3558" spans="16:18" x14ac:dyDescent="0.2">
      <c r="P3558" s="288" t="str">
        <f t="shared" si="55"/>
        <v>BLANK</v>
      </c>
      <c r="R3558"/>
    </row>
    <row r="3559" spans="16:18" x14ac:dyDescent="0.2">
      <c r="P3559" s="288" t="str">
        <f t="shared" si="55"/>
        <v>BLANK</v>
      </c>
      <c r="R3559"/>
    </row>
    <row r="3560" spans="16:18" x14ac:dyDescent="0.2">
      <c r="P3560" s="288" t="str">
        <f t="shared" si="55"/>
        <v>BLANK</v>
      </c>
      <c r="R3560"/>
    </row>
    <row r="3561" spans="16:18" x14ac:dyDescent="0.2">
      <c r="P3561" s="288" t="str">
        <f t="shared" si="55"/>
        <v>BLANK</v>
      </c>
      <c r="R3561"/>
    </row>
    <row r="3562" spans="16:18" x14ac:dyDescent="0.2">
      <c r="P3562" s="288" t="str">
        <f t="shared" si="55"/>
        <v>BLANK</v>
      </c>
      <c r="R3562"/>
    </row>
    <row r="3563" spans="16:18" x14ac:dyDescent="0.2">
      <c r="P3563" s="288" t="str">
        <f t="shared" si="55"/>
        <v>BLANK</v>
      </c>
      <c r="R3563"/>
    </row>
    <row r="3564" spans="16:18" x14ac:dyDescent="0.2">
      <c r="P3564" s="288" t="str">
        <f t="shared" si="55"/>
        <v>BLANK</v>
      </c>
      <c r="R3564"/>
    </row>
    <row r="3565" spans="16:18" x14ac:dyDescent="0.2">
      <c r="P3565" s="288" t="str">
        <f t="shared" si="55"/>
        <v>BLANK</v>
      </c>
      <c r="R3565"/>
    </row>
    <row r="3566" spans="16:18" x14ac:dyDescent="0.2">
      <c r="P3566" s="288" t="str">
        <f t="shared" si="55"/>
        <v>BLANK</v>
      </c>
      <c r="R3566"/>
    </row>
    <row r="3567" spans="16:18" x14ac:dyDescent="0.2">
      <c r="P3567" s="288" t="str">
        <f t="shared" si="55"/>
        <v>BLANK</v>
      </c>
      <c r="R3567"/>
    </row>
    <row r="3568" spans="16:18" x14ac:dyDescent="0.2">
      <c r="P3568" s="288" t="str">
        <f t="shared" si="55"/>
        <v>BLANK</v>
      </c>
      <c r="R3568"/>
    </row>
    <row r="3569" spans="16:18" x14ac:dyDescent="0.2">
      <c r="P3569" s="288" t="str">
        <f t="shared" si="55"/>
        <v>BLANK</v>
      </c>
      <c r="R3569"/>
    </row>
    <row r="3570" spans="16:18" x14ac:dyDescent="0.2">
      <c r="P3570" s="288" t="str">
        <f t="shared" si="55"/>
        <v>BLANK</v>
      </c>
      <c r="R3570"/>
    </row>
    <row r="3571" spans="16:18" x14ac:dyDescent="0.2">
      <c r="P3571" s="288" t="str">
        <f t="shared" si="55"/>
        <v>BLANK</v>
      </c>
      <c r="R3571"/>
    </row>
    <row r="3572" spans="16:18" x14ac:dyDescent="0.2">
      <c r="P3572" s="288" t="str">
        <f t="shared" si="55"/>
        <v>BLANK</v>
      </c>
      <c r="R3572"/>
    </row>
    <row r="3573" spans="16:18" x14ac:dyDescent="0.2">
      <c r="P3573" s="288" t="str">
        <f t="shared" si="55"/>
        <v>BLANK</v>
      </c>
      <c r="R3573"/>
    </row>
    <row r="3574" spans="16:18" x14ac:dyDescent="0.2">
      <c r="P3574" s="288" t="str">
        <f t="shared" si="55"/>
        <v>BLANK</v>
      </c>
      <c r="R3574"/>
    </row>
    <row r="3575" spans="16:18" x14ac:dyDescent="0.2">
      <c r="P3575" s="288" t="str">
        <f t="shared" si="55"/>
        <v>BLANK</v>
      </c>
      <c r="R3575"/>
    </row>
    <row r="3576" spans="16:18" x14ac:dyDescent="0.2">
      <c r="P3576" s="288" t="str">
        <f t="shared" si="55"/>
        <v>BLANK</v>
      </c>
      <c r="R3576"/>
    </row>
    <row r="3577" spans="16:18" x14ac:dyDescent="0.2">
      <c r="P3577" s="288" t="str">
        <f t="shared" si="55"/>
        <v>BLANK</v>
      </c>
      <c r="R3577"/>
    </row>
    <row r="3578" spans="16:18" x14ac:dyDescent="0.2">
      <c r="P3578" s="288" t="str">
        <f t="shared" si="55"/>
        <v>BLANK</v>
      </c>
      <c r="R3578"/>
    </row>
    <row r="3579" spans="16:18" x14ac:dyDescent="0.2">
      <c r="P3579" s="288" t="str">
        <f t="shared" si="55"/>
        <v>BLANK</v>
      </c>
      <c r="R3579"/>
    </row>
    <row r="3580" spans="16:18" x14ac:dyDescent="0.2">
      <c r="P3580" s="288" t="str">
        <f t="shared" si="55"/>
        <v>BLANK</v>
      </c>
      <c r="R3580"/>
    </row>
    <row r="3581" spans="16:18" x14ac:dyDescent="0.2">
      <c r="P3581" s="288" t="str">
        <f t="shared" si="55"/>
        <v>BLANK</v>
      </c>
      <c r="R3581"/>
    </row>
    <row r="3582" spans="16:18" x14ac:dyDescent="0.2">
      <c r="P3582" s="288" t="str">
        <f t="shared" si="55"/>
        <v>BLANK</v>
      </c>
      <c r="R3582"/>
    </row>
    <row r="3583" spans="16:18" x14ac:dyDescent="0.2">
      <c r="P3583" s="288" t="str">
        <f t="shared" si="55"/>
        <v>BLANK</v>
      </c>
      <c r="R3583"/>
    </row>
    <row r="3584" spans="16:18" x14ac:dyDescent="0.2">
      <c r="P3584" s="288" t="str">
        <f t="shared" si="55"/>
        <v>BLANK</v>
      </c>
      <c r="R3584"/>
    </row>
    <row r="3585" spans="16:18" x14ac:dyDescent="0.2">
      <c r="P3585" s="288" t="str">
        <f t="shared" si="55"/>
        <v>BLANK</v>
      </c>
      <c r="R3585"/>
    </row>
    <row r="3586" spans="16:18" x14ac:dyDescent="0.2">
      <c r="P3586" s="288" t="str">
        <f t="shared" si="55"/>
        <v>BLANK</v>
      </c>
      <c r="R3586"/>
    </row>
    <row r="3587" spans="16:18" x14ac:dyDescent="0.2">
      <c r="P3587" s="288" t="str">
        <f t="shared" ref="P3587:P3650" si="56">IF(A3587="","BLANK",A3587)</f>
        <v>BLANK</v>
      </c>
      <c r="R3587"/>
    </row>
    <row r="3588" spans="16:18" x14ac:dyDescent="0.2">
      <c r="P3588" s="288" t="str">
        <f t="shared" si="56"/>
        <v>BLANK</v>
      </c>
      <c r="R3588"/>
    </row>
    <row r="3589" spans="16:18" x14ac:dyDescent="0.2">
      <c r="P3589" s="288" t="str">
        <f t="shared" si="56"/>
        <v>BLANK</v>
      </c>
      <c r="R3589"/>
    </row>
    <row r="3590" spans="16:18" x14ac:dyDescent="0.2">
      <c r="P3590" s="288" t="str">
        <f t="shared" si="56"/>
        <v>BLANK</v>
      </c>
      <c r="R3590"/>
    </row>
    <row r="3591" spans="16:18" x14ac:dyDescent="0.2">
      <c r="P3591" s="288" t="str">
        <f t="shared" si="56"/>
        <v>BLANK</v>
      </c>
      <c r="R3591"/>
    </row>
    <row r="3592" spans="16:18" x14ac:dyDescent="0.2">
      <c r="P3592" s="288" t="str">
        <f t="shared" si="56"/>
        <v>BLANK</v>
      </c>
      <c r="R3592"/>
    </row>
    <row r="3593" spans="16:18" x14ac:dyDescent="0.2">
      <c r="P3593" s="288" t="str">
        <f t="shared" si="56"/>
        <v>BLANK</v>
      </c>
      <c r="R3593"/>
    </row>
    <row r="3594" spans="16:18" x14ac:dyDescent="0.2">
      <c r="P3594" s="288" t="str">
        <f t="shared" si="56"/>
        <v>BLANK</v>
      </c>
      <c r="R3594"/>
    </row>
    <row r="3595" spans="16:18" x14ac:dyDescent="0.2">
      <c r="P3595" s="288" t="str">
        <f t="shared" si="56"/>
        <v>BLANK</v>
      </c>
      <c r="R3595"/>
    </row>
    <row r="3596" spans="16:18" x14ac:dyDescent="0.2">
      <c r="P3596" s="288" t="str">
        <f t="shared" si="56"/>
        <v>BLANK</v>
      </c>
      <c r="R3596"/>
    </row>
    <row r="3597" spans="16:18" x14ac:dyDescent="0.2">
      <c r="P3597" s="288" t="str">
        <f t="shared" si="56"/>
        <v>BLANK</v>
      </c>
      <c r="R3597"/>
    </row>
    <row r="3598" spans="16:18" x14ac:dyDescent="0.2">
      <c r="P3598" s="288" t="str">
        <f t="shared" si="56"/>
        <v>BLANK</v>
      </c>
      <c r="R3598"/>
    </row>
    <row r="3599" spans="16:18" x14ac:dyDescent="0.2">
      <c r="P3599" s="288" t="str">
        <f t="shared" si="56"/>
        <v>BLANK</v>
      </c>
      <c r="R3599"/>
    </row>
    <row r="3600" spans="16:18" x14ac:dyDescent="0.2">
      <c r="P3600" s="288" t="str">
        <f t="shared" si="56"/>
        <v>BLANK</v>
      </c>
      <c r="R3600"/>
    </row>
    <row r="3601" spans="16:18" x14ac:dyDescent="0.2">
      <c r="P3601" s="288" t="str">
        <f t="shared" si="56"/>
        <v>BLANK</v>
      </c>
      <c r="R3601"/>
    </row>
    <row r="3602" spans="16:18" x14ac:dyDescent="0.2">
      <c r="P3602" s="288" t="str">
        <f t="shared" si="56"/>
        <v>BLANK</v>
      </c>
      <c r="R3602"/>
    </row>
    <row r="3603" spans="16:18" x14ac:dyDescent="0.2">
      <c r="P3603" s="288" t="str">
        <f t="shared" si="56"/>
        <v>BLANK</v>
      </c>
      <c r="R3603"/>
    </row>
    <row r="3604" spans="16:18" x14ac:dyDescent="0.2">
      <c r="P3604" s="288" t="str">
        <f t="shared" si="56"/>
        <v>BLANK</v>
      </c>
      <c r="R3604"/>
    </row>
    <row r="3605" spans="16:18" x14ac:dyDescent="0.2">
      <c r="P3605" s="288" t="str">
        <f t="shared" si="56"/>
        <v>BLANK</v>
      </c>
      <c r="R3605"/>
    </row>
    <row r="3606" spans="16:18" x14ac:dyDescent="0.2">
      <c r="P3606" s="288" t="str">
        <f t="shared" si="56"/>
        <v>BLANK</v>
      </c>
      <c r="R3606"/>
    </row>
    <row r="3607" spans="16:18" x14ac:dyDescent="0.2">
      <c r="P3607" s="288" t="str">
        <f t="shared" si="56"/>
        <v>BLANK</v>
      </c>
      <c r="R3607"/>
    </row>
    <row r="3608" spans="16:18" x14ac:dyDescent="0.2">
      <c r="P3608" s="288" t="str">
        <f t="shared" si="56"/>
        <v>BLANK</v>
      </c>
      <c r="R3608"/>
    </row>
    <row r="3609" spans="16:18" x14ac:dyDescent="0.2">
      <c r="P3609" s="288" t="str">
        <f t="shared" si="56"/>
        <v>BLANK</v>
      </c>
      <c r="R3609"/>
    </row>
    <row r="3610" spans="16:18" x14ac:dyDescent="0.2">
      <c r="P3610" s="288" t="str">
        <f t="shared" si="56"/>
        <v>BLANK</v>
      </c>
      <c r="R3610"/>
    </row>
    <row r="3611" spans="16:18" x14ac:dyDescent="0.2">
      <c r="P3611" s="288" t="str">
        <f t="shared" si="56"/>
        <v>BLANK</v>
      </c>
      <c r="R3611"/>
    </row>
    <row r="3612" spans="16:18" x14ac:dyDescent="0.2">
      <c r="P3612" s="288" t="str">
        <f t="shared" si="56"/>
        <v>BLANK</v>
      </c>
      <c r="R3612"/>
    </row>
    <row r="3613" spans="16:18" x14ac:dyDescent="0.2">
      <c r="P3613" s="288" t="str">
        <f t="shared" si="56"/>
        <v>BLANK</v>
      </c>
      <c r="R3613"/>
    </row>
    <row r="3614" spans="16:18" x14ac:dyDescent="0.2">
      <c r="P3614" s="288" t="str">
        <f t="shared" si="56"/>
        <v>BLANK</v>
      </c>
      <c r="R3614"/>
    </row>
    <row r="3615" spans="16:18" x14ac:dyDescent="0.2">
      <c r="P3615" s="288" t="str">
        <f t="shared" si="56"/>
        <v>BLANK</v>
      </c>
      <c r="R3615"/>
    </row>
    <row r="3616" spans="16:18" x14ac:dyDescent="0.2">
      <c r="P3616" s="288" t="str">
        <f t="shared" si="56"/>
        <v>BLANK</v>
      </c>
      <c r="R3616"/>
    </row>
    <row r="3617" spans="16:18" x14ac:dyDescent="0.2">
      <c r="P3617" s="288" t="str">
        <f t="shared" si="56"/>
        <v>BLANK</v>
      </c>
      <c r="R3617"/>
    </row>
    <row r="3618" spans="16:18" x14ac:dyDescent="0.2">
      <c r="P3618" s="288" t="str">
        <f t="shared" si="56"/>
        <v>BLANK</v>
      </c>
      <c r="R3618"/>
    </row>
    <row r="3619" spans="16:18" x14ac:dyDescent="0.2">
      <c r="P3619" s="288" t="str">
        <f t="shared" si="56"/>
        <v>BLANK</v>
      </c>
      <c r="R3619"/>
    </row>
    <row r="3620" spans="16:18" x14ac:dyDescent="0.2">
      <c r="P3620" s="288" t="str">
        <f t="shared" si="56"/>
        <v>BLANK</v>
      </c>
      <c r="R3620"/>
    </row>
    <row r="3621" spans="16:18" x14ac:dyDescent="0.2">
      <c r="P3621" s="288" t="str">
        <f t="shared" si="56"/>
        <v>BLANK</v>
      </c>
      <c r="R3621"/>
    </row>
    <row r="3622" spans="16:18" x14ac:dyDescent="0.2">
      <c r="P3622" s="288" t="str">
        <f t="shared" si="56"/>
        <v>BLANK</v>
      </c>
      <c r="R3622"/>
    </row>
    <row r="3623" spans="16:18" x14ac:dyDescent="0.2">
      <c r="P3623" s="288" t="str">
        <f t="shared" si="56"/>
        <v>BLANK</v>
      </c>
      <c r="R3623"/>
    </row>
    <row r="3624" spans="16:18" x14ac:dyDescent="0.2">
      <c r="P3624" s="288" t="str">
        <f t="shared" si="56"/>
        <v>BLANK</v>
      </c>
      <c r="R3624"/>
    </row>
    <row r="3625" spans="16:18" x14ac:dyDescent="0.2">
      <c r="P3625" s="288" t="str">
        <f t="shared" si="56"/>
        <v>BLANK</v>
      </c>
      <c r="R3625"/>
    </row>
    <row r="3626" spans="16:18" x14ac:dyDescent="0.2">
      <c r="P3626" s="288" t="str">
        <f t="shared" si="56"/>
        <v>BLANK</v>
      </c>
      <c r="R3626"/>
    </row>
    <row r="3627" spans="16:18" x14ac:dyDescent="0.2">
      <c r="P3627" s="288" t="str">
        <f t="shared" si="56"/>
        <v>BLANK</v>
      </c>
      <c r="R3627"/>
    </row>
    <row r="3628" spans="16:18" x14ac:dyDescent="0.2">
      <c r="P3628" s="288" t="str">
        <f t="shared" si="56"/>
        <v>BLANK</v>
      </c>
      <c r="R3628"/>
    </row>
    <row r="3629" spans="16:18" x14ac:dyDescent="0.2">
      <c r="P3629" s="288" t="str">
        <f t="shared" si="56"/>
        <v>BLANK</v>
      </c>
      <c r="R3629"/>
    </row>
    <row r="3630" spans="16:18" x14ac:dyDescent="0.2">
      <c r="P3630" s="288" t="str">
        <f t="shared" si="56"/>
        <v>BLANK</v>
      </c>
      <c r="R3630"/>
    </row>
    <row r="3631" spans="16:18" x14ac:dyDescent="0.2">
      <c r="P3631" s="288" t="str">
        <f t="shared" si="56"/>
        <v>BLANK</v>
      </c>
      <c r="R3631"/>
    </row>
    <row r="3632" spans="16:18" x14ac:dyDescent="0.2">
      <c r="P3632" s="288" t="str">
        <f t="shared" si="56"/>
        <v>BLANK</v>
      </c>
      <c r="R3632"/>
    </row>
    <row r="3633" spans="16:18" x14ac:dyDescent="0.2">
      <c r="P3633" s="288" t="str">
        <f t="shared" si="56"/>
        <v>BLANK</v>
      </c>
      <c r="R3633"/>
    </row>
    <row r="3634" spans="16:18" x14ac:dyDescent="0.2">
      <c r="P3634" s="288" t="str">
        <f t="shared" si="56"/>
        <v>BLANK</v>
      </c>
      <c r="R3634"/>
    </row>
    <row r="3635" spans="16:18" x14ac:dyDescent="0.2">
      <c r="P3635" s="288" t="str">
        <f t="shared" si="56"/>
        <v>BLANK</v>
      </c>
      <c r="R3635"/>
    </row>
    <row r="3636" spans="16:18" x14ac:dyDescent="0.2">
      <c r="P3636" s="288" t="str">
        <f t="shared" si="56"/>
        <v>BLANK</v>
      </c>
      <c r="R3636"/>
    </row>
    <row r="3637" spans="16:18" x14ac:dyDescent="0.2">
      <c r="P3637" s="288" t="str">
        <f t="shared" si="56"/>
        <v>BLANK</v>
      </c>
      <c r="R3637"/>
    </row>
    <row r="3638" spans="16:18" x14ac:dyDescent="0.2">
      <c r="P3638" s="288" t="str">
        <f t="shared" si="56"/>
        <v>BLANK</v>
      </c>
      <c r="R3638"/>
    </row>
    <row r="3639" spans="16:18" x14ac:dyDescent="0.2">
      <c r="P3639" s="288" t="str">
        <f t="shared" si="56"/>
        <v>BLANK</v>
      </c>
      <c r="R3639"/>
    </row>
    <row r="3640" spans="16:18" x14ac:dyDescent="0.2">
      <c r="P3640" s="288" t="str">
        <f t="shared" si="56"/>
        <v>BLANK</v>
      </c>
      <c r="R3640"/>
    </row>
    <row r="3641" spans="16:18" x14ac:dyDescent="0.2">
      <c r="P3641" s="288" t="str">
        <f t="shared" si="56"/>
        <v>BLANK</v>
      </c>
      <c r="R3641"/>
    </row>
    <row r="3642" spans="16:18" x14ac:dyDescent="0.2">
      <c r="P3642" s="288" t="str">
        <f t="shared" si="56"/>
        <v>BLANK</v>
      </c>
      <c r="R3642"/>
    </row>
    <row r="3643" spans="16:18" x14ac:dyDescent="0.2">
      <c r="P3643" s="288" t="str">
        <f t="shared" si="56"/>
        <v>BLANK</v>
      </c>
      <c r="R3643"/>
    </row>
    <row r="3644" spans="16:18" x14ac:dyDescent="0.2">
      <c r="P3644" s="288" t="str">
        <f t="shared" si="56"/>
        <v>BLANK</v>
      </c>
      <c r="R3644"/>
    </row>
    <row r="3645" spans="16:18" x14ac:dyDescent="0.2">
      <c r="P3645" s="288" t="str">
        <f t="shared" si="56"/>
        <v>BLANK</v>
      </c>
      <c r="R3645"/>
    </row>
    <row r="3646" spans="16:18" x14ac:dyDescent="0.2">
      <c r="P3646" s="288" t="str">
        <f t="shared" si="56"/>
        <v>BLANK</v>
      </c>
      <c r="R3646"/>
    </row>
    <row r="3647" spans="16:18" x14ac:dyDescent="0.2">
      <c r="P3647" s="288" t="str">
        <f t="shared" si="56"/>
        <v>BLANK</v>
      </c>
      <c r="R3647"/>
    </row>
    <row r="3648" spans="16:18" x14ac:dyDescent="0.2">
      <c r="P3648" s="288" t="str">
        <f t="shared" si="56"/>
        <v>BLANK</v>
      </c>
      <c r="R3648"/>
    </row>
    <row r="3649" spans="16:18" x14ac:dyDescent="0.2">
      <c r="P3649" s="288" t="str">
        <f t="shared" si="56"/>
        <v>BLANK</v>
      </c>
      <c r="R3649"/>
    </row>
    <row r="3650" spans="16:18" x14ac:dyDescent="0.2">
      <c r="P3650" s="288" t="str">
        <f t="shared" si="56"/>
        <v>BLANK</v>
      </c>
      <c r="R3650"/>
    </row>
    <row r="3651" spans="16:18" x14ac:dyDescent="0.2">
      <c r="P3651" s="288" t="str">
        <f t="shared" ref="P3651:P3714" si="57">IF(A3651="","BLANK",A3651)</f>
        <v>BLANK</v>
      </c>
      <c r="R3651"/>
    </row>
    <row r="3652" spans="16:18" x14ac:dyDescent="0.2">
      <c r="P3652" s="288" t="str">
        <f t="shared" si="57"/>
        <v>BLANK</v>
      </c>
      <c r="R3652"/>
    </row>
    <row r="3653" spans="16:18" x14ac:dyDescent="0.2">
      <c r="P3653" s="288" t="str">
        <f t="shared" si="57"/>
        <v>BLANK</v>
      </c>
      <c r="R3653"/>
    </row>
    <row r="3654" spans="16:18" x14ac:dyDescent="0.2">
      <c r="P3654" s="288" t="str">
        <f t="shared" si="57"/>
        <v>BLANK</v>
      </c>
      <c r="R3654"/>
    </row>
    <row r="3655" spans="16:18" x14ac:dyDescent="0.2">
      <c r="P3655" s="288" t="str">
        <f t="shared" si="57"/>
        <v>BLANK</v>
      </c>
      <c r="R3655"/>
    </row>
    <row r="3656" spans="16:18" x14ac:dyDescent="0.2">
      <c r="P3656" s="288" t="str">
        <f t="shared" si="57"/>
        <v>BLANK</v>
      </c>
      <c r="R3656"/>
    </row>
    <row r="3657" spans="16:18" x14ac:dyDescent="0.2">
      <c r="P3657" s="288" t="str">
        <f t="shared" si="57"/>
        <v>BLANK</v>
      </c>
      <c r="R3657"/>
    </row>
    <row r="3658" spans="16:18" x14ac:dyDescent="0.2">
      <c r="P3658" s="288" t="str">
        <f t="shared" si="57"/>
        <v>BLANK</v>
      </c>
      <c r="R3658"/>
    </row>
    <row r="3659" spans="16:18" x14ac:dyDescent="0.2">
      <c r="P3659" s="288" t="str">
        <f t="shared" si="57"/>
        <v>BLANK</v>
      </c>
      <c r="R3659"/>
    </row>
    <row r="3660" spans="16:18" x14ac:dyDescent="0.2">
      <c r="P3660" s="288" t="str">
        <f t="shared" si="57"/>
        <v>BLANK</v>
      </c>
      <c r="R3660"/>
    </row>
    <row r="3661" spans="16:18" x14ac:dyDescent="0.2">
      <c r="P3661" s="288" t="str">
        <f t="shared" si="57"/>
        <v>BLANK</v>
      </c>
      <c r="R3661"/>
    </row>
    <row r="3662" spans="16:18" x14ac:dyDescent="0.2">
      <c r="P3662" s="288" t="str">
        <f t="shared" si="57"/>
        <v>BLANK</v>
      </c>
      <c r="R3662"/>
    </row>
    <row r="3663" spans="16:18" x14ac:dyDescent="0.2">
      <c r="P3663" s="288" t="str">
        <f t="shared" si="57"/>
        <v>BLANK</v>
      </c>
      <c r="R3663"/>
    </row>
    <row r="3664" spans="16:18" x14ac:dyDescent="0.2">
      <c r="P3664" s="288" t="str">
        <f t="shared" si="57"/>
        <v>BLANK</v>
      </c>
      <c r="R3664"/>
    </row>
    <row r="3665" spans="16:18" x14ac:dyDescent="0.2">
      <c r="P3665" s="288" t="str">
        <f t="shared" si="57"/>
        <v>BLANK</v>
      </c>
      <c r="R3665"/>
    </row>
    <row r="3666" spans="16:18" x14ac:dyDescent="0.2">
      <c r="P3666" s="288" t="str">
        <f t="shared" si="57"/>
        <v>BLANK</v>
      </c>
      <c r="R3666"/>
    </row>
    <row r="3667" spans="16:18" x14ac:dyDescent="0.2">
      <c r="P3667" s="288" t="str">
        <f t="shared" si="57"/>
        <v>BLANK</v>
      </c>
      <c r="R3667"/>
    </row>
    <row r="3668" spans="16:18" x14ac:dyDescent="0.2">
      <c r="P3668" s="288" t="str">
        <f t="shared" si="57"/>
        <v>BLANK</v>
      </c>
      <c r="R3668"/>
    </row>
    <row r="3669" spans="16:18" x14ac:dyDescent="0.2">
      <c r="P3669" s="288" t="str">
        <f t="shared" si="57"/>
        <v>BLANK</v>
      </c>
      <c r="R3669"/>
    </row>
    <row r="3670" spans="16:18" x14ac:dyDescent="0.2">
      <c r="P3670" s="288" t="str">
        <f t="shared" si="57"/>
        <v>BLANK</v>
      </c>
      <c r="R3670"/>
    </row>
    <row r="3671" spans="16:18" x14ac:dyDescent="0.2">
      <c r="P3671" s="288" t="str">
        <f t="shared" si="57"/>
        <v>BLANK</v>
      </c>
      <c r="R3671"/>
    </row>
    <row r="3672" spans="16:18" x14ac:dyDescent="0.2">
      <c r="P3672" s="288" t="str">
        <f t="shared" si="57"/>
        <v>BLANK</v>
      </c>
      <c r="R3672"/>
    </row>
    <row r="3673" spans="16:18" x14ac:dyDescent="0.2">
      <c r="P3673" s="288" t="str">
        <f t="shared" si="57"/>
        <v>BLANK</v>
      </c>
      <c r="R3673"/>
    </row>
    <row r="3674" spans="16:18" x14ac:dyDescent="0.2">
      <c r="P3674" s="288" t="str">
        <f t="shared" si="57"/>
        <v>BLANK</v>
      </c>
      <c r="R3674"/>
    </row>
    <row r="3675" spans="16:18" x14ac:dyDescent="0.2">
      <c r="P3675" s="288" t="str">
        <f t="shared" si="57"/>
        <v>BLANK</v>
      </c>
      <c r="R3675"/>
    </row>
    <row r="3676" spans="16:18" x14ac:dyDescent="0.2">
      <c r="P3676" s="288" t="str">
        <f t="shared" si="57"/>
        <v>BLANK</v>
      </c>
      <c r="R3676"/>
    </row>
    <row r="3677" spans="16:18" x14ac:dyDescent="0.2">
      <c r="P3677" s="288" t="str">
        <f t="shared" si="57"/>
        <v>BLANK</v>
      </c>
      <c r="R3677"/>
    </row>
    <row r="3678" spans="16:18" x14ac:dyDescent="0.2">
      <c r="P3678" s="288" t="str">
        <f t="shared" si="57"/>
        <v>BLANK</v>
      </c>
      <c r="R3678"/>
    </row>
    <row r="3679" spans="16:18" x14ac:dyDescent="0.2">
      <c r="P3679" s="288" t="str">
        <f t="shared" si="57"/>
        <v>BLANK</v>
      </c>
      <c r="R3679"/>
    </row>
    <row r="3680" spans="16:18" x14ac:dyDescent="0.2">
      <c r="P3680" s="288" t="str">
        <f t="shared" si="57"/>
        <v>BLANK</v>
      </c>
      <c r="R3680"/>
    </row>
    <row r="3681" spans="16:18" x14ac:dyDescent="0.2">
      <c r="P3681" s="288" t="str">
        <f t="shared" si="57"/>
        <v>BLANK</v>
      </c>
      <c r="R3681"/>
    </row>
    <row r="3682" spans="16:18" x14ac:dyDescent="0.2">
      <c r="P3682" s="288" t="str">
        <f t="shared" si="57"/>
        <v>BLANK</v>
      </c>
      <c r="R3682"/>
    </row>
    <row r="3683" spans="16:18" x14ac:dyDescent="0.2">
      <c r="P3683" s="288" t="str">
        <f t="shared" si="57"/>
        <v>BLANK</v>
      </c>
      <c r="R3683"/>
    </row>
    <row r="3684" spans="16:18" x14ac:dyDescent="0.2">
      <c r="P3684" s="288" t="str">
        <f t="shared" si="57"/>
        <v>BLANK</v>
      </c>
      <c r="R3684"/>
    </row>
    <row r="3685" spans="16:18" x14ac:dyDescent="0.2">
      <c r="P3685" s="288" t="str">
        <f t="shared" si="57"/>
        <v>BLANK</v>
      </c>
      <c r="R3685"/>
    </row>
    <row r="3686" spans="16:18" x14ac:dyDescent="0.2">
      <c r="P3686" s="288" t="str">
        <f t="shared" si="57"/>
        <v>BLANK</v>
      </c>
      <c r="R3686"/>
    </row>
    <row r="3687" spans="16:18" x14ac:dyDescent="0.2">
      <c r="P3687" s="288" t="str">
        <f t="shared" si="57"/>
        <v>BLANK</v>
      </c>
      <c r="R3687"/>
    </row>
    <row r="3688" spans="16:18" x14ac:dyDescent="0.2">
      <c r="P3688" s="288" t="str">
        <f t="shared" si="57"/>
        <v>BLANK</v>
      </c>
      <c r="R3688"/>
    </row>
    <row r="3689" spans="16:18" x14ac:dyDescent="0.2">
      <c r="P3689" s="288" t="str">
        <f t="shared" si="57"/>
        <v>BLANK</v>
      </c>
      <c r="R3689"/>
    </row>
    <row r="3690" spans="16:18" x14ac:dyDescent="0.2">
      <c r="P3690" s="288" t="str">
        <f t="shared" si="57"/>
        <v>BLANK</v>
      </c>
      <c r="R3690"/>
    </row>
    <row r="3691" spans="16:18" x14ac:dyDescent="0.2">
      <c r="P3691" s="288" t="str">
        <f t="shared" si="57"/>
        <v>BLANK</v>
      </c>
      <c r="R3691"/>
    </row>
    <row r="3692" spans="16:18" x14ac:dyDescent="0.2">
      <c r="P3692" s="288" t="str">
        <f t="shared" si="57"/>
        <v>BLANK</v>
      </c>
      <c r="R3692"/>
    </row>
    <row r="3693" spans="16:18" x14ac:dyDescent="0.2">
      <c r="P3693" s="288" t="str">
        <f t="shared" si="57"/>
        <v>BLANK</v>
      </c>
      <c r="R3693"/>
    </row>
    <row r="3694" spans="16:18" x14ac:dyDescent="0.2">
      <c r="P3694" s="288" t="str">
        <f t="shared" si="57"/>
        <v>BLANK</v>
      </c>
      <c r="R3694"/>
    </row>
    <row r="3695" spans="16:18" x14ac:dyDescent="0.2">
      <c r="P3695" s="288" t="str">
        <f t="shared" si="57"/>
        <v>BLANK</v>
      </c>
      <c r="R3695"/>
    </row>
    <row r="3696" spans="16:18" x14ac:dyDescent="0.2">
      <c r="P3696" s="288" t="str">
        <f t="shared" si="57"/>
        <v>BLANK</v>
      </c>
      <c r="R3696"/>
    </row>
    <row r="3697" spans="16:18" x14ac:dyDescent="0.2">
      <c r="P3697" s="288" t="str">
        <f t="shared" si="57"/>
        <v>BLANK</v>
      </c>
      <c r="R3697"/>
    </row>
    <row r="3698" spans="16:18" x14ac:dyDescent="0.2">
      <c r="P3698" s="288" t="str">
        <f t="shared" si="57"/>
        <v>BLANK</v>
      </c>
      <c r="R3698"/>
    </row>
    <row r="3699" spans="16:18" x14ac:dyDescent="0.2">
      <c r="P3699" s="288" t="str">
        <f t="shared" si="57"/>
        <v>BLANK</v>
      </c>
      <c r="R3699"/>
    </row>
    <row r="3700" spans="16:18" x14ac:dyDescent="0.2">
      <c r="P3700" s="288" t="str">
        <f t="shared" si="57"/>
        <v>BLANK</v>
      </c>
      <c r="R3700"/>
    </row>
    <row r="3701" spans="16:18" x14ac:dyDescent="0.2">
      <c r="P3701" s="288" t="str">
        <f t="shared" si="57"/>
        <v>BLANK</v>
      </c>
      <c r="R3701"/>
    </row>
    <row r="3702" spans="16:18" x14ac:dyDescent="0.2">
      <c r="P3702" s="288" t="str">
        <f t="shared" si="57"/>
        <v>BLANK</v>
      </c>
      <c r="R3702"/>
    </row>
    <row r="3703" spans="16:18" x14ac:dyDescent="0.2">
      <c r="P3703" s="288" t="str">
        <f t="shared" si="57"/>
        <v>BLANK</v>
      </c>
      <c r="R3703"/>
    </row>
    <row r="3704" spans="16:18" x14ac:dyDescent="0.2">
      <c r="P3704" s="288" t="str">
        <f t="shared" si="57"/>
        <v>BLANK</v>
      </c>
      <c r="R3704"/>
    </row>
    <row r="3705" spans="16:18" x14ac:dyDescent="0.2">
      <c r="P3705" s="288" t="str">
        <f t="shared" si="57"/>
        <v>BLANK</v>
      </c>
      <c r="R3705"/>
    </row>
    <row r="3706" spans="16:18" x14ac:dyDescent="0.2">
      <c r="P3706" s="288" t="str">
        <f t="shared" si="57"/>
        <v>BLANK</v>
      </c>
      <c r="R3706"/>
    </row>
    <row r="3707" spans="16:18" x14ac:dyDescent="0.2">
      <c r="P3707" s="288" t="str">
        <f t="shared" si="57"/>
        <v>BLANK</v>
      </c>
      <c r="R3707"/>
    </row>
    <row r="3708" spans="16:18" x14ac:dyDescent="0.2">
      <c r="P3708" s="288" t="str">
        <f t="shared" si="57"/>
        <v>BLANK</v>
      </c>
      <c r="R3708"/>
    </row>
    <row r="3709" spans="16:18" x14ac:dyDescent="0.2">
      <c r="P3709" s="288" t="str">
        <f t="shared" si="57"/>
        <v>BLANK</v>
      </c>
      <c r="R3709"/>
    </row>
    <row r="3710" spans="16:18" x14ac:dyDescent="0.2">
      <c r="P3710" s="288" t="str">
        <f t="shared" si="57"/>
        <v>BLANK</v>
      </c>
      <c r="R3710"/>
    </row>
    <row r="3711" spans="16:18" x14ac:dyDescent="0.2">
      <c r="P3711" s="288" t="str">
        <f t="shared" si="57"/>
        <v>BLANK</v>
      </c>
      <c r="R3711"/>
    </row>
    <row r="3712" spans="16:18" x14ac:dyDescent="0.2">
      <c r="P3712" s="288" t="str">
        <f t="shared" si="57"/>
        <v>BLANK</v>
      </c>
      <c r="R3712"/>
    </row>
    <row r="3713" spans="16:18" x14ac:dyDescent="0.2">
      <c r="P3713" s="288" t="str">
        <f t="shared" si="57"/>
        <v>BLANK</v>
      </c>
      <c r="R3713"/>
    </row>
    <row r="3714" spans="16:18" x14ac:dyDescent="0.2">
      <c r="P3714" s="288" t="str">
        <f t="shared" si="57"/>
        <v>BLANK</v>
      </c>
      <c r="R3714"/>
    </row>
    <row r="3715" spans="16:18" x14ac:dyDescent="0.2">
      <c r="P3715" s="288" t="str">
        <f t="shared" ref="P3715:P3778" si="58">IF(A3715="","BLANK",A3715)</f>
        <v>BLANK</v>
      </c>
      <c r="R3715"/>
    </row>
    <row r="3716" spans="16:18" x14ac:dyDescent="0.2">
      <c r="P3716" s="288" t="str">
        <f t="shared" si="58"/>
        <v>BLANK</v>
      </c>
      <c r="R3716"/>
    </row>
    <row r="3717" spans="16:18" x14ac:dyDescent="0.2">
      <c r="P3717" s="288" t="str">
        <f t="shared" si="58"/>
        <v>BLANK</v>
      </c>
      <c r="R3717"/>
    </row>
    <row r="3718" spans="16:18" x14ac:dyDescent="0.2">
      <c r="P3718" s="288" t="str">
        <f t="shared" si="58"/>
        <v>BLANK</v>
      </c>
      <c r="R3718"/>
    </row>
    <row r="3719" spans="16:18" x14ac:dyDescent="0.2">
      <c r="P3719" s="288" t="str">
        <f t="shared" si="58"/>
        <v>BLANK</v>
      </c>
      <c r="R3719"/>
    </row>
    <row r="3720" spans="16:18" x14ac:dyDescent="0.2">
      <c r="P3720" s="288" t="str">
        <f t="shared" si="58"/>
        <v>BLANK</v>
      </c>
      <c r="R3720"/>
    </row>
    <row r="3721" spans="16:18" x14ac:dyDescent="0.2">
      <c r="P3721" s="288" t="str">
        <f t="shared" si="58"/>
        <v>BLANK</v>
      </c>
      <c r="R3721"/>
    </row>
    <row r="3722" spans="16:18" x14ac:dyDescent="0.2">
      <c r="P3722" s="288" t="str">
        <f t="shared" si="58"/>
        <v>BLANK</v>
      </c>
      <c r="R3722"/>
    </row>
    <row r="3723" spans="16:18" x14ac:dyDescent="0.2">
      <c r="P3723" s="288" t="str">
        <f t="shared" si="58"/>
        <v>BLANK</v>
      </c>
      <c r="R3723"/>
    </row>
    <row r="3724" spans="16:18" x14ac:dyDescent="0.2">
      <c r="P3724" s="288" t="str">
        <f t="shared" si="58"/>
        <v>BLANK</v>
      </c>
      <c r="R3724"/>
    </row>
    <row r="3725" spans="16:18" x14ac:dyDescent="0.2">
      <c r="P3725" s="288" t="str">
        <f t="shared" si="58"/>
        <v>BLANK</v>
      </c>
      <c r="R3725"/>
    </row>
    <row r="3726" spans="16:18" x14ac:dyDescent="0.2">
      <c r="P3726" s="288" t="str">
        <f t="shared" si="58"/>
        <v>BLANK</v>
      </c>
      <c r="R3726"/>
    </row>
    <row r="3727" spans="16:18" x14ac:dyDescent="0.2">
      <c r="P3727" s="288" t="str">
        <f t="shared" si="58"/>
        <v>BLANK</v>
      </c>
      <c r="R3727"/>
    </row>
    <row r="3728" spans="16:18" x14ac:dyDescent="0.2">
      <c r="P3728" s="288" t="str">
        <f t="shared" si="58"/>
        <v>BLANK</v>
      </c>
      <c r="R3728"/>
    </row>
    <row r="3729" spans="16:18" x14ac:dyDescent="0.2">
      <c r="P3729" s="288" t="str">
        <f t="shared" si="58"/>
        <v>BLANK</v>
      </c>
      <c r="R3729"/>
    </row>
    <row r="3730" spans="16:18" x14ac:dyDescent="0.2">
      <c r="P3730" s="288" t="str">
        <f t="shared" si="58"/>
        <v>BLANK</v>
      </c>
      <c r="R3730"/>
    </row>
    <row r="3731" spans="16:18" x14ac:dyDescent="0.2">
      <c r="P3731" s="288" t="str">
        <f t="shared" si="58"/>
        <v>BLANK</v>
      </c>
      <c r="R3731"/>
    </row>
    <row r="3732" spans="16:18" x14ac:dyDescent="0.2">
      <c r="P3732" s="288" t="str">
        <f t="shared" si="58"/>
        <v>BLANK</v>
      </c>
      <c r="R3732"/>
    </row>
    <row r="3733" spans="16:18" x14ac:dyDescent="0.2">
      <c r="P3733" s="288" t="str">
        <f t="shared" si="58"/>
        <v>BLANK</v>
      </c>
      <c r="R3733"/>
    </row>
    <row r="3734" spans="16:18" x14ac:dyDescent="0.2">
      <c r="P3734" s="288" t="str">
        <f t="shared" si="58"/>
        <v>BLANK</v>
      </c>
      <c r="R3734"/>
    </row>
    <row r="3735" spans="16:18" x14ac:dyDescent="0.2">
      <c r="P3735" s="288" t="str">
        <f t="shared" si="58"/>
        <v>BLANK</v>
      </c>
      <c r="R3735"/>
    </row>
    <row r="3736" spans="16:18" x14ac:dyDescent="0.2">
      <c r="P3736" s="288" t="str">
        <f t="shared" si="58"/>
        <v>BLANK</v>
      </c>
      <c r="R3736"/>
    </row>
    <row r="3737" spans="16:18" x14ac:dyDescent="0.2">
      <c r="P3737" s="288" t="str">
        <f t="shared" si="58"/>
        <v>BLANK</v>
      </c>
      <c r="R3737"/>
    </row>
    <row r="3738" spans="16:18" x14ac:dyDescent="0.2">
      <c r="P3738" s="288" t="str">
        <f t="shared" si="58"/>
        <v>BLANK</v>
      </c>
      <c r="R3738"/>
    </row>
    <row r="3739" spans="16:18" x14ac:dyDescent="0.2">
      <c r="P3739" s="288" t="str">
        <f t="shared" si="58"/>
        <v>BLANK</v>
      </c>
      <c r="R3739"/>
    </row>
    <row r="3740" spans="16:18" x14ac:dyDescent="0.2">
      <c r="P3740" s="288" t="str">
        <f t="shared" si="58"/>
        <v>BLANK</v>
      </c>
      <c r="R3740"/>
    </row>
    <row r="3741" spans="16:18" x14ac:dyDescent="0.2">
      <c r="P3741" s="288" t="str">
        <f t="shared" si="58"/>
        <v>BLANK</v>
      </c>
      <c r="R3741"/>
    </row>
    <row r="3742" spans="16:18" x14ac:dyDescent="0.2">
      <c r="P3742" s="288" t="str">
        <f t="shared" si="58"/>
        <v>BLANK</v>
      </c>
      <c r="R3742"/>
    </row>
    <row r="3743" spans="16:18" x14ac:dyDescent="0.2">
      <c r="P3743" s="288" t="str">
        <f t="shared" si="58"/>
        <v>BLANK</v>
      </c>
      <c r="R3743"/>
    </row>
    <row r="3744" spans="16:18" x14ac:dyDescent="0.2">
      <c r="P3744" s="288" t="str">
        <f t="shared" si="58"/>
        <v>BLANK</v>
      </c>
      <c r="R3744"/>
    </row>
    <row r="3745" spans="16:18" x14ac:dyDescent="0.2">
      <c r="P3745" s="288" t="str">
        <f t="shared" si="58"/>
        <v>BLANK</v>
      </c>
      <c r="R3745"/>
    </row>
    <row r="3746" spans="16:18" x14ac:dyDescent="0.2">
      <c r="P3746" s="288" t="str">
        <f t="shared" si="58"/>
        <v>BLANK</v>
      </c>
      <c r="R3746"/>
    </row>
    <row r="3747" spans="16:18" x14ac:dyDescent="0.2">
      <c r="P3747" s="288" t="str">
        <f t="shared" si="58"/>
        <v>BLANK</v>
      </c>
      <c r="R3747"/>
    </row>
    <row r="3748" spans="16:18" x14ac:dyDescent="0.2">
      <c r="P3748" s="288" t="str">
        <f t="shared" si="58"/>
        <v>BLANK</v>
      </c>
      <c r="R3748"/>
    </row>
    <row r="3749" spans="16:18" x14ac:dyDescent="0.2">
      <c r="P3749" s="288" t="str">
        <f t="shared" si="58"/>
        <v>BLANK</v>
      </c>
      <c r="R3749"/>
    </row>
    <row r="3750" spans="16:18" x14ac:dyDescent="0.2">
      <c r="P3750" s="288" t="str">
        <f t="shared" si="58"/>
        <v>BLANK</v>
      </c>
      <c r="R3750"/>
    </row>
    <row r="3751" spans="16:18" x14ac:dyDescent="0.2">
      <c r="P3751" s="288" t="str">
        <f t="shared" si="58"/>
        <v>BLANK</v>
      </c>
      <c r="R3751"/>
    </row>
    <row r="3752" spans="16:18" x14ac:dyDescent="0.2">
      <c r="P3752" s="288" t="str">
        <f t="shared" si="58"/>
        <v>BLANK</v>
      </c>
      <c r="R3752"/>
    </row>
    <row r="3753" spans="16:18" x14ac:dyDescent="0.2">
      <c r="P3753" s="288" t="str">
        <f t="shared" si="58"/>
        <v>BLANK</v>
      </c>
      <c r="R3753"/>
    </row>
    <row r="3754" spans="16:18" x14ac:dyDescent="0.2">
      <c r="P3754" s="288" t="str">
        <f t="shared" si="58"/>
        <v>BLANK</v>
      </c>
      <c r="R3754"/>
    </row>
    <row r="3755" spans="16:18" x14ac:dyDescent="0.2">
      <c r="P3755" s="288" t="str">
        <f t="shared" si="58"/>
        <v>BLANK</v>
      </c>
      <c r="R3755"/>
    </row>
    <row r="3756" spans="16:18" x14ac:dyDescent="0.2">
      <c r="P3756" s="288" t="str">
        <f t="shared" si="58"/>
        <v>BLANK</v>
      </c>
      <c r="R3756"/>
    </row>
    <row r="3757" spans="16:18" x14ac:dyDescent="0.2">
      <c r="P3757" s="288" t="str">
        <f t="shared" si="58"/>
        <v>BLANK</v>
      </c>
      <c r="R3757"/>
    </row>
    <row r="3758" spans="16:18" x14ac:dyDescent="0.2">
      <c r="P3758" s="288" t="str">
        <f t="shared" si="58"/>
        <v>BLANK</v>
      </c>
      <c r="R3758"/>
    </row>
    <row r="3759" spans="16:18" x14ac:dyDescent="0.2">
      <c r="P3759" s="288" t="str">
        <f t="shared" si="58"/>
        <v>BLANK</v>
      </c>
      <c r="R3759"/>
    </row>
    <row r="3760" spans="16:18" x14ac:dyDescent="0.2">
      <c r="P3760" s="288" t="str">
        <f t="shared" si="58"/>
        <v>BLANK</v>
      </c>
      <c r="R3760"/>
    </row>
    <row r="3761" spans="16:18" x14ac:dyDescent="0.2">
      <c r="P3761" s="288" t="str">
        <f t="shared" si="58"/>
        <v>BLANK</v>
      </c>
      <c r="R3761"/>
    </row>
    <row r="3762" spans="16:18" x14ac:dyDescent="0.2">
      <c r="P3762" s="288" t="str">
        <f t="shared" si="58"/>
        <v>BLANK</v>
      </c>
      <c r="R3762"/>
    </row>
    <row r="3763" spans="16:18" x14ac:dyDescent="0.2">
      <c r="P3763" s="288" t="str">
        <f t="shared" si="58"/>
        <v>BLANK</v>
      </c>
      <c r="R3763"/>
    </row>
    <row r="3764" spans="16:18" x14ac:dyDescent="0.2">
      <c r="P3764" s="288" t="str">
        <f t="shared" si="58"/>
        <v>BLANK</v>
      </c>
      <c r="R3764"/>
    </row>
    <row r="3765" spans="16:18" x14ac:dyDescent="0.2">
      <c r="P3765" s="288" t="str">
        <f t="shared" si="58"/>
        <v>BLANK</v>
      </c>
      <c r="R3765"/>
    </row>
    <row r="3766" spans="16:18" x14ac:dyDescent="0.2">
      <c r="P3766" s="288" t="str">
        <f t="shared" si="58"/>
        <v>BLANK</v>
      </c>
      <c r="R3766"/>
    </row>
    <row r="3767" spans="16:18" x14ac:dyDescent="0.2">
      <c r="P3767" s="288" t="str">
        <f t="shared" si="58"/>
        <v>BLANK</v>
      </c>
      <c r="R3767"/>
    </row>
    <row r="3768" spans="16:18" x14ac:dyDescent="0.2">
      <c r="P3768" s="288" t="str">
        <f t="shared" si="58"/>
        <v>BLANK</v>
      </c>
      <c r="R3768"/>
    </row>
    <row r="3769" spans="16:18" x14ac:dyDescent="0.2">
      <c r="P3769" s="288" t="str">
        <f t="shared" si="58"/>
        <v>BLANK</v>
      </c>
      <c r="R3769"/>
    </row>
    <row r="3770" spans="16:18" x14ac:dyDescent="0.2">
      <c r="P3770" s="288" t="str">
        <f t="shared" si="58"/>
        <v>BLANK</v>
      </c>
      <c r="R3770"/>
    </row>
    <row r="3771" spans="16:18" x14ac:dyDescent="0.2">
      <c r="P3771" s="288" t="str">
        <f t="shared" si="58"/>
        <v>BLANK</v>
      </c>
      <c r="R3771"/>
    </row>
    <row r="3772" spans="16:18" x14ac:dyDescent="0.2">
      <c r="P3772" s="288" t="str">
        <f t="shared" si="58"/>
        <v>BLANK</v>
      </c>
      <c r="R3772"/>
    </row>
    <row r="3773" spans="16:18" x14ac:dyDescent="0.2">
      <c r="P3773" s="288" t="str">
        <f t="shared" si="58"/>
        <v>BLANK</v>
      </c>
      <c r="R3773"/>
    </row>
    <row r="3774" spans="16:18" x14ac:dyDescent="0.2">
      <c r="P3774" s="288" t="str">
        <f t="shared" si="58"/>
        <v>BLANK</v>
      </c>
      <c r="R3774"/>
    </row>
    <row r="3775" spans="16:18" x14ac:dyDescent="0.2">
      <c r="P3775" s="288" t="str">
        <f t="shared" si="58"/>
        <v>BLANK</v>
      </c>
      <c r="R3775"/>
    </row>
    <row r="3776" spans="16:18" x14ac:dyDescent="0.2">
      <c r="P3776" s="288" t="str">
        <f t="shared" si="58"/>
        <v>BLANK</v>
      </c>
      <c r="R3776"/>
    </row>
    <row r="3777" spans="16:18" x14ac:dyDescent="0.2">
      <c r="P3777" s="288" t="str">
        <f t="shared" si="58"/>
        <v>BLANK</v>
      </c>
      <c r="R3777"/>
    </row>
    <row r="3778" spans="16:18" x14ac:dyDescent="0.2">
      <c r="P3778" s="288" t="str">
        <f t="shared" si="58"/>
        <v>BLANK</v>
      </c>
      <c r="R3778"/>
    </row>
    <row r="3779" spans="16:18" x14ac:dyDescent="0.2">
      <c r="P3779" s="288" t="str">
        <f t="shared" ref="P3779:P3842" si="59">IF(A3779="","BLANK",A3779)</f>
        <v>BLANK</v>
      </c>
      <c r="R3779"/>
    </row>
    <row r="3780" spans="16:18" x14ac:dyDescent="0.2">
      <c r="P3780" s="288" t="str">
        <f t="shared" si="59"/>
        <v>BLANK</v>
      </c>
      <c r="R3780"/>
    </row>
    <row r="3781" spans="16:18" x14ac:dyDescent="0.2">
      <c r="P3781" s="288" t="str">
        <f t="shared" si="59"/>
        <v>BLANK</v>
      </c>
      <c r="R3781"/>
    </row>
    <row r="3782" spans="16:18" x14ac:dyDescent="0.2">
      <c r="P3782" s="288" t="str">
        <f t="shared" si="59"/>
        <v>BLANK</v>
      </c>
      <c r="R3782"/>
    </row>
    <row r="3783" spans="16:18" x14ac:dyDescent="0.2">
      <c r="P3783" s="288" t="str">
        <f t="shared" si="59"/>
        <v>BLANK</v>
      </c>
      <c r="R3783"/>
    </row>
    <row r="3784" spans="16:18" x14ac:dyDescent="0.2">
      <c r="P3784" s="288" t="str">
        <f t="shared" si="59"/>
        <v>BLANK</v>
      </c>
      <c r="R3784"/>
    </row>
    <row r="3785" spans="16:18" x14ac:dyDescent="0.2">
      <c r="P3785" s="288" t="str">
        <f t="shared" si="59"/>
        <v>BLANK</v>
      </c>
      <c r="R3785"/>
    </row>
    <row r="3786" spans="16:18" x14ac:dyDescent="0.2">
      <c r="P3786" s="288" t="str">
        <f t="shared" si="59"/>
        <v>BLANK</v>
      </c>
      <c r="R3786"/>
    </row>
    <row r="3787" spans="16:18" x14ac:dyDescent="0.2">
      <c r="P3787" s="288" t="str">
        <f t="shared" si="59"/>
        <v>BLANK</v>
      </c>
      <c r="R3787"/>
    </row>
    <row r="3788" spans="16:18" x14ac:dyDescent="0.2">
      <c r="P3788" s="288" t="str">
        <f t="shared" si="59"/>
        <v>BLANK</v>
      </c>
      <c r="R3788"/>
    </row>
    <row r="3789" spans="16:18" x14ac:dyDescent="0.2">
      <c r="P3789" s="288" t="str">
        <f t="shared" si="59"/>
        <v>BLANK</v>
      </c>
      <c r="R3789"/>
    </row>
    <row r="3790" spans="16:18" x14ac:dyDescent="0.2">
      <c r="P3790" s="288" t="str">
        <f t="shared" si="59"/>
        <v>BLANK</v>
      </c>
      <c r="R3790"/>
    </row>
    <row r="3791" spans="16:18" x14ac:dyDescent="0.2">
      <c r="P3791" s="288" t="str">
        <f t="shared" si="59"/>
        <v>BLANK</v>
      </c>
      <c r="R3791"/>
    </row>
    <row r="3792" spans="16:18" x14ac:dyDescent="0.2">
      <c r="P3792" s="288" t="str">
        <f t="shared" si="59"/>
        <v>BLANK</v>
      </c>
      <c r="R3792"/>
    </row>
    <row r="3793" spans="16:18" x14ac:dyDescent="0.2">
      <c r="P3793" s="288" t="str">
        <f t="shared" si="59"/>
        <v>BLANK</v>
      </c>
      <c r="R3793"/>
    </row>
    <row r="3794" spans="16:18" x14ac:dyDescent="0.2">
      <c r="P3794" s="288" t="str">
        <f t="shared" si="59"/>
        <v>BLANK</v>
      </c>
      <c r="R3794"/>
    </row>
    <row r="3795" spans="16:18" x14ac:dyDescent="0.2">
      <c r="P3795" s="288" t="str">
        <f t="shared" si="59"/>
        <v>BLANK</v>
      </c>
      <c r="R3795"/>
    </row>
    <row r="3796" spans="16:18" x14ac:dyDescent="0.2">
      <c r="P3796" s="288" t="str">
        <f t="shared" si="59"/>
        <v>BLANK</v>
      </c>
      <c r="R3796"/>
    </row>
    <row r="3797" spans="16:18" x14ac:dyDescent="0.2">
      <c r="P3797" s="288" t="str">
        <f t="shared" si="59"/>
        <v>BLANK</v>
      </c>
      <c r="R3797"/>
    </row>
    <row r="3798" spans="16:18" x14ac:dyDescent="0.2">
      <c r="P3798" s="288" t="str">
        <f t="shared" si="59"/>
        <v>BLANK</v>
      </c>
      <c r="R3798"/>
    </row>
    <row r="3799" spans="16:18" x14ac:dyDescent="0.2">
      <c r="P3799" s="288" t="str">
        <f t="shared" si="59"/>
        <v>BLANK</v>
      </c>
      <c r="R3799"/>
    </row>
    <row r="3800" spans="16:18" x14ac:dyDescent="0.2">
      <c r="P3800" s="288" t="str">
        <f t="shared" si="59"/>
        <v>BLANK</v>
      </c>
      <c r="R3800"/>
    </row>
    <row r="3801" spans="16:18" x14ac:dyDescent="0.2">
      <c r="P3801" s="288" t="str">
        <f t="shared" si="59"/>
        <v>BLANK</v>
      </c>
      <c r="R3801"/>
    </row>
    <row r="3802" spans="16:18" x14ac:dyDescent="0.2">
      <c r="P3802" s="288" t="str">
        <f t="shared" si="59"/>
        <v>BLANK</v>
      </c>
      <c r="R3802"/>
    </row>
    <row r="3803" spans="16:18" x14ac:dyDescent="0.2">
      <c r="P3803" s="288" t="str">
        <f t="shared" si="59"/>
        <v>BLANK</v>
      </c>
      <c r="R3803"/>
    </row>
    <row r="3804" spans="16:18" x14ac:dyDescent="0.2">
      <c r="P3804" s="288" t="str">
        <f t="shared" si="59"/>
        <v>BLANK</v>
      </c>
      <c r="R3804"/>
    </row>
    <row r="3805" spans="16:18" x14ac:dyDescent="0.2">
      <c r="P3805" s="288" t="str">
        <f t="shared" si="59"/>
        <v>BLANK</v>
      </c>
      <c r="R3805"/>
    </row>
    <row r="3806" spans="16:18" x14ac:dyDescent="0.2">
      <c r="P3806" s="288" t="str">
        <f t="shared" si="59"/>
        <v>BLANK</v>
      </c>
      <c r="R3806"/>
    </row>
    <row r="3807" spans="16:18" x14ac:dyDescent="0.2">
      <c r="P3807" s="288" t="str">
        <f t="shared" si="59"/>
        <v>BLANK</v>
      </c>
      <c r="R3807"/>
    </row>
    <row r="3808" spans="16:18" x14ac:dyDescent="0.2">
      <c r="P3808" s="288" t="str">
        <f t="shared" si="59"/>
        <v>BLANK</v>
      </c>
      <c r="R3808"/>
    </row>
    <row r="3809" spans="16:18" x14ac:dyDescent="0.2">
      <c r="P3809" s="288" t="str">
        <f t="shared" si="59"/>
        <v>BLANK</v>
      </c>
      <c r="R3809"/>
    </row>
    <row r="3810" spans="16:18" x14ac:dyDescent="0.2">
      <c r="P3810" s="288" t="str">
        <f t="shared" si="59"/>
        <v>BLANK</v>
      </c>
      <c r="R3810"/>
    </row>
    <row r="3811" spans="16:18" x14ac:dyDescent="0.2">
      <c r="P3811" s="288" t="str">
        <f t="shared" si="59"/>
        <v>BLANK</v>
      </c>
      <c r="R3811"/>
    </row>
    <row r="3812" spans="16:18" x14ac:dyDescent="0.2">
      <c r="P3812" s="288" t="str">
        <f t="shared" si="59"/>
        <v>BLANK</v>
      </c>
      <c r="R3812"/>
    </row>
    <row r="3813" spans="16:18" x14ac:dyDescent="0.2">
      <c r="P3813" s="288" t="str">
        <f t="shared" si="59"/>
        <v>BLANK</v>
      </c>
      <c r="R3813"/>
    </row>
    <row r="3814" spans="16:18" x14ac:dyDescent="0.2">
      <c r="P3814" s="288" t="str">
        <f t="shared" si="59"/>
        <v>BLANK</v>
      </c>
      <c r="R3814"/>
    </row>
    <row r="3815" spans="16:18" x14ac:dyDescent="0.2">
      <c r="P3815" s="288" t="str">
        <f t="shared" si="59"/>
        <v>BLANK</v>
      </c>
      <c r="R3815"/>
    </row>
    <row r="3816" spans="16:18" x14ac:dyDescent="0.2">
      <c r="P3816" s="288" t="str">
        <f t="shared" si="59"/>
        <v>BLANK</v>
      </c>
      <c r="R3816"/>
    </row>
    <row r="3817" spans="16:18" x14ac:dyDescent="0.2">
      <c r="P3817" s="288" t="str">
        <f t="shared" si="59"/>
        <v>BLANK</v>
      </c>
      <c r="R3817"/>
    </row>
    <row r="3818" spans="16:18" x14ac:dyDescent="0.2">
      <c r="P3818" s="288" t="str">
        <f t="shared" si="59"/>
        <v>BLANK</v>
      </c>
      <c r="R3818"/>
    </row>
    <row r="3819" spans="16:18" x14ac:dyDescent="0.2">
      <c r="P3819" s="288" t="str">
        <f t="shared" si="59"/>
        <v>BLANK</v>
      </c>
      <c r="R3819"/>
    </row>
    <row r="3820" spans="16:18" x14ac:dyDescent="0.2">
      <c r="P3820" s="288" t="str">
        <f t="shared" si="59"/>
        <v>BLANK</v>
      </c>
      <c r="R3820"/>
    </row>
    <row r="3821" spans="16:18" x14ac:dyDescent="0.2">
      <c r="P3821" s="288" t="str">
        <f t="shared" si="59"/>
        <v>BLANK</v>
      </c>
      <c r="R3821"/>
    </row>
    <row r="3822" spans="16:18" x14ac:dyDescent="0.2">
      <c r="P3822" s="288" t="str">
        <f t="shared" si="59"/>
        <v>BLANK</v>
      </c>
      <c r="R3822"/>
    </row>
    <row r="3823" spans="16:18" x14ac:dyDescent="0.2">
      <c r="P3823" s="288" t="str">
        <f t="shared" si="59"/>
        <v>BLANK</v>
      </c>
      <c r="R3823"/>
    </row>
    <row r="3824" spans="16:18" x14ac:dyDescent="0.2">
      <c r="P3824" s="288" t="str">
        <f t="shared" si="59"/>
        <v>BLANK</v>
      </c>
      <c r="R3824"/>
    </row>
    <row r="3825" spans="16:18" x14ac:dyDescent="0.2">
      <c r="P3825" s="288" t="str">
        <f t="shared" si="59"/>
        <v>BLANK</v>
      </c>
      <c r="R3825"/>
    </row>
    <row r="3826" spans="16:18" x14ac:dyDescent="0.2">
      <c r="P3826" s="288" t="str">
        <f t="shared" si="59"/>
        <v>BLANK</v>
      </c>
      <c r="R3826"/>
    </row>
    <row r="3827" spans="16:18" x14ac:dyDescent="0.2">
      <c r="P3827" s="288" t="str">
        <f t="shared" si="59"/>
        <v>BLANK</v>
      </c>
      <c r="R3827"/>
    </row>
    <row r="3828" spans="16:18" x14ac:dyDescent="0.2">
      <c r="P3828" s="288" t="str">
        <f t="shared" si="59"/>
        <v>BLANK</v>
      </c>
      <c r="R3828"/>
    </row>
    <row r="3829" spans="16:18" x14ac:dyDescent="0.2">
      <c r="P3829" s="288" t="str">
        <f t="shared" si="59"/>
        <v>BLANK</v>
      </c>
      <c r="R3829"/>
    </row>
    <row r="3830" spans="16:18" x14ac:dyDescent="0.2">
      <c r="P3830" s="288" t="str">
        <f t="shared" si="59"/>
        <v>BLANK</v>
      </c>
      <c r="R3830"/>
    </row>
    <row r="3831" spans="16:18" x14ac:dyDescent="0.2">
      <c r="P3831" s="288" t="str">
        <f t="shared" si="59"/>
        <v>BLANK</v>
      </c>
      <c r="R3831"/>
    </row>
    <row r="3832" spans="16:18" x14ac:dyDescent="0.2">
      <c r="P3832" s="288" t="str">
        <f t="shared" si="59"/>
        <v>BLANK</v>
      </c>
      <c r="R3832"/>
    </row>
    <row r="3833" spans="16:18" x14ac:dyDescent="0.2">
      <c r="P3833" s="288" t="str">
        <f t="shared" si="59"/>
        <v>BLANK</v>
      </c>
      <c r="R3833"/>
    </row>
    <row r="3834" spans="16:18" x14ac:dyDescent="0.2">
      <c r="P3834" s="288" t="str">
        <f t="shared" si="59"/>
        <v>BLANK</v>
      </c>
      <c r="R3834"/>
    </row>
    <row r="3835" spans="16:18" x14ac:dyDescent="0.2">
      <c r="P3835" s="288" t="str">
        <f t="shared" si="59"/>
        <v>BLANK</v>
      </c>
      <c r="R3835"/>
    </row>
    <row r="3836" spans="16:18" x14ac:dyDescent="0.2">
      <c r="P3836" s="288" t="str">
        <f t="shared" si="59"/>
        <v>BLANK</v>
      </c>
      <c r="R3836"/>
    </row>
    <row r="3837" spans="16:18" x14ac:dyDescent="0.2">
      <c r="P3837" s="288" t="str">
        <f t="shared" si="59"/>
        <v>BLANK</v>
      </c>
      <c r="R3837"/>
    </row>
    <row r="3838" spans="16:18" x14ac:dyDescent="0.2">
      <c r="P3838" s="288" t="str">
        <f t="shared" si="59"/>
        <v>BLANK</v>
      </c>
      <c r="R3838"/>
    </row>
    <row r="3839" spans="16:18" x14ac:dyDescent="0.2">
      <c r="P3839" s="288" t="str">
        <f t="shared" si="59"/>
        <v>BLANK</v>
      </c>
      <c r="R3839"/>
    </row>
    <row r="3840" spans="16:18" x14ac:dyDescent="0.2">
      <c r="P3840" s="288" t="str">
        <f t="shared" si="59"/>
        <v>BLANK</v>
      </c>
      <c r="R3840"/>
    </row>
    <row r="3841" spans="16:18" x14ac:dyDescent="0.2">
      <c r="P3841" s="288" t="str">
        <f t="shared" si="59"/>
        <v>BLANK</v>
      </c>
      <c r="R3841"/>
    </row>
    <row r="3842" spans="16:18" x14ac:dyDescent="0.2">
      <c r="P3842" s="288" t="str">
        <f t="shared" si="59"/>
        <v>BLANK</v>
      </c>
      <c r="R3842"/>
    </row>
    <row r="3843" spans="16:18" x14ac:dyDescent="0.2">
      <c r="P3843" s="288" t="str">
        <f t="shared" ref="P3843:P3906" si="60">IF(A3843="","BLANK",A3843)</f>
        <v>BLANK</v>
      </c>
      <c r="R3843"/>
    </row>
    <row r="3844" spans="16:18" x14ac:dyDescent="0.2">
      <c r="P3844" s="288" t="str">
        <f t="shared" si="60"/>
        <v>BLANK</v>
      </c>
      <c r="R3844"/>
    </row>
    <row r="3845" spans="16:18" x14ac:dyDescent="0.2">
      <c r="P3845" s="288" t="str">
        <f t="shared" si="60"/>
        <v>BLANK</v>
      </c>
      <c r="R3845"/>
    </row>
    <row r="3846" spans="16:18" x14ac:dyDescent="0.2">
      <c r="P3846" s="288" t="str">
        <f t="shared" si="60"/>
        <v>BLANK</v>
      </c>
      <c r="R3846"/>
    </row>
    <row r="3847" spans="16:18" x14ac:dyDescent="0.2">
      <c r="P3847" s="288" t="str">
        <f t="shared" si="60"/>
        <v>BLANK</v>
      </c>
      <c r="R3847"/>
    </row>
    <row r="3848" spans="16:18" x14ac:dyDescent="0.2">
      <c r="P3848" s="288" t="str">
        <f t="shared" si="60"/>
        <v>BLANK</v>
      </c>
      <c r="R3848"/>
    </row>
    <row r="3849" spans="16:18" x14ac:dyDescent="0.2">
      <c r="P3849" s="288" t="str">
        <f t="shared" si="60"/>
        <v>BLANK</v>
      </c>
      <c r="R3849"/>
    </row>
    <row r="3850" spans="16:18" x14ac:dyDescent="0.2">
      <c r="P3850" s="288" t="str">
        <f t="shared" si="60"/>
        <v>BLANK</v>
      </c>
      <c r="R3850"/>
    </row>
    <row r="3851" spans="16:18" x14ac:dyDescent="0.2">
      <c r="P3851" s="288" t="str">
        <f t="shared" si="60"/>
        <v>BLANK</v>
      </c>
      <c r="R3851"/>
    </row>
    <row r="3852" spans="16:18" x14ac:dyDescent="0.2">
      <c r="P3852" s="288" t="str">
        <f t="shared" si="60"/>
        <v>BLANK</v>
      </c>
      <c r="R3852"/>
    </row>
    <row r="3853" spans="16:18" x14ac:dyDescent="0.2">
      <c r="P3853" s="288" t="str">
        <f t="shared" si="60"/>
        <v>BLANK</v>
      </c>
      <c r="R3853"/>
    </row>
    <row r="3854" spans="16:18" x14ac:dyDescent="0.2">
      <c r="P3854" s="288" t="str">
        <f t="shared" si="60"/>
        <v>BLANK</v>
      </c>
      <c r="R3854"/>
    </row>
    <row r="3855" spans="16:18" x14ac:dyDescent="0.2">
      <c r="P3855" s="288" t="str">
        <f t="shared" si="60"/>
        <v>BLANK</v>
      </c>
      <c r="R3855"/>
    </row>
    <row r="3856" spans="16:18" x14ac:dyDescent="0.2">
      <c r="P3856" s="288" t="str">
        <f t="shared" si="60"/>
        <v>BLANK</v>
      </c>
      <c r="R3856"/>
    </row>
    <row r="3857" spans="16:18" x14ac:dyDescent="0.2">
      <c r="P3857" s="288" t="str">
        <f t="shared" si="60"/>
        <v>BLANK</v>
      </c>
      <c r="R3857"/>
    </row>
    <row r="3858" spans="16:18" x14ac:dyDescent="0.2">
      <c r="P3858" s="288" t="str">
        <f t="shared" si="60"/>
        <v>BLANK</v>
      </c>
      <c r="R3858"/>
    </row>
    <row r="3859" spans="16:18" x14ac:dyDescent="0.2">
      <c r="P3859" s="288" t="str">
        <f t="shared" si="60"/>
        <v>BLANK</v>
      </c>
      <c r="R3859"/>
    </row>
    <row r="3860" spans="16:18" x14ac:dyDescent="0.2">
      <c r="P3860" s="288" t="str">
        <f t="shared" si="60"/>
        <v>BLANK</v>
      </c>
      <c r="R3860"/>
    </row>
    <row r="3861" spans="16:18" x14ac:dyDescent="0.2">
      <c r="P3861" s="288" t="str">
        <f t="shared" si="60"/>
        <v>BLANK</v>
      </c>
      <c r="R3861"/>
    </row>
    <row r="3862" spans="16:18" x14ac:dyDescent="0.2">
      <c r="P3862" s="288" t="str">
        <f t="shared" si="60"/>
        <v>BLANK</v>
      </c>
      <c r="R3862"/>
    </row>
    <row r="3863" spans="16:18" x14ac:dyDescent="0.2">
      <c r="P3863" s="288" t="str">
        <f t="shared" si="60"/>
        <v>BLANK</v>
      </c>
      <c r="R3863"/>
    </row>
    <row r="3864" spans="16:18" x14ac:dyDescent="0.2">
      <c r="P3864" s="288" t="str">
        <f t="shared" si="60"/>
        <v>BLANK</v>
      </c>
      <c r="R3864"/>
    </row>
    <row r="3865" spans="16:18" x14ac:dyDescent="0.2">
      <c r="P3865" s="288" t="str">
        <f t="shared" si="60"/>
        <v>BLANK</v>
      </c>
      <c r="R3865"/>
    </row>
    <row r="3866" spans="16:18" x14ac:dyDescent="0.2">
      <c r="P3866" s="288" t="str">
        <f t="shared" si="60"/>
        <v>BLANK</v>
      </c>
      <c r="R3866"/>
    </row>
    <row r="3867" spans="16:18" x14ac:dyDescent="0.2">
      <c r="P3867" s="288" t="str">
        <f t="shared" si="60"/>
        <v>BLANK</v>
      </c>
      <c r="R3867"/>
    </row>
    <row r="3868" spans="16:18" x14ac:dyDescent="0.2">
      <c r="P3868" s="288" t="str">
        <f t="shared" si="60"/>
        <v>BLANK</v>
      </c>
      <c r="R3868"/>
    </row>
    <row r="3869" spans="16:18" x14ac:dyDescent="0.2">
      <c r="P3869" s="288" t="str">
        <f t="shared" si="60"/>
        <v>BLANK</v>
      </c>
      <c r="R3869"/>
    </row>
    <row r="3870" spans="16:18" x14ac:dyDescent="0.2">
      <c r="P3870" s="288" t="str">
        <f t="shared" si="60"/>
        <v>BLANK</v>
      </c>
      <c r="R3870"/>
    </row>
    <row r="3871" spans="16:18" x14ac:dyDescent="0.2">
      <c r="P3871" s="288" t="str">
        <f t="shared" si="60"/>
        <v>BLANK</v>
      </c>
      <c r="R3871"/>
    </row>
    <row r="3872" spans="16:18" x14ac:dyDescent="0.2">
      <c r="P3872" s="288" t="str">
        <f t="shared" si="60"/>
        <v>BLANK</v>
      </c>
      <c r="R3872"/>
    </row>
    <row r="3873" spans="16:18" x14ac:dyDescent="0.2">
      <c r="P3873" s="288" t="str">
        <f t="shared" si="60"/>
        <v>BLANK</v>
      </c>
      <c r="R3873"/>
    </row>
    <row r="3874" spans="16:18" x14ac:dyDescent="0.2">
      <c r="P3874" s="288" t="str">
        <f t="shared" si="60"/>
        <v>BLANK</v>
      </c>
      <c r="R3874"/>
    </row>
    <row r="3875" spans="16:18" x14ac:dyDescent="0.2">
      <c r="P3875" s="288" t="str">
        <f t="shared" si="60"/>
        <v>BLANK</v>
      </c>
      <c r="R3875"/>
    </row>
    <row r="3876" spans="16:18" x14ac:dyDescent="0.2">
      <c r="P3876" s="288" t="str">
        <f t="shared" si="60"/>
        <v>BLANK</v>
      </c>
      <c r="R3876"/>
    </row>
    <row r="3877" spans="16:18" x14ac:dyDescent="0.2">
      <c r="P3877" s="288" t="str">
        <f t="shared" si="60"/>
        <v>BLANK</v>
      </c>
      <c r="R3877"/>
    </row>
    <row r="3878" spans="16:18" x14ac:dyDescent="0.2">
      <c r="P3878" s="288" t="str">
        <f t="shared" si="60"/>
        <v>BLANK</v>
      </c>
      <c r="R3878"/>
    </row>
    <row r="3879" spans="16:18" x14ac:dyDescent="0.2">
      <c r="P3879" s="288" t="str">
        <f t="shared" si="60"/>
        <v>BLANK</v>
      </c>
      <c r="R3879"/>
    </row>
    <row r="3880" spans="16:18" x14ac:dyDescent="0.2">
      <c r="P3880" s="288" t="str">
        <f t="shared" si="60"/>
        <v>BLANK</v>
      </c>
      <c r="R3880"/>
    </row>
    <row r="3881" spans="16:18" x14ac:dyDescent="0.2">
      <c r="P3881" s="288" t="str">
        <f t="shared" si="60"/>
        <v>BLANK</v>
      </c>
      <c r="R3881"/>
    </row>
    <row r="3882" spans="16:18" x14ac:dyDescent="0.2">
      <c r="P3882" s="288" t="str">
        <f t="shared" si="60"/>
        <v>BLANK</v>
      </c>
      <c r="R3882"/>
    </row>
    <row r="3883" spans="16:18" x14ac:dyDescent="0.2">
      <c r="P3883" s="288" t="str">
        <f t="shared" si="60"/>
        <v>BLANK</v>
      </c>
      <c r="R3883"/>
    </row>
    <row r="3884" spans="16:18" x14ac:dyDescent="0.2">
      <c r="P3884" s="288" t="str">
        <f t="shared" si="60"/>
        <v>BLANK</v>
      </c>
      <c r="R3884"/>
    </row>
    <row r="3885" spans="16:18" x14ac:dyDescent="0.2">
      <c r="P3885" s="288" t="str">
        <f t="shared" si="60"/>
        <v>BLANK</v>
      </c>
      <c r="R3885"/>
    </row>
    <row r="3886" spans="16:18" x14ac:dyDescent="0.2">
      <c r="P3886" s="288" t="str">
        <f t="shared" si="60"/>
        <v>BLANK</v>
      </c>
      <c r="R3886"/>
    </row>
    <row r="3887" spans="16:18" x14ac:dyDescent="0.2">
      <c r="P3887" s="288" t="str">
        <f t="shared" si="60"/>
        <v>BLANK</v>
      </c>
      <c r="R3887"/>
    </row>
    <row r="3888" spans="16:18" x14ac:dyDescent="0.2">
      <c r="P3888" s="288" t="str">
        <f t="shared" si="60"/>
        <v>BLANK</v>
      </c>
      <c r="R3888"/>
    </row>
    <row r="3889" spans="16:18" x14ac:dyDescent="0.2">
      <c r="P3889" s="288" t="str">
        <f t="shared" si="60"/>
        <v>BLANK</v>
      </c>
      <c r="R3889"/>
    </row>
    <row r="3890" spans="16:18" x14ac:dyDescent="0.2">
      <c r="P3890" s="288" t="str">
        <f t="shared" si="60"/>
        <v>BLANK</v>
      </c>
      <c r="R3890"/>
    </row>
    <row r="3891" spans="16:18" x14ac:dyDescent="0.2">
      <c r="P3891" s="288" t="str">
        <f t="shared" si="60"/>
        <v>BLANK</v>
      </c>
      <c r="R3891"/>
    </row>
    <row r="3892" spans="16:18" x14ac:dyDescent="0.2">
      <c r="P3892" s="288" t="str">
        <f t="shared" si="60"/>
        <v>BLANK</v>
      </c>
      <c r="R3892"/>
    </row>
    <row r="3893" spans="16:18" x14ac:dyDescent="0.2">
      <c r="P3893" s="288" t="str">
        <f t="shared" si="60"/>
        <v>BLANK</v>
      </c>
      <c r="R3893"/>
    </row>
    <row r="3894" spans="16:18" x14ac:dyDescent="0.2">
      <c r="P3894" s="288" t="str">
        <f t="shared" si="60"/>
        <v>BLANK</v>
      </c>
      <c r="R3894"/>
    </row>
    <row r="3895" spans="16:18" x14ac:dyDescent="0.2">
      <c r="P3895" s="288" t="str">
        <f t="shared" si="60"/>
        <v>BLANK</v>
      </c>
      <c r="R3895"/>
    </row>
    <row r="3896" spans="16:18" x14ac:dyDescent="0.2">
      <c r="P3896" s="288" t="str">
        <f t="shared" si="60"/>
        <v>BLANK</v>
      </c>
      <c r="R3896"/>
    </row>
    <row r="3897" spans="16:18" x14ac:dyDescent="0.2">
      <c r="P3897" s="288" t="str">
        <f t="shared" si="60"/>
        <v>BLANK</v>
      </c>
      <c r="R3897"/>
    </row>
    <row r="3898" spans="16:18" x14ac:dyDescent="0.2">
      <c r="P3898" s="288" t="str">
        <f t="shared" si="60"/>
        <v>BLANK</v>
      </c>
      <c r="R3898"/>
    </row>
    <row r="3899" spans="16:18" x14ac:dyDescent="0.2">
      <c r="P3899" s="288" t="str">
        <f t="shared" si="60"/>
        <v>BLANK</v>
      </c>
      <c r="R3899"/>
    </row>
    <row r="3900" spans="16:18" x14ac:dyDescent="0.2">
      <c r="P3900" s="288" t="str">
        <f t="shared" si="60"/>
        <v>BLANK</v>
      </c>
      <c r="R3900"/>
    </row>
    <row r="3901" spans="16:18" x14ac:dyDescent="0.2">
      <c r="P3901" s="288" t="str">
        <f t="shared" si="60"/>
        <v>BLANK</v>
      </c>
      <c r="R3901"/>
    </row>
    <row r="3902" spans="16:18" x14ac:dyDescent="0.2">
      <c r="P3902" s="288" t="str">
        <f t="shared" si="60"/>
        <v>BLANK</v>
      </c>
      <c r="R3902"/>
    </row>
    <row r="3903" spans="16:18" x14ac:dyDescent="0.2">
      <c r="P3903" s="288" t="str">
        <f t="shared" si="60"/>
        <v>BLANK</v>
      </c>
      <c r="R3903"/>
    </row>
    <row r="3904" spans="16:18" x14ac:dyDescent="0.2">
      <c r="P3904" s="288" t="str">
        <f t="shared" si="60"/>
        <v>BLANK</v>
      </c>
      <c r="R3904"/>
    </row>
    <row r="3905" spans="16:18" x14ac:dyDescent="0.2">
      <c r="P3905" s="288" t="str">
        <f t="shared" si="60"/>
        <v>BLANK</v>
      </c>
      <c r="R3905"/>
    </row>
    <row r="3906" spans="16:18" x14ac:dyDescent="0.2">
      <c r="P3906" s="288" t="str">
        <f t="shared" si="60"/>
        <v>BLANK</v>
      </c>
      <c r="R3906"/>
    </row>
    <row r="3907" spans="16:18" x14ac:dyDescent="0.2">
      <c r="P3907" s="288" t="str">
        <f t="shared" ref="P3907:P3970" si="61">IF(A3907="","BLANK",A3907)</f>
        <v>BLANK</v>
      </c>
      <c r="R3907"/>
    </row>
    <row r="3908" spans="16:18" x14ac:dyDescent="0.2">
      <c r="P3908" s="288" t="str">
        <f t="shared" si="61"/>
        <v>BLANK</v>
      </c>
      <c r="R3908"/>
    </row>
    <row r="3909" spans="16:18" x14ac:dyDescent="0.2">
      <c r="P3909" s="288" t="str">
        <f t="shared" si="61"/>
        <v>BLANK</v>
      </c>
      <c r="R3909"/>
    </row>
    <row r="3910" spans="16:18" x14ac:dyDescent="0.2">
      <c r="P3910" s="288" t="str">
        <f t="shared" si="61"/>
        <v>BLANK</v>
      </c>
      <c r="R3910"/>
    </row>
    <row r="3911" spans="16:18" x14ac:dyDescent="0.2">
      <c r="P3911" s="288" t="str">
        <f t="shared" si="61"/>
        <v>BLANK</v>
      </c>
      <c r="R3911"/>
    </row>
    <row r="3912" spans="16:18" x14ac:dyDescent="0.2">
      <c r="P3912" s="288" t="str">
        <f t="shared" si="61"/>
        <v>BLANK</v>
      </c>
      <c r="R3912"/>
    </row>
    <row r="3913" spans="16:18" x14ac:dyDescent="0.2">
      <c r="P3913" s="288" t="str">
        <f t="shared" si="61"/>
        <v>BLANK</v>
      </c>
      <c r="R3913"/>
    </row>
    <row r="3914" spans="16:18" x14ac:dyDescent="0.2">
      <c r="P3914" s="288" t="str">
        <f t="shared" si="61"/>
        <v>BLANK</v>
      </c>
      <c r="R3914"/>
    </row>
    <row r="3915" spans="16:18" x14ac:dyDescent="0.2">
      <c r="P3915" s="288" t="str">
        <f t="shared" si="61"/>
        <v>BLANK</v>
      </c>
      <c r="R3915"/>
    </row>
    <row r="3916" spans="16:18" x14ac:dyDescent="0.2">
      <c r="P3916" s="288" t="str">
        <f t="shared" si="61"/>
        <v>BLANK</v>
      </c>
      <c r="R3916"/>
    </row>
    <row r="3917" spans="16:18" x14ac:dyDescent="0.2">
      <c r="P3917" s="288" t="str">
        <f t="shared" si="61"/>
        <v>BLANK</v>
      </c>
      <c r="R3917"/>
    </row>
    <row r="3918" spans="16:18" x14ac:dyDescent="0.2">
      <c r="P3918" s="288" t="str">
        <f t="shared" si="61"/>
        <v>BLANK</v>
      </c>
      <c r="R3918"/>
    </row>
    <row r="3919" spans="16:18" x14ac:dyDescent="0.2">
      <c r="P3919" s="288" t="str">
        <f t="shared" si="61"/>
        <v>BLANK</v>
      </c>
      <c r="R3919"/>
    </row>
    <row r="3920" spans="16:18" x14ac:dyDescent="0.2">
      <c r="P3920" s="288" t="str">
        <f t="shared" si="61"/>
        <v>BLANK</v>
      </c>
      <c r="R3920"/>
    </row>
    <row r="3921" spans="16:18" x14ac:dyDescent="0.2">
      <c r="P3921" s="288" t="str">
        <f t="shared" si="61"/>
        <v>BLANK</v>
      </c>
      <c r="R3921"/>
    </row>
    <row r="3922" spans="16:18" x14ac:dyDescent="0.2">
      <c r="P3922" s="288" t="str">
        <f t="shared" si="61"/>
        <v>BLANK</v>
      </c>
      <c r="R3922"/>
    </row>
    <row r="3923" spans="16:18" x14ac:dyDescent="0.2">
      <c r="P3923" s="288" t="str">
        <f t="shared" si="61"/>
        <v>BLANK</v>
      </c>
      <c r="R3923"/>
    </row>
    <row r="3924" spans="16:18" x14ac:dyDescent="0.2">
      <c r="P3924" s="288" t="str">
        <f t="shared" si="61"/>
        <v>BLANK</v>
      </c>
      <c r="R3924"/>
    </row>
    <row r="3925" spans="16:18" x14ac:dyDescent="0.2">
      <c r="P3925" s="288" t="str">
        <f t="shared" si="61"/>
        <v>BLANK</v>
      </c>
      <c r="R3925"/>
    </row>
    <row r="3926" spans="16:18" x14ac:dyDescent="0.2">
      <c r="P3926" s="288" t="str">
        <f t="shared" si="61"/>
        <v>BLANK</v>
      </c>
      <c r="R3926"/>
    </row>
    <row r="3927" spans="16:18" x14ac:dyDescent="0.2">
      <c r="P3927" s="288" t="str">
        <f t="shared" si="61"/>
        <v>BLANK</v>
      </c>
      <c r="R3927"/>
    </row>
    <row r="3928" spans="16:18" x14ac:dyDescent="0.2">
      <c r="P3928" s="288" t="str">
        <f t="shared" si="61"/>
        <v>BLANK</v>
      </c>
      <c r="R3928"/>
    </row>
    <row r="3929" spans="16:18" x14ac:dyDescent="0.2">
      <c r="P3929" s="288" t="str">
        <f t="shared" si="61"/>
        <v>BLANK</v>
      </c>
      <c r="R3929"/>
    </row>
    <row r="3930" spans="16:18" x14ac:dyDescent="0.2">
      <c r="P3930" s="288" t="str">
        <f t="shared" si="61"/>
        <v>BLANK</v>
      </c>
      <c r="R3930"/>
    </row>
    <row r="3931" spans="16:18" x14ac:dyDescent="0.2">
      <c r="P3931" s="288" t="str">
        <f t="shared" si="61"/>
        <v>BLANK</v>
      </c>
      <c r="R3931"/>
    </row>
    <row r="3932" spans="16:18" x14ac:dyDescent="0.2">
      <c r="P3932" s="288" t="str">
        <f t="shared" si="61"/>
        <v>BLANK</v>
      </c>
      <c r="R3932"/>
    </row>
    <row r="3933" spans="16:18" x14ac:dyDescent="0.2">
      <c r="P3933" s="288" t="str">
        <f t="shared" si="61"/>
        <v>BLANK</v>
      </c>
      <c r="R3933"/>
    </row>
    <row r="3934" spans="16:18" x14ac:dyDescent="0.2">
      <c r="P3934" s="288" t="str">
        <f t="shared" si="61"/>
        <v>BLANK</v>
      </c>
      <c r="R3934"/>
    </row>
    <row r="3935" spans="16:18" x14ac:dyDescent="0.2">
      <c r="P3935" s="288" t="str">
        <f t="shared" si="61"/>
        <v>BLANK</v>
      </c>
      <c r="R3935"/>
    </row>
    <row r="3936" spans="16:18" x14ac:dyDescent="0.2">
      <c r="P3936" s="288" t="str">
        <f t="shared" si="61"/>
        <v>BLANK</v>
      </c>
      <c r="R3936"/>
    </row>
    <row r="3937" spans="16:18" x14ac:dyDescent="0.2">
      <c r="P3937" s="288" t="str">
        <f t="shared" si="61"/>
        <v>BLANK</v>
      </c>
      <c r="R3937"/>
    </row>
    <row r="3938" spans="16:18" x14ac:dyDescent="0.2">
      <c r="P3938" s="288" t="str">
        <f t="shared" si="61"/>
        <v>BLANK</v>
      </c>
      <c r="R3938"/>
    </row>
    <row r="3939" spans="16:18" x14ac:dyDescent="0.2">
      <c r="P3939" s="288" t="str">
        <f t="shared" si="61"/>
        <v>BLANK</v>
      </c>
      <c r="R3939"/>
    </row>
    <row r="3940" spans="16:18" x14ac:dyDescent="0.2">
      <c r="P3940" s="288" t="str">
        <f t="shared" si="61"/>
        <v>BLANK</v>
      </c>
      <c r="R3940"/>
    </row>
    <row r="3941" spans="16:18" x14ac:dyDescent="0.2">
      <c r="P3941" s="288" t="str">
        <f t="shared" si="61"/>
        <v>BLANK</v>
      </c>
      <c r="R3941"/>
    </row>
    <row r="3942" spans="16:18" x14ac:dyDescent="0.2">
      <c r="P3942" s="288" t="str">
        <f t="shared" si="61"/>
        <v>BLANK</v>
      </c>
      <c r="R3942"/>
    </row>
    <row r="3943" spans="16:18" x14ac:dyDescent="0.2">
      <c r="P3943" s="288" t="str">
        <f t="shared" si="61"/>
        <v>BLANK</v>
      </c>
      <c r="R3943"/>
    </row>
    <row r="3944" spans="16:18" x14ac:dyDescent="0.2">
      <c r="P3944" s="288" t="str">
        <f t="shared" si="61"/>
        <v>BLANK</v>
      </c>
      <c r="R3944"/>
    </row>
    <row r="3945" spans="16:18" x14ac:dyDescent="0.2">
      <c r="P3945" s="288" t="str">
        <f t="shared" si="61"/>
        <v>BLANK</v>
      </c>
      <c r="R3945"/>
    </row>
    <row r="3946" spans="16:18" x14ac:dyDescent="0.2">
      <c r="P3946" s="288" t="str">
        <f t="shared" si="61"/>
        <v>BLANK</v>
      </c>
      <c r="R3946"/>
    </row>
    <row r="3947" spans="16:18" x14ac:dyDescent="0.2">
      <c r="P3947" s="288" t="str">
        <f t="shared" si="61"/>
        <v>BLANK</v>
      </c>
      <c r="R3947"/>
    </row>
    <row r="3948" spans="16:18" x14ac:dyDescent="0.2">
      <c r="P3948" s="288" t="str">
        <f t="shared" si="61"/>
        <v>BLANK</v>
      </c>
      <c r="R3948"/>
    </row>
    <row r="3949" spans="16:18" x14ac:dyDescent="0.2">
      <c r="P3949" s="288" t="str">
        <f t="shared" si="61"/>
        <v>BLANK</v>
      </c>
      <c r="R3949"/>
    </row>
    <row r="3950" spans="16:18" x14ac:dyDescent="0.2">
      <c r="P3950" s="288" t="str">
        <f t="shared" si="61"/>
        <v>BLANK</v>
      </c>
      <c r="R3950"/>
    </row>
    <row r="3951" spans="16:18" x14ac:dyDescent="0.2">
      <c r="P3951" s="288" t="str">
        <f t="shared" si="61"/>
        <v>BLANK</v>
      </c>
      <c r="R3951"/>
    </row>
    <row r="3952" spans="16:18" x14ac:dyDescent="0.2">
      <c r="P3952" s="288" t="str">
        <f t="shared" si="61"/>
        <v>BLANK</v>
      </c>
      <c r="R3952"/>
    </row>
    <row r="3953" spans="16:18" x14ac:dyDescent="0.2">
      <c r="P3953" s="288" t="str">
        <f t="shared" si="61"/>
        <v>BLANK</v>
      </c>
      <c r="R3953"/>
    </row>
    <row r="3954" spans="16:18" x14ac:dyDescent="0.2">
      <c r="P3954" s="288" t="str">
        <f t="shared" si="61"/>
        <v>BLANK</v>
      </c>
      <c r="R3954"/>
    </row>
    <row r="3955" spans="16:18" x14ac:dyDescent="0.2">
      <c r="P3955" s="288" t="str">
        <f t="shared" si="61"/>
        <v>BLANK</v>
      </c>
      <c r="R3955"/>
    </row>
    <row r="3956" spans="16:18" x14ac:dyDescent="0.2">
      <c r="P3956" s="288" t="str">
        <f t="shared" si="61"/>
        <v>BLANK</v>
      </c>
      <c r="R3956"/>
    </row>
    <row r="3957" spans="16:18" x14ac:dyDescent="0.2">
      <c r="P3957" s="288" t="str">
        <f t="shared" si="61"/>
        <v>BLANK</v>
      </c>
      <c r="R3957"/>
    </row>
    <row r="3958" spans="16:18" x14ac:dyDescent="0.2">
      <c r="P3958" s="288" t="str">
        <f t="shared" si="61"/>
        <v>BLANK</v>
      </c>
      <c r="R3958"/>
    </row>
    <row r="3959" spans="16:18" x14ac:dyDescent="0.2">
      <c r="P3959" s="288" t="str">
        <f t="shared" si="61"/>
        <v>BLANK</v>
      </c>
      <c r="R3959"/>
    </row>
    <row r="3960" spans="16:18" x14ac:dyDescent="0.2">
      <c r="P3960" s="288" t="str">
        <f t="shared" si="61"/>
        <v>BLANK</v>
      </c>
      <c r="R3960"/>
    </row>
    <row r="3961" spans="16:18" x14ac:dyDescent="0.2">
      <c r="P3961" s="288" t="str">
        <f t="shared" si="61"/>
        <v>BLANK</v>
      </c>
      <c r="R3961"/>
    </row>
    <row r="3962" spans="16:18" x14ac:dyDescent="0.2">
      <c r="P3962" s="288" t="str">
        <f t="shared" si="61"/>
        <v>BLANK</v>
      </c>
      <c r="R3962"/>
    </row>
    <row r="3963" spans="16:18" x14ac:dyDescent="0.2">
      <c r="P3963" s="288" t="str">
        <f t="shared" si="61"/>
        <v>BLANK</v>
      </c>
      <c r="R3963"/>
    </row>
    <row r="3964" spans="16:18" x14ac:dyDescent="0.2">
      <c r="P3964" s="288" t="str">
        <f t="shared" si="61"/>
        <v>BLANK</v>
      </c>
      <c r="R3964"/>
    </row>
    <row r="3965" spans="16:18" x14ac:dyDescent="0.2">
      <c r="P3965" s="288" t="str">
        <f t="shared" si="61"/>
        <v>BLANK</v>
      </c>
      <c r="R3965"/>
    </row>
    <row r="3966" spans="16:18" x14ac:dyDescent="0.2">
      <c r="P3966" s="288" t="str">
        <f t="shared" si="61"/>
        <v>BLANK</v>
      </c>
      <c r="R3966"/>
    </row>
    <row r="3967" spans="16:18" x14ac:dyDescent="0.2">
      <c r="P3967" s="288" t="str">
        <f t="shared" si="61"/>
        <v>BLANK</v>
      </c>
      <c r="R3967"/>
    </row>
    <row r="3968" spans="16:18" x14ac:dyDescent="0.2">
      <c r="P3968" s="288" t="str">
        <f t="shared" si="61"/>
        <v>BLANK</v>
      </c>
      <c r="R3968"/>
    </row>
    <row r="3969" spans="16:18" x14ac:dyDescent="0.2">
      <c r="P3969" s="288" t="str">
        <f t="shared" si="61"/>
        <v>BLANK</v>
      </c>
      <c r="R3969"/>
    </row>
    <row r="3970" spans="16:18" x14ac:dyDescent="0.2">
      <c r="P3970" s="288" t="str">
        <f t="shared" si="61"/>
        <v>BLANK</v>
      </c>
      <c r="R3970"/>
    </row>
    <row r="3971" spans="16:18" x14ac:dyDescent="0.2">
      <c r="P3971" s="288" t="str">
        <f t="shared" ref="P3971:P4034" si="62">IF(A3971="","BLANK",A3971)</f>
        <v>BLANK</v>
      </c>
      <c r="R3971"/>
    </row>
    <row r="3972" spans="16:18" x14ac:dyDescent="0.2">
      <c r="P3972" s="288" t="str">
        <f t="shared" si="62"/>
        <v>BLANK</v>
      </c>
      <c r="R3972"/>
    </row>
    <row r="3973" spans="16:18" x14ac:dyDescent="0.2">
      <c r="P3973" s="288" t="str">
        <f t="shared" si="62"/>
        <v>BLANK</v>
      </c>
      <c r="R3973"/>
    </row>
    <row r="3974" spans="16:18" x14ac:dyDescent="0.2">
      <c r="P3974" s="288" t="str">
        <f t="shared" si="62"/>
        <v>BLANK</v>
      </c>
      <c r="R3974"/>
    </row>
    <row r="3975" spans="16:18" x14ac:dyDescent="0.2">
      <c r="P3975" s="288" t="str">
        <f t="shared" si="62"/>
        <v>BLANK</v>
      </c>
      <c r="R3975"/>
    </row>
    <row r="3976" spans="16:18" x14ac:dyDescent="0.2">
      <c r="P3976" s="288" t="str">
        <f t="shared" si="62"/>
        <v>BLANK</v>
      </c>
      <c r="R3976"/>
    </row>
    <row r="3977" spans="16:18" x14ac:dyDescent="0.2">
      <c r="P3977" s="288" t="str">
        <f t="shared" si="62"/>
        <v>BLANK</v>
      </c>
      <c r="R3977"/>
    </row>
    <row r="3978" spans="16:18" x14ac:dyDescent="0.2">
      <c r="P3978" s="288" t="str">
        <f t="shared" si="62"/>
        <v>BLANK</v>
      </c>
      <c r="R3978"/>
    </row>
    <row r="3979" spans="16:18" x14ac:dyDescent="0.2">
      <c r="P3979" s="288" t="str">
        <f t="shared" si="62"/>
        <v>BLANK</v>
      </c>
      <c r="R3979"/>
    </row>
    <row r="3980" spans="16:18" x14ac:dyDescent="0.2">
      <c r="P3980" s="288" t="str">
        <f t="shared" si="62"/>
        <v>BLANK</v>
      </c>
      <c r="R3980"/>
    </row>
    <row r="3981" spans="16:18" x14ac:dyDescent="0.2">
      <c r="P3981" s="288" t="str">
        <f t="shared" si="62"/>
        <v>BLANK</v>
      </c>
      <c r="R3981"/>
    </row>
    <row r="3982" spans="16:18" x14ac:dyDescent="0.2">
      <c r="P3982" s="288" t="str">
        <f t="shared" si="62"/>
        <v>BLANK</v>
      </c>
      <c r="R3982"/>
    </row>
    <row r="3983" spans="16:18" x14ac:dyDescent="0.2">
      <c r="P3983" s="288" t="str">
        <f t="shared" si="62"/>
        <v>BLANK</v>
      </c>
      <c r="R3983"/>
    </row>
    <row r="3984" spans="16:18" x14ac:dyDescent="0.2">
      <c r="P3984" s="288" t="str">
        <f t="shared" si="62"/>
        <v>BLANK</v>
      </c>
      <c r="R3984"/>
    </row>
    <row r="3985" spans="16:18" x14ac:dyDescent="0.2">
      <c r="P3985" s="288" t="str">
        <f t="shared" si="62"/>
        <v>BLANK</v>
      </c>
      <c r="R3985"/>
    </row>
    <row r="3986" spans="16:18" x14ac:dyDescent="0.2">
      <c r="P3986" s="288" t="str">
        <f t="shared" si="62"/>
        <v>BLANK</v>
      </c>
      <c r="R3986"/>
    </row>
    <row r="3987" spans="16:18" x14ac:dyDescent="0.2">
      <c r="P3987" s="288" t="str">
        <f t="shared" si="62"/>
        <v>BLANK</v>
      </c>
      <c r="R3987"/>
    </row>
    <row r="3988" spans="16:18" x14ac:dyDescent="0.2">
      <c r="P3988" s="288" t="str">
        <f t="shared" si="62"/>
        <v>BLANK</v>
      </c>
      <c r="R3988"/>
    </row>
    <row r="3989" spans="16:18" x14ac:dyDescent="0.2">
      <c r="P3989" s="288" t="str">
        <f t="shared" si="62"/>
        <v>BLANK</v>
      </c>
      <c r="R3989"/>
    </row>
    <row r="3990" spans="16:18" x14ac:dyDescent="0.2">
      <c r="P3990" s="288" t="str">
        <f t="shared" si="62"/>
        <v>BLANK</v>
      </c>
      <c r="R3990"/>
    </row>
    <row r="3991" spans="16:18" x14ac:dyDescent="0.2">
      <c r="P3991" s="288" t="str">
        <f t="shared" si="62"/>
        <v>BLANK</v>
      </c>
      <c r="R3991"/>
    </row>
    <row r="3992" spans="16:18" x14ac:dyDescent="0.2">
      <c r="P3992" s="288" t="str">
        <f t="shared" si="62"/>
        <v>BLANK</v>
      </c>
      <c r="R3992"/>
    </row>
    <row r="3993" spans="16:18" x14ac:dyDescent="0.2">
      <c r="P3993" s="288" t="str">
        <f t="shared" si="62"/>
        <v>BLANK</v>
      </c>
      <c r="R3993"/>
    </row>
    <row r="3994" spans="16:18" x14ac:dyDescent="0.2">
      <c r="P3994" s="288" t="str">
        <f t="shared" si="62"/>
        <v>BLANK</v>
      </c>
      <c r="R3994"/>
    </row>
    <row r="3995" spans="16:18" x14ac:dyDescent="0.2">
      <c r="P3995" s="288" t="str">
        <f t="shared" si="62"/>
        <v>BLANK</v>
      </c>
      <c r="R3995"/>
    </row>
    <row r="3996" spans="16:18" x14ac:dyDescent="0.2">
      <c r="P3996" s="288" t="str">
        <f t="shared" si="62"/>
        <v>BLANK</v>
      </c>
      <c r="R3996"/>
    </row>
    <row r="3997" spans="16:18" x14ac:dyDescent="0.2">
      <c r="P3997" s="288" t="str">
        <f t="shared" si="62"/>
        <v>BLANK</v>
      </c>
      <c r="R3997"/>
    </row>
    <row r="3998" spans="16:18" x14ac:dyDescent="0.2">
      <c r="P3998" s="288" t="str">
        <f t="shared" si="62"/>
        <v>BLANK</v>
      </c>
      <c r="R3998"/>
    </row>
    <row r="3999" spans="16:18" x14ac:dyDescent="0.2">
      <c r="P3999" s="288" t="str">
        <f t="shared" si="62"/>
        <v>BLANK</v>
      </c>
      <c r="R3999"/>
    </row>
    <row r="4000" spans="16:18" x14ac:dyDescent="0.2">
      <c r="P4000" s="288" t="str">
        <f t="shared" si="62"/>
        <v>BLANK</v>
      </c>
      <c r="R4000"/>
    </row>
    <row r="4001" spans="16:18" x14ac:dyDescent="0.2">
      <c r="P4001" s="288" t="str">
        <f t="shared" si="62"/>
        <v>BLANK</v>
      </c>
      <c r="R4001"/>
    </row>
    <row r="4002" spans="16:18" x14ac:dyDescent="0.2">
      <c r="P4002" s="288" t="str">
        <f t="shared" si="62"/>
        <v>BLANK</v>
      </c>
      <c r="R4002"/>
    </row>
    <row r="4003" spans="16:18" x14ac:dyDescent="0.2">
      <c r="P4003" s="288" t="str">
        <f t="shared" si="62"/>
        <v>BLANK</v>
      </c>
      <c r="R4003"/>
    </row>
    <row r="4004" spans="16:18" x14ac:dyDescent="0.2">
      <c r="P4004" s="288" t="str">
        <f t="shared" si="62"/>
        <v>BLANK</v>
      </c>
      <c r="R4004"/>
    </row>
    <row r="4005" spans="16:18" x14ac:dyDescent="0.2">
      <c r="P4005" s="288" t="str">
        <f t="shared" si="62"/>
        <v>BLANK</v>
      </c>
      <c r="R4005"/>
    </row>
    <row r="4006" spans="16:18" x14ac:dyDescent="0.2">
      <c r="P4006" s="288" t="str">
        <f t="shared" si="62"/>
        <v>BLANK</v>
      </c>
      <c r="R4006"/>
    </row>
    <row r="4007" spans="16:18" x14ac:dyDescent="0.2">
      <c r="P4007" s="288" t="str">
        <f t="shared" si="62"/>
        <v>BLANK</v>
      </c>
      <c r="R4007"/>
    </row>
    <row r="4008" spans="16:18" x14ac:dyDescent="0.2">
      <c r="P4008" s="288" t="str">
        <f t="shared" si="62"/>
        <v>BLANK</v>
      </c>
      <c r="R4008"/>
    </row>
    <row r="4009" spans="16:18" x14ac:dyDescent="0.2">
      <c r="P4009" s="288" t="str">
        <f t="shared" si="62"/>
        <v>BLANK</v>
      </c>
      <c r="R4009"/>
    </row>
    <row r="4010" spans="16:18" x14ac:dyDescent="0.2">
      <c r="P4010" s="288" t="str">
        <f t="shared" si="62"/>
        <v>BLANK</v>
      </c>
      <c r="R4010"/>
    </row>
    <row r="4011" spans="16:18" x14ac:dyDescent="0.2">
      <c r="P4011" s="288" t="str">
        <f t="shared" si="62"/>
        <v>BLANK</v>
      </c>
      <c r="R4011"/>
    </row>
    <row r="4012" spans="16:18" x14ac:dyDescent="0.2">
      <c r="P4012" s="288" t="str">
        <f t="shared" si="62"/>
        <v>BLANK</v>
      </c>
      <c r="R4012"/>
    </row>
    <row r="4013" spans="16:18" x14ac:dyDescent="0.2">
      <c r="P4013" s="288" t="str">
        <f t="shared" si="62"/>
        <v>BLANK</v>
      </c>
      <c r="R4013"/>
    </row>
    <row r="4014" spans="16:18" x14ac:dyDescent="0.2">
      <c r="P4014" s="288" t="str">
        <f t="shared" si="62"/>
        <v>BLANK</v>
      </c>
      <c r="R4014"/>
    </row>
    <row r="4015" spans="16:18" x14ac:dyDescent="0.2">
      <c r="P4015" s="288" t="str">
        <f t="shared" si="62"/>
        <v>BLANK</v>
      </c>
      <c r="R4015"/>
    </row>
    <row r="4016" spans="16:18" x14ac:dyDescent="0.2">
      <c r="P4016" s="288" t="str">
        <f t="shared" si="62"/>
        <v>BLANK</v>
      </c>
      <c r="R4016"/>
    </row>
    <row r="4017" spans="16:18" x14ac:dyDescent="0.2">
      <c r="P4017" s="288" t="str">
        <f t="shared" si="62"/>
        <v>BLANK</v>
      </c>
      <c r="R4017"/>
    </row>
    <row r="4018" spans="16:18" x14ac:dyDescent="0.2">
      <c r="P4018" s="288" t="str">
        <f t="shared" si="62"/>
        <v>BLANK</v>
      </c>
      <c r="R4018"/>
    </row>
    <row r="4019" spans="16:18" x14ac:dyDescent="0.2">
      <c r="P4019" s="288" t="str">
        <f t="shared" si="62"/>
        <v>BLANK</v>
      </c>
      <c r="R4019"/>
    </row>
    <row r="4020" spans="16:18" x14ac:dyDescent="0.2">
      <c r="P4020" s="288" t="str">
        <f t="shared" si="62"/>
        <v>BLANK</v>
      </c>
      <c r="R4020"/>
    </row>
    <row r="4021" spans="16:18" x14ac:dyDescent="0.2">
      <c r="P4021" s="288" t="str">
        <f t="shared" si="62"/>
        <v>BLANK</v>
      </c>
      <c r="R4021"/>
    </row>
    <row r="4022" spans="16:18" x14ac:dyDescent="0.2">
      <c r="P4022" s="288" t="str">
        <f t="shared" si="62"/>
        <v>BLANK</v>
      </c>
      <c r="R4022"/>
    </row>
    <row r="4023" spans="16:18" x14ac:dyDescent="0.2">
      <c r="P4023" s="288" t="str">
        <f t="shared" si="62"/>
        <v>BLANK</v>
      </c>
      <c r="R4023"/>
    </row>
    <row r="4024" spans="16:18" x14ac:dyDescent="0.2">
      <c r="P4024" s="288" t="str">
        <f t="shared" si="62"/>
        <v>BLANK</v>
      </c>
      <c r="R4024"/>
    </row>
    <row r="4025" spans="16:18" x14ac:dyDescent="0.2">
      <c r="P4025" s="288" t="str">
        <f t="shared" si="62"/>
        <v>BLANK</v>
      </c>
      <c r="R4025"/>
    </row>
    <row r="4026" spans="16:18" x14ac:dyDescent="0.2">
      <c r="P4026" s="288" t="str">
        <f t="shared" si="62"/>
        <v>BLANK</v>
      </c>
      <c r="R4026"/>
    </row>
    <row r="4027" spans="16:18" x14ac:dyDescent="0.2">
      <c r="P4027" s="288" t="str">
        <f t="shared" si="62"/>
        <v>BLANK</v>
      </c>
      <c r="R4027"/>
    </row>
    <row r="4028" spans="16:18" x14ac:dyDescent="0.2">
      <c r="P4028" s="288" t="str">
        <f t="shared" si="62"/>
        <v>BLANK</v>
      </c>
      <c r="R4028"/>
    </row>
    <row r="4029" spans="16:18" x14ac:dyDescent="0.2">
      <c r="P4029" s="288" t="str">
        <f t="shared" si="62"/>
        <v>BLANK</v>
      </c>
      <c r="R4029"/>
    </row>
    <row r="4030" spans="16:18" x14ac:dyDescent="0.2">
      <c r="P4030" s="288" t="str">
        <f t="shared" si="62"/>
        <v>BLANK</v>
      </c>
      <c r="R4030"/>
    </row>
    <row r="4031" spans="16:18" x14ac:dyDescent="0.2">
      <c r="P4031" s="288" t="str">
        <f t="shared" si="62"/>
        <v>BLANK</v>
      </c>
      <c r="R4031"/>
    </row>
    <row r="4032" spans="16:18" x14ac:dyDescent="0.2">
      <c r="P4032" s="288" t="str">
        <f t="shared" si="62"/>
        <v>BLANK</v>
      </c>
      <c r="R4032"/>
    </row>
    <row r="4033" spans="16:18" x14ac:dyDescent="0.2">
      <c r="P4033" s="288" t="str">
        <f t="shared" si="62"/>
        <v>BLANK</v>
      </c>
      <c r="R4033"/>
    </row>
    <row r="4034" spans="16:18" x14ac:dyDescent="0.2">
      <c r="P4034" s="288" t="str">
        <f t="shared" si="62"/>
        <v>BLANK</v>
      </c>
      <c r="R4034"/>
    </row>
    <row r="4035" spans="16:18" x14ac:dyDescent="0.2">
      <c r="P4035" s="288" t="str">
        <f t="shared" ref="P4035:P4098" si="63">IF(A4035="","BLANK",A4035)</f>
        <v>BLANK</v>
      </c>
      <c r="R4035"/>
    </row>
    <row r="4036" spans="16:18" x14ac:dyDescent="0.2">
      <c r="P4036" s="288" t="str">
        <f t="shared" si="63"/>
        <v>BLANK</v>
      </c>
      <c r="R4036"/>
    </row>
    <row r="4037" spans="16:18" x14ac:dyDescent="0.2">
      <c r="P4037" s="288" t="str">
        <f t="shared" si="63"/>
        <v>BLANK</v>
      </c>
      <c r="R4037"/>
    </row>
    <row r="4038" spans="16:18" x14ac:dyDescent="0.2">
      <c r="P4038" s="288" t="str">
        <f t="shared" si="63"/>
        <v>BLANK</v>
      </c>
      <c r="R4038"/>
    </row>
    <row r="4039" spans="16:18" x14ac:dyDescent="0.2">
      <c r="P4039" s="288" t="str">
        <f t="shared" si="63"/>
        <v>BLANK</v>
      </c>
      <c r="R4039"/>
    </row>
    <row r="4040" spans="16:18" x14ac:dyDescent="0.2">
      <c r="P4040" s="288" t="str">
        <f t="shared" si="63"/>
        <v>BLANK</v>
      </c>
      <c r="R4040"/>
    </row>
    <row r="4041" spans="16:18" x14ac:dyDescent="0.2">
      <c r="P4041" s="288" t="str">
        <f t="shared" si="63"/>
        <v>BLANK</v>
      </c>
      <c r="R4041"/>
    </row>
    <row r="4042" spans="16:18" x14ac:dyDescent="0.2">
      <c r="P4042" s="288" t="str">
        <f t="shared" si="63"/>
        <v>BLANK</v>
      </c>
      <c r="R4042"/>
    </row>
    <row r="4043" spans="16:18" x14ac:dyDescent="0.2">
      <c r="P4043" s="288" t="str">
        <f t="shared" si="63"/>
        <v>BLANK</v>
      </c>
      <c r="R4043"/>
    </row>
    <row r="4044" spans="16:18" x14ac:dyDescent="0.2">
      <c r="P4044" s="288" t="str">
        <f t="shared" si="63"/>
        <v>BLANK</v>
      </c>
      <c r="R4044"/>
    </row>
    <row r="4045" spans="16:18" x14ac:dyDescent="0.2">
      <c r="P4045" s="288" t="str">
        <f t="shared" si="63"/>
        <v>BLANK</v>
      </c>
      <c r="R4045"/>
    </row>
    <row r="4046" spans="16:18" x14ac:dyDescent="0.2">
      <c r="P4046" s="288" t="str">
        <f t="shared" si="63"/>
        <v>BLANK</v>
      </c>
      <c r="R4046"/>
    </row>
    <row r="4047" spans="16:18" x14ac:dyDescent="0.2">
      <c r="P4047" s="288" t="str">
        <f t="shared" si="63"/>
        <v>BLANK</v>
      </c>
      <c r="R4047"/>
    </row>
    <row r="4048" spans="16:18" x14ac:dyDescent="0.2">
      <c r="P4048" s="288" t="str">
        <f t="shared" si="63"/>
        <v>BLANK</v>
      </c>
      <c r="R4048"/>
    </row>
    <row r="4049" spans="16:18" x14ac:dyDescent="0.2">
      <c r="P4049" s="288" t="str">
        <f t="shared" si="63"/>
        <v>BLANK</v>
      </c>
      <c r="R4049"/>
    </row>
    <row r="4050" spans="16:18" x14ac:dyDescent="0.2">
      <c r="P4050" s="288" t="str">
        <f t="shared" si="63"/>
        <v>BLANK</v>
      </c>
      <c r="R4050"/>
    </row>
    <row r="4051" spans="16:18" x14ac:dyDescent="0.2">
      <c r="P4051" s="288" t="str">
        <f t="shared" si="63"/>
        <v>BLANK</v>
      </c>
      <c r="R4051"/>
    </row>
    <row r="4052" spans="16:18" x14ac:dyDescent="0.2">
      <c r="P4052" s="288" t="str">
        <f t="shared" si="63"/>
        <v>BLANK</v>
      </c>
      <c r="R4052"/>
    </row>
    <row r="4053" spans="16:18" x14ac:dyDescent="0.2">
      <c r="P4053" s="288" t="str">
        <f t="shared" si="63"/>
        <v>BLANK</v>
      </c>
      <c r="R4053"/>
    </row>
    <row r="4054" spans="16:18" x14ac:dyDescent="0.2">
      <c r="P4054" s="288" t="str">
        <f t="shared" si="63"/>
        <v>BLANK</v>
      </c>
      <c r="R4054"/>
    </row>
    <row r="4055" spans="16:18" x14ac:dyDescent="0.2">
      <c r="P4055" s="288" t="str">
        <f t="shared" si="63"/>
        <v>BLANK</v>
      </c>
      <c r="R4055"/>
    </row>
    <row r="4056" spans="16:18" x14ac:dyDescent="0.2">
      <c r="P4056" s="288" t="str">
        <f t="shared" si="63"/>
        <v>BLANK</v>
      </c>
      <c r="R4056"/>
    </row>
    <row r="4057" spans="16:18" x14ac:dyDescent="0.2">
      <c r="P4057" s="288" t="str">
        <f t="shared" si="63"/>
        <v>BLANK</v>
      </c>
      <c r="R4057"/>
    </row>
    <row r="4058" spans="16:18" x14ac:dyDescent="0.2">
      <c r="P4058" s="288" t="str">
        <f t="shared" si="63"/>
        <v>BLANK</v>
      </c>
      <c r="R4058"/>
    </row>
    <row r="4059" spans="16:18" x14ac:dyDescent="0.2">
      <c r="P4059" s="288" t="str">
        <f t="shared" si="63"/>
        <v>BLANK</v>
      </c>
      <c r="R4059"/>
    </row>
    <row r="4060" spans="16:18" x14ac:dyDescent="0.2">
      <c r="P4060" s="288" t="str">
        <f t="shared" si="63"/>
        <v>BLANK</v>
      </c>
      <c r="R4060"/>
    </row>
    <row r="4061" spans="16:18" x14ac:dyDescent="0.2">
      <c r="P4061" s="288" t="str">
        <f t="shared" si="63"/>
        <v>BLANK</v>
      </c>
      <c r="R4061"/>
    </row>
    <row r="4062" spans="16:18" x14ac:dyDescent="0.2">
      <c r="P4062" s="288" t="str">
        <f t="shared" si="63"/>
        <v>BLANK</v>
      </c>
      <c r="R4062"/>
    </row>
    <row r="4063" spans="16:18" x14ac:dyDescent="0.2">
      <c r="P4063" s="288" t="str">
        <f t="shared" si="63"/>
        <v>BLANK</v>
      </c>
      <c r="R4063"/>
    </row>
    <row r="4064" spans="16:18" x14ac:dyDescent="0.2">
      <c r="P4064" s="288" t="str">
        <f t="shared" si="63"/>
        <v>BLANK</v>
      </c>
      <c r="R4064"/>
    </row>
    <row r="4065" spans="16:18" x14ac:dyDescent="0.2">
      <c r="P4065" s="288" t="str">
        <f t="shared" si="63"/>
        <v>BLANK</v>
      </c>
      <c r="R4065"/>
    </row>
    <row r="4066" spans="16:18" x14ac:dyDescent="0.2">
      <c r="P4066" s="288" t="str">
        <f t="shared" si="63"/>
        <v>BLANK</v>
      </c>
      <c r="R4066"/>
    </row>
    <row r="4067" spans="16:18" x14ac:dyDescent="0.2">
      <c r="P4067" s="288" t="str">
        <f t="shared" si="63"/>
        <v>BLANK</v>
      </c>
      <c r="R4067"/>
    </row>
    <row r="4068" spans="16:18" x14ac:dyDescent="0.2">
      <c r="P4068" s="288" t="str">
        <f t="shared" si="63"/>
        <v>BLANK</v>
      </c>
      <c r="R4068"/>
    </row>
    <row r="4069" spans="16:18" x14ac:dyDescent="0.2">
      <c r="P4069" s="288" t="str">
        <f t="shared" si="63"/>
        <v>BLANK</v>
      </c>
      <c r="R4069"/>
    </row>
    <row r="4070" spans="16:18" x14ac:dyDescent="0.2">
      <c r="P4070" s="288" t="str">
        <f t="shared" si="63"/>
        <v>BLANK</v>
      </c>
      <c r="R4070"/>
    </row>
    <row r="4071" spans="16:18" x14ac:dyDescent="0.2">
      <c r="P4071" s="288" t="str">
        <f t="shared" si="63"/>
        <v>BLANK</v>
      </c>
      <c r="R4071"/>
    </row>
    <row r="4072" spans="16:18" x14ac:dyDescent="0.2">
      <c r="P4072" s="288" t="str">
        <f t="shared" si="63"/>
        <v>BLANK</v>
      </c>
      <c r="R4072"/>
    </row>
    <row r="4073" spans="16:18" x14ac:dyDescent="0.2">
      <c r="P4073" s="288" t="str">
        <f t="shared" si="63"/>
        <v>BLANK</v>
      </c>
      <c r="R4073"/>
    </row>
    <row r="4074" spans="16:18" x14ac:dyDescent="0.2">
      <c r="P4074" s="288" t="str">
        <f t="shared" si="63"/>
        <v>BLANK</v>
      </c>
      <c r="R4074"/>
    </row>
    <row r="4075" spans="16:18" x14ac:dyDescent="0.2">
      <c r="P4075" s="288" t="str">
        <f t="shared" si="63"/>
        <v>BLANK</v>
      </c>
      <c r="R4075"/>
    </row>
    <row r="4076" spans="16:18" x14ac:dyDescent="0.2">
      <c r="P4076" s="288" t="str">
        <f t="shared" si="63"/>
        <v>BLANK</v>
      </c>
      <c r="R4076"/>
    </row>
    <row r="4077" spans="16:18" x14ac:dyDescent="0.2">
      <c r="P4077" s="288" t="str">
        <f t="shared" si="63"/>
        <v>BLANK</v>
      </c>
      <c r="R4077"/>
    </row>
    <row r="4078" spans="16:18" x14ac:dyDescent="0.2">
      <c r="P4078" s="288" t="str">
        <f t="shared" si="63"/>
        <v>BLANK</v>
      </c>
      <c r="R4078"/>
    </row>
    <row r="4079" spans="16:18" x14ac:dyDescent="0.2">
      <c r="P4079" s="288" t="str">
        <f t="shared" si="63"/>
        <v>BLANK</v>
      </c>
      <c r="R4079"/>
    </row>
    <row r="4080" spans="16:18" x14ac:dyDescent="0.2">
      <c r="P4080" s="288" t="str">
        <f t="shared" si="63"/>
        <v>BLANK</v>
      </c>
      <c r="R4080"/>
    </row>
    <row r="4081" spans="16:18" x14ac:dyDescent="0.2">
      <c r="P4081" s="288" t="str">
        <f t="shared" si="63"/>
        <v>BLANK</v>
      </c>
      <c r="R4081"/>
    </row>
    <row r="4082" spans="16:18" x14ac:dyDescent="0.2">
      <c r="P4082" s="288" t="str">
        <f t="shared" si="63"/>
        <v>BLANK</v>
      </c>
      <c r="R4082"/>
    </row>
    <row r="4083" spans="16:18" x14ac:dyDescent="0.2">
      <c r="P4083" s="288" t="str">
        <f t="shared" si="63"/>
        <v>BLANK</v>
      </c>
      <c r="R4083"/>
    </row>
    <row r="4084" spans="16:18" x14ac:dyDescent="0.2">
      <c r="P4084" s="288" t="str">
        <f t="shared" si="63"/>
        <v>BLANK</v>
      </c>
      <c r="R4084"/>
    </row>
    <row r="4085" spans="16:18" x14ac:dyDescent="0.2">
      <c r="P4085" s="288" t="str">
        <f t="shared" si="63"/>
        <v>BLANK</v>
      </c>
      <c r="R4085"/>
    </row>
    <row r="4086" spans="16:18" x14ac:dyDescent="0.2">
      <c r="P4086" s="288" t="str">
        <f t="shared" si="63"/>
        <v>BLANK</v>
      </c>
      <c r="R4086"/>
    </row>
    <row r="4087" spans="16:18" x14ac:dyDescent="0.2">
      <c r="P4087" s="288" t="str">
        <f t="shared" si="63"/>
        <v>BLANK</v>
      </c>
      <c r="R4087"/>
    </row>
    <row r="4088" spans="16:18" x14ac:dyDescent="0.2">
      <c r="P4088" s="288" t="str">
        <f t="shared" si="63"/>
        <v>BLANK</v>
      </c>
      <c r="R4088"/>
    </row>
    <row r="4089" spans="16:18" x14ac:dyDescent="0.2">
      <c r="P4089" s="288" t="str">
        <f t="shared" si="63"/>
        <v>BLANK</v>
      </c>
      <c r="R4089"/>
    </row>
    <row r="4090" spans="16:18" x14ac:dyDescent="0.2">
      <c r="P4090" s="288" t="str">
        <f t="shared" si="63"/>
        <v>BLANK</v>
      </c>
      <c r="R4090"/>
    </row>
    <row r="4091" spans="16:18" x14ac:dyDescent="0.2">
      <c r="P4091" s="288" t="str">
        <f t="shared" si="63"/>
        <v>BLANK</v>
      </c>
      <c r="R4091"/>
    </row>
    <row r="4092" spans="16:18" x14ac:dyDescent="0.2">
      <c r="P4092" s="288" t="str">
        <f t="shared" si="63"/>
        <v>BLANK</v>
      </c>
      <c r="R4092"/>
    </row>
    <row r="4093" spans="16:18" x14ac:dyDescent="0.2">
      <c r="P4093" s="288" t="str">
        <f t="shared" si="63"/>
        <v>BLANK</v>
      </c>
      <c r="R4093"/>
    </row>
    <row r="4094" spans="16:18" x14ac:dyDescent="0.2">
      <c r="P4094" s="288" t="str">
        <f t="shared" si="63"/>
        <v>BLANK</v>
      </c>
      <c r="R4094"/>
    </row>
    <row r="4095" spans="16:18" x14ac:dyDescent="0.2">
      <c r="P4095" s="288" t="str">
        <f t="shared" si="63"/>
        <v>BLANK</v>
      </c>
      <c r="R4095"/>
    </row>
    <row r="4096" spans="16:18" x14ac:dyDescent="0.2">
      <c r="P4096" s="288" t="str">
        <f t="shared" si="63"/>
        <v>BLANK</v>
      </c>
      <c r="R4096"/>
    </row>
    <row r="4097" spans="16:18" x14ac:dyDescent="0.2">
      <c r="P4097" s="288" t="str">
        <f t="shared" si="63"/>
        <v>BLANK</v>
      </c>
      <c r="R4097"/>
    </row>
    <row r="4098" spans="16:18" x14ac:dyDescent="0.2">
      <c r="P4098" s="288" t="str">
        <f t="shared" si="63"/>
        <v>BLANK</v>
      </c>
      <c r="R4098"/>
    </row>
    <row r="4099" spans="16:18" x14ac:dyDescent="0.2">
      <c r="P4099" s="288" t="str">
        <f t="shared" ref="P4099:P4162" si="64">IF(A4099="","BLANK",A4099)</f>
        <v>BLANK</v>
      </c>
      <c r="R4099"/>
    </row>
    <row r="4100" spans="16:18" x14ac:dyDescent="0.2">
      <c r="P4100" s="288" t="str">
        <f t="shared" si="64"/>
        <v>BLANK</v>
      </c>
      <c r="R4100"/>
    </row>
    <row r="4101" spans="16:18" x14ac:dyDescent="0.2">
      <c r="P4101" s="288" t="str">
        <f t="shared" si="64"/>
        <v>BLANK</v>
      </c>
      <c r="R4101"/>
    </row>
    <row r="4102" spans="16:18" x14ac:dyDescent="0.2">
      <c r="P4102" s="288" t="str">
        <f t="shared" si="64"/>
        <v>BLANK</v>
      </c>
      <c r="R4102"/>
    </row>
    <row r="4103" spans="16:18" x14ac:dyDescent="0.2">
      <c r="P4103" s="288" t="str">
        <f t="shared" si="64"/>
        <v>BLANK</v>
      </c>
      <c r="R4103"/>
    </row>
    <row r="4104" spans="16:18" x14ac:dyDescent="0.2">
      <c r="P4104" s="288" t="str">
        <f t="shared" si="64"/>
        <v>BLANK</v>
      </c>
      <c r="R4104"/>
    </row>
    <row r="4105" spans="16:18" x14ac:dyDescent="0.2">
      <c r="P4105" s="288" t="str">
        <f t="shared" si="64"/>
        <v>BLANK</v>
      </c>
      <c r="R4105"/>
    </row>
    <row r="4106" spans="16:18" x14ac:dyDescent="0.2">
      <c r="P4106" s="288" t="str">
        <f t="shared" si="64"/>
        <v>BLANK</v>
      </c>
      <c r="R4106"/>
    </row>
    <row r="4107" spans="16:18" x14ac:dyDescent="0.2">
      <c r="P4107" s="288" t="str">
        <f t="shared" si="64"/>
        <v>BLANK</v>
      </c>
      <c r="R4107"/>
    </row>
    <row r="4108" spans="16:18" x14ac:dyDescent="0.2">
      <c r="P4108" s="288" t="str">
        <f t="shared" si="64"/>
        <v>BLANK</v>
      </c>
      <c r="R4108"/>
    </row>
    <row r="4109" spans="16:18" x14ac:dyDescent="0.2">
      <c r="P4109" s="288" t="str">
        <f t="shared" si="64"/>
        <v>BLANK</v>
      </c>
      <c r="R4109"/>
    </row>
    <row r="4110" spans="16:18" x14ac:dyDescent="0.2">
      <c r="P4110" s="288" t="str">
        <f t="shared" si="64"/>
        <v>BLANK</v>
      </c>
      <c r="R4110"/>
    </row>
    <row r="4111" spans="16:18" x14ac:dyDescent="0.2">
      <c r="P4111" s="288" t="str">
        <f t="shared" si="64"/>
        <v>BLANK</v>
      </c>
      <c r="R4111"/>
    </row>
    <row r="4112" spans="16:18" x14ac:dyDescent="0.2">
      <c r="P4112" s="288" t="str">
        <f t="shared" si="64"/>
        <v>BLANK</v>
      </c>
      <c r="R4112"/>
    </row>
    <row r="4113" spans="16:18" x14ac:dyDescent="0.2">
      <c r="P4113" s="288" t="str">
        <f t="shared" si="64"/>
        <v>BLANK</v>
      </c>
      <c r="R4113"/>
    </row>
    <row r="4114" spans="16:18" x14ac:dyDescent="0.2">
      <c r="P4114" s="288" t="str">
        <f t="shared" si="64"/>
        <v>BLANK</v>
      </c>
      <c r="R4114"/>
    </row>
    <row r="4115" spans="16:18" x14ac:dyDescent="0.2">
      <c r="P4115" s="288" t="str">
        <f t="shared" si="64"/>
        <v>BLANK</v>
      </c>
      <c r="R4115"/>
    </row>
    <row r="4116" spans="16:18" x14ac:dyDescent="0.2">
      <c r="P4116" s="288" t="str">
        <f t="shared" si="64"/>
        <v>BLANK</v>
      </c>
      <c r="R4116"/>
    </row>
    <row r="4117" spans="16:18" x14ac:dyDescent="0.2">
      <c r="P4117" s="288" t="str">
        <f t="shared" si="64"/>
        <v>BLANK</v>
      </c>
      <c r="R4117"/>
    </row>
    <row r="4118" spans="16:18" x14ac:dyDescent="0.2">
      <c r="P4118" s="288" t="str">
        <f t="shared" si="64"/>
        <v>BLANK</v>
      </c>
      <c r="R4118"/>
    </row>
    <row r="4119" spans="16:18" x14ac:dyDescent="0.2">
      <c r="P4119" s="288" t="str">
        <f t="shared" si="64"/>
        <v>BLANK</v>
      </c>
      <c r="R4119"/>
    </row>
    <row r="4120" spans="16:18" x14ac:dyDescent="0.2">
      <c r="P4120" s="288" t="str">
        <f t="shared" si="64"/>
        <v>BLANK</v>
      </c>
      <c r="R4120"/>
    </row>
    <row r="4121" spans="16:18" x14ac:dyDescent="0.2">
      <c r="P4121" s="288" t="str">
        <f t="shared" si="64"/>
        <v>BLANK</v>
      </c>
      <c r="R4121"/>
    </row>
    <row r="4122" spans="16:18" x14ac:dyDescent="0.2">
      <c r="P4122" s="288" t="str">
        <f t="shared" si="64"/>
        <v>BLANK</v>
      </c>
      <c r="R4122"/>
    </row>
    <row r="4123" spans="16:18" x14ac:dyDescent="0.2">
      <c r="P4123" s="288" t="str">
        <f t="shared" si="64"/>
        <v>BLANK</v>
      </c>
      <c r="R4123"/>
    </row>
    <row r="4124" spans="16:18" x14ac:dyDescent="0.2">
      <c r="P4124" s="288" t="str">
        <f t="shared" si="64"/>
        <v>BLANK</v>
      </c>
      <c r="R4124"/>
    </row>
    <row r="4125" spans="16:18" x14ac:dyDescent="0.2">
      <c r="P4125" s="288" t="str">
        <f t="shared" si="64"/>
        <v>BLANK</v>
      </c>
      <c r="R4125"/>
    </row>
    <row r="4126" spans="16:18" x14ac:dyDescent="0.2">
      <c r="P4126" s="288" t="str">
        <f t="shared" si="64"/>
        <v>BLANK</v>
      </c>
      <c r="R4126"/>
    </row>
    <row r="4127" spans="16:18" x14ac:dyDescent="0.2">
      <c r="P4127" s="288" t="str">
        <f t="shared" si="64"/>
        <v>BLANK</v>
      </c>
      <c r="R4127"/>
    </row>
    <row r="4128" spans="16:18" x14ac:dyDescent="0.2">
      <c r="P4128" s="288" t="str">
        <f t="shared" si="64"/>
        <v>BLANK</v>
      </c>
      <c r="R4128"/>
    </row>
    <row r="4129" spans="16:18" x14ac:dyDescent="0.2">
      <c r="P4129" s="288" t="str">
        <f t="shared" si="64"/>
        <v>BLANK</v>
      </c>
      <c r="R4129"/>
    </row>
    <row r="4130" spans="16:18" x14ac:dyDescent="0.2">
      <c r="P4130" s="288" t="str">
        <f t="shared" si="64"/>
        <v>BLANK</v>
      </c>
      <c r="R4130"/>
    </row>
    <row r="4131" spans="16:18" x14ac:dyDescent="0.2">
      <c r="P4131" s="288" t="str">
        <f t="shared" si="64"/>
        <v>BLANK</v>
      </c>
      <c r="R4131"/>
    </row>
    <row r="4132" spans="16:18" x14ac:dyDescent="0.2">
      <c r="P4132" s="288" t="str">
        <f t="shared" si="64"/>
        <v>BLANK</v>
      </c>
      <c r="R4132"/>
    </row>
    <row r="4133" spans="16:18" x14ac:dyDescent="0.2">
      <c r="P4133" s="288" t="str">
        <f t="shared" si="64"/>
        <v>BLANK</v>
      </c>
      <c r="R4133"/>
    </row>
    <row r="4134" spans="16:18" x14ac:dyDescent="0.2">
      <c r="P4134" s="288" t="str">
        <f t="shared" si="64"/>
        <v>BLANK</v>
      </c>
      <c r="R4134"/>
    </row>
    <row r="4135" spans="16:18" x14ac:dyDescent="0.2">
      <c r="P4135" s="288" t="str">
        <f t="shared" si="64"/>
        <v>BLANK</v>
      </c>
      <c r="R4135"/>
    </row>
    <row r="4136" spans="16:18" x14ac:dyDescent="0.2">
      <c r="P4136" s="288" t="str">
        <f t="shared" si="64"/>
        <v>BLANK</v>
      </c>
      <c r="R4136"/>
    </row>
    <row r="4137" spans="16:18" x14ac:dyDescent="0.2">
      <c r="P4137" s="288" t="str">
        <f t="shared" si="64"/>
        <v>BLANK</v>
      </c>
      <c r="R4137"/>
    </row>
    <row r="4138" spans="16:18" x14ac:dyDescent="0.2">
      <c r="P4138" s="288" t="str">
        <f t="shared" si="64"/>
        <v>BLANK</v>
      </c>
      <c r="R4138"/>
    </row>
    <row r="4139" spans="16:18" x14ac:dyDescent="0.2">
      <c r="P4139" s="288" t="str">
        <f t="shared" si="64"/>
        <v>BLANK</v>
      </c>
      <c r="R4139"/>
    </row>
    <row r="4140" spans="16:18" x14ac:dyDescent="0.2">
      <c r="P4140" s="288" t="str">
        <f t="shared" si="64"/>
        <v>BLANK</v>
      </c>
      <c r="R4140"/>
    </row>
    <row r="4141" spans="16:18" x14ac:dyDescent="0.2">
      <c r="P4141" s="288" t="str">
        <f t="shared" si="64"/>
        <v>BLANK</v>
      </c>
      <c r="R4141"/>
    </row>
    <row r="4142" spans="16:18" x14ac:dyDescent="0.2">
      <c r="P4142" s="288" t="str">
        <f t="shared" si="64"/>
        <v>BLANK</v>
      </c>
      <c r="R4142"/>
    </row>
    <row r="4143" spans="16:18" x14ac:dyDescent="0.2">
      <c r="P4143" s="288" t="str">
        <f t="shared" si="64"/>
        <v>BLANK</v>
      </c>
      <c r="R4143"/>
    </row>
    <row r="4144" spans="16:18" x14ac:dyDescent="0.2">
      <c r="P4144" s="288" t="str">
        <f t="shared" si="64"/>
        <v>BLANK</v>
      </c>
      <c r="R4144"/>
    </row>
    <row r="4145" spans="16:18" x14ac:dyDescent="0.2">
      <c r="P4145" s="288" t="str">
        <f t="shared" si="64"/>
        <v>BLANK</v>
      </c>
      <c r="R4145"/>
    </row>
    <row r="4146" spans="16:18" x14ac:dyDescent="0.2">
      <c r="P4146" s="288" t="str">
        <f t="shared" si="64"/>
        <v>BLANK</v>
      </c>
      <c r="R4146"/>
    </row>
    <row r="4147" spans="16:18" x14ac:dyDescent="0.2">
      <c r="P4147" s="288" t="str">
        <f t="shared" si="64"/>
        <v>BLANK</v>
      </c>
      <c r="R4147"/>
    </row>
    <row r="4148" spans="16:18" x14ac:dyDescent="0.2">
      <c r="P4148" s="288" t="str">
        <f t="shared" si="64"/>
        <v>BLANK</v>
      </c>
      <c r="R4148"/>
    </row>
    <row r="4149" spans="16:18" x14ac:dyDescent="0.2">
      <c r="P4149" s="288" t="str">
        <f t="shared" si="64"/>
        <v>BLANK</v>
      </c>
      <c r="R4149"/>
    </row>
    <row r="4150" spans="16:18" x14ac:dyDescent="0.2">
      <c r="P4150" s="288" t="str">
        <f t="shared" si="64"/>
        <v>BLANK</v>
      </c>
      <c r="R4150"/>
    </row>
    <row r="4151" spans="16:18" x14ac:dyDescent="0.2">
      <c r="P4151" s="288" t="str">
        <f t="shared" si="64"/>
        <v>BLANK</v>
      </c>
      <c r="R4151"/>
    </row>
    <row r="4152" spans="16:18" x14ac:dyDescent="0.2">
      <c r="P4152" s="288" t="str">
        <f t="shared" si="64"/>
        <v>BLANK</v>
      </c>
      <c r="R4152"/>
    </row>
    <row r="4153" spans="16:18" x14ac:dyDescent="0.2">
      <c r="P4153" s="288" t="str">
        <f t="shared" si="64"/>
        <v>BLANK</v>
      </c>
      <c r="R4153"/>
    </row>
    <row r="4154" spans="16:18" x14ac:dyDescent="0.2">
      <c r="P4154" s="288" t="str">
        <f t="shared" si="64"/>
        <v>BLANK</v>
      </c>
      <c r="R4154"/>
    </row>
    <row r="4155" spans="16:18" x14ac:dyDescent="0.2">
      <c r="P4155" s="288" t="str">
        <f t="shared" si="64"/>
        <v>BLANK</v>
      </c>
      <c r="R4155"/>
    </row>
    <row r="4156" spans="16:18" x14ac:dyDescent="0.2">
      <c r="P4156" s="288" t="str">
        <f t="shared" si="64"/>
        <v>BLANK</v>
      </c>
      <c r="R4156"/>
    </row>
    <row r="4157" spans="16:18" x14ac:dyDescent="0.2">
      <c r="P4157" s="288" t="str">
        <f t="shared" si="64"/>
        <v>BLANK</v>
      </c>
      <c r="R4157"/>
    </row>
    <row r="4158" spans="16:18" x14ac:dyDescent="0.2">
      <c r="P4158" s="288" t="str">
        <f t="shared" si="64"/>
        <v>BLANK</v>
      </c>
      <c r="R4158"/>
    </row>
    <row r="4159" spans="16:18" x14ac:dyDescent="0.2">
      <c r="P4159" s="288" t="str">
        <f t="shared" si="64"/>
        <v>BLANK</v>
      </c>
      <c r="R4159"/>
    </row>
    <row r="4160" spans="16:18" x14ac:dyDescent="0.2">
      <c r="P4160" s="288" t="str">
        <f t="shared" si="64"/>
        <v>BLANK</v>
      </c>
      <c r="R4160"/>
    </row>
    <row r="4161" spans="16:18" x14ac:dyDescent="0.2">
      <c r="P4161" s="288" t="str">
        <f t="shared" si="64"/>
        <v>BLANK</v>
      </c>
      <c r="R4161"/>
    </row>
    <row r="4162" spans="16:18" x14ac:dyDescent="0.2">
      <c r="P4162" s="288" t="str">
        <f t="shared" si="64"/>
        <v>BLANK</v>
      </c>
      <c r="R4162"/>
    </row>
    <row r="4163" spans="16:18" x14ac:dyDescent="0.2">
      <c r="P4163" s="288" t="str">
        <f t="shared" ref="P4163:P4226" si="65">IF(A4163="","BLANK",A4163)</f>
        <v>BLANK</v>
      </c>
      <c r="R4163"/>
    </row>
    <row r="4164" spans="16:18" x14ac:dyDescent="0.2">
      <c r="P4164" s="288" t="str">
        <f t="shared" si="65"/>
        <v>BLANK</v>
      </c>
      <c r="R4164"/>
    </row>
    <row r="4165" spans="16:18" x14ac:dyDescent="0.2">
      <c r="P4165" s="288" t="str">
        <f t="shared" si="65"/>
        <v>BLANK</v>
      </c>
      <c r="R4165"/>
    </row>
    <row r="4166" spans="16:18" x14ac:dyDescent="0.2">
      <c r="P4166" s="288" t="str">
        <f t="shared" si="65"/>
        <v>BLANK</v>
      </c>
      <c r="R4166"/>
    </row>
    <row r="4167" spans="16:18" x14ac:dyDescent="0.2">
      <c r="P4167" s="288" t="str">
        <f t="shared" si="65"/>
        <v>BLANK</v>
      </c>
      <c r="R4167"/>
    </row>
    <row r="4168" spans="16:18" x14ac:dyDescent="0.2">
      <c r="P4168" s="288" t="str">
        <f t="shared" si="65"/>
        <v>BLANK</v>
      </c>
      <c r="R4168"/>
    </row>
    <row r="4169" spans="16:18" x14ac:dyDescent="0.2">
      <c r="P4169" s="288" t="str">
        <f t="shared" si="65"/>
        <v>BLANK</v>
      </c>
      <c r="R4169"/>
    </row>
    <row r="4170" spans="16:18" x14ac:dyDescent="0.2">
      <c r="P4170" s="288" t="str">
        <f t="shared" si="65"/>
        <v>BLANK</v>
      </c>
      <c r="R4170"/>
    </row>
    <row r="4171" spans="16:18" x14ac:dyDescent="0.2">
      <c r="P4171" s="288" t="str">
        <f t="shared" si="65"/>
        <v>BLANK</v>
      </c>
      <c r="R4171"/>
    </row>
    <row r="4172" spans="16:18" x14ac:dyDescent="0.2">
      <c r="P4172" s="288" t="str">
        <f t="shared" si="65"/>
        <v>BLANK</v>
      </c>
      <c r="R4172"/>
    </row>
    <row r="4173" spans="16:18" x14ac:dyDescent="0.2">
      <c r="P4173" s="288" t="str">
        <f t="shared" si="65"/>
        <v>BLANK</v>
      </c>
      <c r="R4173"/>
    </row>
    <row r="4174" spans="16:18" x14ac:dyDescent="0.2">
      <c r="P4174" s="288" t="str">
        <f t="shared" si="65"/>
        <v>BLANK</v>
      </c>
      <c r="R4174"/>
    </row>
    <row r="4175" spans="16:18" x14ac:dyDescent="0.2">
      <c r="P4175" s="288" t="str">
        <f t="shared" si="65"/>
        <v>BLANK</v>
      </c>
      <c r="R4175"/>
    </row>
    <row r="4176" spans="16:18" x14ac:dyDescent="0.2">
      <c r="P4176" s="288" t="str">
        <f t="shared" si="65"/>
        <v>BLANK</v>
      </c>
      <c r="R4176"/>
    </row>
    <row r="4177" spans="16:18" x14ac:dyDescent="0.2">
      <c r="P4177" s="288" t="str">
        <f t="shared" si="65"/>
        <v>BLANK</v>
      </c>
      <c r="R4177"/>
    </row>
    <row r="4178" spans="16:18" x14ac:dyDescent="0.2">
      <c r="P4178" s="288" t="str">
        <f t="shared" si="65"/>
        <v>BLANK</v>
      </c>
      <c r="R4178"/>
    </row>
    <row r="4179" spans="16:18" x14ac:dyDescent="0.2">
      <c r="P4179" s="288" t="str">
        <f t="shared" si="65"/>
        <v>BLANK</v>
      </c>
      <c r="R4179"/>
    </row>
    <row r="4180" spans="16:18" x14ac:dyDescent="0.2">
      <c r="P4180" s="288" t="str">
        <f t="shared" si="65"/>
        <v>BLANK</v>
      </c>
      <c r="R4180"/>
    </row>
    <row r="4181" spans="16:18" x14ac:dyDescent="0.2">
      <c r="P4181" s="288" t="str">
        <f t="shared" si="65"/>
        <v>BLANK</v>
      </c>
      <c r="R4181"/>
    </row>
    <row r="4182" spans="16:18" x14ac:dyDescent="0.2">
      <c r="P4182" s="288" t="str">
        <f t="shared" si="65"/>
        <v>BLANK</v>
      </c>
      <c r="R4182"/>
    </row>
    <row r="4183" spans="16:18" x14ac:dyDescent="0.2">
      <c r="P4183" s="288" t="str">
        <f t="shared" si="65"/>
        <v>BLANK</v>
      </c>
      <c r="R4183"/>
    </row>
    <row r="4184" spans="16:18" x14ac:dyDescent="0.2">
      <c r="P4184" s="288" t="str">
        <f t="shared" si="65"/>
        <v>BLANK</v>
      </c>
      <c r="R4184"/>
    </row>
    <row r="4185" spans="16:18" x14ac:dyDescent="0.2">
      <c r="P4185" s="288" t="str">
        <f t="shared" si="65"/>
        <v>BLANK</v>
      </c>
      <c r="R4185"/>
    </row>
    <row r="4186" spans="16:18" x14ac:dyDescent="0.2">
      <c r="P4186" s="288" t="str">
        <f t="shared" si="65"/>
        <v>BLANK</v>
      </c>
      <c r="R4186"/>
    </row>
    <row r="4187" spans="16:18" x14ac:dyDescent="0.2">
      <c r="P4187" s="288" t="str">
        <f t="shared" si="65"/>
        <v>BLANK</v>
      </c>
      <c r="R4187"/>
    </row>
    <row r="4188" spans="16:18" x14ac:dyDescent="0.2">
      <c r="P4188" s="288" t="str">
        <f t="shared" si="65"/>
        <v>BLANK</v>
      </c>
      <c r="R4188"/>
    </row>
    <row r="4189" spans="16:18" x14ac:dyDescent="0.2">
      <c r="P4189" s="288" t="str">
        <f t="shared" si="65"/>
        <v>BLANK</v>
      </c>
      <c r="R4189"/>
    </row>
    <row r="4190" spans="16:18" x14ac:dyDescent="0.2">
      <c r="P4190" s="288" t="str">
        <f t="shared" si="65"/>
        <v>BLANK</v>
      </c>
      <c r="R4190"/>
    </row>
    <row r="4191" spans="16:18" x14ac:dyDescent="0.2">
      <c r="P4191" s="288" t="str">
        <f t="shared" si="65"/>
        <v>BLANK</v>
      </c>
      <c r="R4191"/>
    </row>
    <row r="4192" spans="16:18" x14ac:dyDescent="0.2">
      <c r="P4192" s="288" t="str">
        <f t="shared" si="65"/>
        <v>BLANK</v>
      </c>
      <c r="R4192"/>
    </row>
    <row r="4193" spans="16:18" x14ac:dyDescent="0.2">
      <c r="P4193" s="288" t="str">
        <f t="shared" si="65"/>
        <v>BLANK</v>
      </c>
      <c r="R4193"/>
    </row>
    <row r="4194" spans="16:18" x14ac:dyDescent="0.2">
      <c r="P4194" s="288" t="str">
        <f t="shared" si="65"/>
        <v>BLANK</v>
      </c>
      <c r="R4194"/>
    </row>
    <row r="4195" spans="16:18" x14ac:dyDescent="0.2">
      <c r="P4195" s="288" t="str">
        <f t="shared" si="65"/>
        <v>BLANK</v>
      </c>
      <c r="R4195"/>
    </row>
    <row r="4196" spans="16:18" x14ac:dyDescent="0.2">
      <c r="P4196" s="288" t="str">
        <f t="shared" si="65"/>
        <v>BLANK</v>
      </c>
      <c r="R4196"/>
    </row>
    <row r="4197" spans="16:18" x14ac:dyDescent="0.2">
      <c r="P4197" s="288" t="str">
        <f t="shared" si="65"/>
        <v>BLANK</v>
      </c>
      <c r="R4197"/>
    </row>
    <row r="4198" spans="16:18" x14ac:dyDescent="0.2">
      <c r="P4198" s="288" t="str">
        <f t="shared" si="65"/>
        <v>BLANK</v>
      </c>
      <c r="R4198"/>
    </row>
    <row r="4199" spans="16:18" x14ac:dyDescent="0.2">
      <c r="P4199" s="288" t="str">
        <f t="shared" si="65"/>
        <v>BLANK</v>
      </c>
      <c r="R4199"/>
    </row>
    <row r="4200" spans="16:18" x14ac:dyDescent="0.2">
      <c r="P4200" s="288" t="str">
        <f t="shared" si="65"/>
        <v>BLANK</v>
      </c>
      <c r="R4200"/>
    </row>
    <row r="4201" spans="16:18" x14ac:dyDescent="0.2">
      <c r="P4201" s="288" t="str">
        <f t="shared" si="65"/>
        <v>BLANK</v>
      </c>
      <c r="R4201"/>
    </row>
    <row r="4202" spans="16:18" x14ac:dyDescent="0.2">
      <c r="P4202" s="288" t="str">
        <f t="shared" si="65"/>
        <v>BLANK</v>
      </c>
      <c r="R4202"/>
    </row>
    <row r="4203" spans="16:18" x14ac:dyDescent="0.2">
      <c r="P4203" s="288" t="str">
        <f t="shared" si="65"/>
        <v>BLANK</v>
      </c>
      <c r="R4203"/>
    </row>
    <row r="4204" spans="16:18" x14ac:dyDescent="0.2">
      <c r="P4204" s="288" t="str">
        <f t="shared" si="65"/>
        <v>BLANK</v>
      </c>
      <c r="R4204"/>
    </row>
    <row r="4205" spans="16:18" x14ac:dyDescent="0.2">
      <c r="P4205" s="288" t="str">
        <f t="shared" si="65"/>
        <v>BLANK</v>
      </c>
      <c r="R4205"/>
    </row>
    <row r="4206" spans="16:18" x14ac:dyDescent="0.2">
      <c r="P4206" s="288" t="str">
        <f t="shared" si="65"/>
        <v>BLANK</v>
      </c>
      <c r="R4206"/>
    </row>
    <row r="4207" spans="16:18" x14ac:dyDescent="0.2">
      <c r="P4207" s="288" t="str">
        <f t="shared" si="65"/>
        <v>BLANK</v>
      </c>
      <c r="R4207"/>
    </row>
    <row r="4208" spans="16:18" x14ac:dyDescent="0.2">
      <c r="P4208" s="288" t="str">
        <f t="shared" si="65"/>
        <v>BLANK</v>
      </c>
      <c r="R4208"/>
    </row>
    <row r="4209" spans="16:18" x14ac:dyDescent="0.2">
      <c r="P4209" s="288" t="str">
        <f t="shared" si="65"/>
        <v>BLANK</v>
      </c>
      <c r="R4209"/>
    </row>
    <row r="4210" spans="16:18" x14ac:dyDescent="0.2">
      <c r="P4210" s="288" t="str">
        <f t="shared" si="65"/>
        <v>BLANK</v>
      </c>
      <c r="R4210"/>
    </row>
    <row r="4211" spans="16:18" x14ac:dyDescent="0.2">
      <c r="P4211" s="288" t="str">
        <f t="shared" si="65"/>
        <v>BLANK</v>
      </c>
      <c r="R4211"/>
    </row>
    <row r="4212" spans="16:18" x14ac:dyDescent="0.2">
      <c r="P4212" s="288" t="str">
        <f t="shared" si="65"/>
        <v>BLANK</v>
      </c>
      <c r="R4212"/>
    </row>
    <row r="4213" spans="16:18" x14ac:dyDescent="0.2">
      <c r="P4213" s="288" t="str">
        <f t="shared" si="65"/>
        <v>BLANK</v>
      </c>
      <c r="R4213"/>
    </row>
    <row r="4214" spans="16:18" x14ac:dyDescent="0.2">
      <c r="P4214" s="288" t="str">
        <f t="shared" si="65"/>
        <v>BLANK</v>
      </c>
      <c r="R4214"/>
    </row>
    <row r="4215" spans="16:18" x14ac:dyDescent="0.2">
      <c r="P4215" s="288" t="str">
        <f t="shared" si="65"/>
        <v>BLANK</v>
      </c>
      <c r="R4215"/>
    </row>
    <row r="4216" spans="16:18" x14ac:dyDescent="0.2">
      <c r="P4216" s="288" t="str">
        <f t="shared" si="65"/>
        <v>BLANK</v>
      </c>
      <c r="R4216"/>
    </row>
    <row r="4217" spans="16:18" x14ac:dyDescent="0.2">
      <c r="P4217" s="288" t="str">
        <f t="shared" si="65"/>
        <v>BLANK</v>
      </c>
      <c r="R4217"/>
    </row>
    <row r="4218" spans="16:18" x14ac:dyDescent="0.2">
      <c r="P4218" s="288" t="str">
        <f t="shared" si="65"/>
        <v>BLANK</v>
      </c>
      <c r="R4218"/>
    </row>
    <row r="4219" spans="16:18" x14ac:dyDescent="0.2">
      <c r="P4219" s="288" t="str">
        <f t="shared" si="65"/>
        <v>BLANK</v>
      </c>
      <c r="R4219"/>
    </row>
    <row r="4220" spans="16:18" x14ac:dyDescent="0.2">
      <c r="P4220" s="288" t="str">
        <f t="shared" si="65"/>
        <v>BLANK</v>
      </c>
      <c r="R4220"/>
    </row>
    <row r="4221" spans="16:18" x14ac:dyDescent="0.2">
      <c r="P4221" s="288" t="str">
        <f t="shared" si="65"/>
        <v>BLANK</v>
      </c>
      <c r="R4221"/>
    </row>
    <row r="4222" spans="16:18" x14ac:dyDescent="0.2">
      <c r="P4222" s="288" t="str">
        <f t="shared" si="65"/>
        <v>BLANK</v>
      </c>
      <c r="R4222"/>
    </row>
    <row r="4223" spans="16:18" x14ac:dyDescent="0.2">
      <c r="P4223" s="288" t="str">
        <f t="shared" si="65"/>
        <v>BLANK</v>
      </c>
      <c r="R4223"/>
    </row>
    <row r="4224" spans="16:18" x14ac:dyDescent="0.2">
      <c r="P4224" s="288" t="str">
        <f t="shared" si="65"/>
        <v>BLANK</v>
      </c>
      <c r="R4224"/>
    </row>
    <row r="4225" spans="16:18" x14ac:dyDescent="0.2">
      <c r="P4225" s="288" t="str">
        <f t="shared" si="65"/>
        <v>BLANK</v>
      </c>
      <c r="R4225"/>
    </row>
    <row r="4226" spans="16:18" x14ac:dyDescent="0.2">
      <c r="P4226" s="288" t="str">
        <f t="shared" si="65"/>
        <v>BLANK</v>
      </c>
      <c r="R4226"/>
    </row>
    <row r="4227" spans="16:18" x14ac:dyDescent="0.2">
      <c r="P4227" s="288" t="str">
        <f t="shared" ref="P4227:P4290" si="66">IF(A4227="","BLANK",A4227)</f>
        <v>BLANK</v>
      </c>
      <c r="R4227"/>
    </row>
    <row r="4228" spans="16:18" x14ac:dyDescent="0.2">
      <c r="P4228" s="288" t="str">
        <f t="shared" si="66"/>
        <v>BLANK</v>
      </c>
      <c r="R4228"/>
    </row>
    <row r="4229" spans="16:18" x14ac:dyDescent="0.2">
      <c r="P4229" s="288" t="str">
        <f t="shared" si="66"/>
        <v>BLANK</v>
      </c>
      <c r="R4229"/>
    </row>
    <row r="4230" spans="16:18" x14ac:dyDescent="0.2">
      <c r="P4230" s="288" t="str">
        <f t="shared" si="66"/>
        <v>BLANK</v>
      </c>
      <c r="R4230"/>
    </row>
    <row r="4231" spans="16:18" x14ac:dyDescent="0.2">
      <c r="P4231" s="288" t="str">
        <f t="shared" si="66"/>
        <v>BLANK</v>
      </c>
      <c r="R4231"/>
    </row>
    <row r="4232" spans="16:18" x14ac:dyDescent="0.2">
      <c r="P4232" s="288" t="str">
        <f t="shared" si="66"/>
        <v>BLANK</v>
      </c>
      <c r="R4232"/>
    </row>
    <row r="4233" spans="16:18" x14ac:dyDescent="0.2">
      <c r="P4233" s="288" t="str">
        <f t="shared" si="66"/>
        <v>BLANK</v>
      </c>
      <c r="R4233"/>
    </row>
    <row r="4234" spans="16:18" x14ac:dyDescent="0.2">
      <c r="P4234" s="288" t="str">
        <f t="shared" si="66"/>
        <v>BLANK</v>
      </c>
      <c r="R4234"/>
    </row>
    <row r="4235" spans="16:18" x14ac:dyDescent="0.2">
      <c r="P4235" s="288" t="str">
        <f t="shared" si="66"/>
        <v>BLANK</v>
      </c>
      <c r="R4235"/>
    </row>
    <row r="4236" spans="16:18" x14ac:dyDescent="0.2">
      <c r="P4236" s="288" t="str">
        <f t="shared" si="66"/>
        <v>BLANK</v>
      </c>
      <c r="R4236"/>
    </row>
    <row r="4237" spans="16:18" x14ac:dyDescent="0.2">
      <c r="P4237" s="288" t="str">
        <f t="shared" si="66"/>
        <v>BLANK</v>
      </c>
      <c r="R4237"/>
    </row>
    <row r="4238" spans="16:18" x14ac:dyDescent="0.2">
      <c r="P4238" s="288" t="str">
        <f t="shared" si="66"/>
        <v>BLANK</v>
      </c>
      <c r="R4238"/>
    </row>
    <row r="4239" spans="16:18" x14ac:dyDescent="0.2">
      <c r="P4239" s="288" t="str">
        <f t="shared" si="66"/>
        <v>BLANK</v>
      </c>
      <c r="R4239"/>
    </row>
    <row r="4240" spans="16:18" x14ac:dyDescent="0.2">
      <c r="P4240" s="288" t="str">
        <f t="shared" si="66"/>
        <v>BLANK</v>
      </c>
      <c r="R4240"/>
    </row>
    <row r="4241" spans="16:18" x14ac:dyDescent="0.2">
      <c r="P4241" s="288" t="str">
        <f t="shared" si="66"/>
        <v>BLANK</v>
      </c>
      <c r="R4241"/>
    </row>
    <row r="4242" spans="16:18" x14ac:dyDescent="0.2">
      <c r="P4242" s="288" t="str">
        <f t="shared" si="66"/>
        <v>BLANK</v>
      </c>
      <c r="R4242"/>
    </row>
    <row r="4243" spans="16:18" x14ac:dyDescent="0.2">
      <c r="P4243" s="288" t="str">
        <f t="shared" si="66"/>
        <v>BLANK</v>
      </c>
      <c r="R4243"/>
    </row>
    <row r="4244" spans="16:18" x14ac:dyDescent="0.2">
      <c r="P4244" s="288" t="str">
        <f t="shared" si="66"/>
        <v>BLANK</v>
      </c>
      <c r="R4244"/>
    </row>
    <row r="4245" spans="16:18" x14ac:dyDescent="0.2">
      <c r="P4245" s="288" t="str">
        <f t="shared" si="66"/>
        <v>BLANK</v>
      </c>
      <c r="R4245"/>
    </row>
    <row r="4246" spans="16:18" x14ac:dyDescent="0.2">
      <c r="P4246" s="288" t="str">
        <f t="shared" si="66"/>
        <v>BLANK</v>
      </c>
      <c r="R4246"/>
    </row>
    <row r="4247" spans="16:18" x14ac:dyDescent="0.2">
      <c r="P4247" s="288" t="str">
        <f t="shared" si="66"/>
        <v>BLANK</v>
      </c>
      <c r="R4247"/>
    </row>
    <row r="4248" spans="16:18" x14ac:dyDescent="0.2">
      <c r="P4248" s="288" t="str">
        <f t="shared" si="66"/>
        <v>BLANK</v>
      </c>
      <c r="R4248"/>
    </row>
    <row r="4249" spans="16:18" x14ac:dyDescent="0.2">
      <c r="P4249" s="288" t="str">
        <f t="shared" si="66"/>
        <v>BLANK</v>
      </c>
      <c r="R4249"/>
    </row>
    <row r="4250" spans="16:18" x14ac:dyDescent="0.2">
      <c r="P4250" s="288" t="str">
        <f t="shared" si="66"/>
        <v>BLANK</v>
      </c>
      <c r="R4250"/>
    </row>
    <row r="4251" spans="16:18" x14ac:dyDescent="0.2">
      <c r="P4251" s="288" t="str">
        <f t="shared" si="66"/>
        <v>BLANK</v>
      </c>
      <c r="R4251"/>
    </row>
    <row r="4252" spans="16:18" x14ac:dyDescent="0.2">
      <c r="P4252" s="288" t="str">
        <f t="shared" si="66"/>
        <v>BLANK</v>
      </c>
      <c r="R4252"/>
    </row>
    <row r="4253" spans="16:18" x14ac:dyDescent="0.2">
      <c r="P4253" s="288" t="str">
        <f t="shared" si="66"/>
        <v>BLANK</v>
      </c>
      <c r="R4253"/>
    </row>
    <row r="4254" spans="16:18" x14ac:dyDescent="0.2">
      <c r="P4254" s="288" t="str">
        <f t="shared" si="66"/>
        <v>BLANK</v>
      </c>
      <c r="R4254"/>
    </row>
    <row r="4255" spans="16:18" x14ac:dyDescent="0.2">
      <c r="P4255" s="288" t="str">
        <f t="shared" si="66"/>
        <v>BLANK</v>
      </c>
      <c r="R4255"/>
    </row>
    <row r="4256" spans="16:18" x14ac:dyDescent="0.2">
      <c r="P4256" s="288" t="str">
        <f t="shared" si="66"/>
        <v>BLANK</v>
      </c>
      <c r="R4256"/>
    </row>
    <row r="4257" spans="16:18" x14ac:dyDescent="0.2">
      <c r="P4257" s="288" t="str">
        <f t="shared" si="66"/>
        <v>BLANK</v>
      </c>
      <c r="R4257"/>
    </row>
    <row r="4258" spans="16:18" x14ac:dyDescent="0.2">
      <c r="P4258" s="288" t="str">
        <f t="shared" si="66"/>
        <v>BLANK</v>
      </c>
      <c r="R4258"/>
    </row>
    <row r="4259" spans="16:18" x14ac:dyDescent="0.2">
      <c r="P4259" s="288" t="str">
        <f t="shared" si="66"/>
        <v>BLANK</v>
      </c>
      <c r="R4259"/>
    </row>
    <row r="4260" spans="16:18" x14ac:dyDescent="0.2">
      <c r="P4260" s="288" t="str">
        <f t="shared" si="66"/>
        <v>BLANK</v>
      </c>
      <c r="R4260"/>
    </row>
    <row r="4261" spans="16:18" x14ac:dyDescent="0.2">
      <c r="P4261" s="288" t="str">
        <f t="shared" si="66"/>
        <v>BLANK</v>
      </c>
      <c r="R4261"/>
    </row>
    <row r="4262" spans="16:18" x14ac:dyDescent="0.2">
      <c r="P4262" s="288" t="str">
        <f t="shared" si="66"/>
        <v>BLANK</v>
      </c>
      <c r="R4262"/>
    </row>
    <row r="4263" spans="16:18" x14ac:dyDescent="0.2">
      <c r="P4263" s="288" t="str">
        <f t="shared" si="66"/>
        <v>BLANK</v>
      </c>
      <c r="R4263"/>
    </row>
    <row r="4264" spans="16:18" x14ac:dyDescent="0.2">
      <c r="P4264" s="288" t="str">
        <f t="shared" si="66"/>
        <v>BLANK</v>
      </c>
      <c r="R4264"/>
    </row>
    <row r="4265" spans="16:18" x14ac:dyDescent="0.2">
      <c r="P4265" s="288" t="str">
        <f t="shared" si="66"/>
        <v>BLANK</v>
      </c>
      <c r="R4265"/>
    </row>
    <row r="4266" spans="16:18" x14ac:dyDescent="0.2">
      <c r="P4266" s="288" t="str">
        <f t="shared" si="66"/>
        <v>BLANK</v>
      </c>
      <c r="R4266"/>
    </row>
    <row r="4267" spans="16:18" x14ac:dyDescent="0.2">
      <c r="P4267" s="288" t="str">
        <f t="shared" si="66"/>
        <v>BLANK</v>
      </c>
      <c r="R4267"/>
    </row>
    <row r="4268" spans="16:18" x14ac:dyDescent="0.2">
      <c r="P4268" s="288" t="str">
        <f t="shared" si="66"/>
        <v>BLANK</v>
      </c>
      <c r="R4268"/>
    </row>
    <row r="4269" spans="16:18" x14ac:dyDescent="0.2">
      <c r="P4269" s="288" t="str">
        <f t="shared" si="66"/>
        <v>BLANK</v>
      </c>
      <c r="R4269"/>
    </row>
    <row r="4270" spans="16:18" x14ac:dyDescent="0.2">
      <c r="P4270" s="288" t="str">
        <f t="shared" si="66"/>
        <v>BLANK</v>
      </c>
      <c r="R4270"/>
    </row>
    <row r="4271" spans="16:18" x14ac:dyDescent="0.2">
      <c r="P4271" s="288" t="str">
        <f t="shared" si="66"/>
        <v>BLANK</v>
      </c>
      <c r="R4271"/>
    </row>
    <row r="4272" spans="16:18" x14ac:dyDescent="0.2">
      <c r="P4272" s="288" t="str">
        <f t="shared" si="66"/>
        <v>BLANK</v>
      </c>
      <c r="R4272"/>
    </row>
    <row r="4273" spans="16:18" x14ac:dyDescent="0.2">
      <c r="P4273" s="288" t="str">
        <f t="shared" si="66"/>
        <v>BLANK</v>
      </c>
      <c r="R4273"/>
    </row>
    <row r="4274" spans="16:18" x14ac:dyDescent="0.2">
      <c r="P4274" s="288" t="str">
        <f t="shared" si="66"/>
        <v>BLANK</v>
      </c>
      <c r="R4274"/>
    </row>
    <row r="4275" spans="16:18" x14ac:dyDescent="0.2">
      <c r="P4275" s="288" t="str">
        <f t="shared" si="66"/>
        <v>BLANK</v>
      </c>
      <c r="R4275"/>
    </row>
    <row r="4276" spans="16:18" x14ac:dyDescent="0.2">
      <c r="P4276" s="288" t="str">
        <f t="shared" si="66"/>
        <v>BLANK</v>
      </c>
      <c r="R4276"/>
    </row>
    <row r="4277" spans="16:18" x14ac:dyDescent="0.2">
      <c r="P4277" s="288" t="str">
        <f t="shared" si="66"/>
        <v>BLANK</v>
      </c>
      <c r="R4277"/>
    </row>
    <row r="4278" spans="16:18" x14ac:dyDescent="0.2">
      <c r="P4278" s="288" t="str">
        <f t="shared" si="66"/>
        <v>BLANK</v>
      </c>
      <c r="R4278"/>
    </row>
    <row r="4279" spans="16:18" x14ac:dyDescent="0.2">
      <c r="P4279" s="288" t="str">
        <f t="shared" si="66"/>
        <v>BLANK</v>
      </c>
      <c r="R4279"/>
    </row>
    <row r="4280" spans="16:18" x14ac:dyDescent="0.2">
      <c r="P4280" s="288" t="str">
        <f t="shared" si="66"/>
        <v>BLANK</v>
      </c>
      <c r="R4280"/>
    </row>
    <row r="4281" spans="16:18" x14ac:dyDescent="0.2">
      <c r="P4281" s="288" t="str">
        <f t="shared" si="66"/>
        <v>BLANK</v>
      </c>
      <c r="R4281"/>
    </row>
    <row r="4282" spans="16:18" x14ac:dyDescent="0.2">
      <c r="P4282" s="288" t="str">
        <f t="shared" si="66"/>
        <v>BLANK</v>
      </c>
      <c r="R4282"/>
    </row>
    <row r="4283" spans="16:18" x14ac:dyDescent="0.2">
      <c r="P4283" s="288" t="str">
        <f t="shared" si="66"/>
        <v>BLANK</v>
      </c>
      <c r="R4283"/>
    </row>
    <row r="4284" spans="16:18" x14ac:dyDescent="0.2">
      <c r="P4284" s="288" t="str">
        <f t="shared" si="66"/>
        <v>BLANK</v>
      </c>
      <c r="R4284"/>
    </row>
    <row r="4285" spans="16:18" x14ac:dyDescent="0.2">
      <c r="P4285" s="288" t="str">
        <f t="shared" si="66"/>
        <v>BLANK</v>
      </c>
      <c r="R4285"/>
    </row>
    <row r="4286" spans="16:18" x14ac:dyDescent="0.2">
      <c r="P4286" s="288" t="str">
        <f t="shared" si="66"/>
        <v>BLANK</v>
      </c>
      <c r="R4286"/>
    </row>
    <row r="4287" spans="16:18" x14ac:dyDescent="0.2">
      <c r="P4287" s="288" t="str">
        <f t="shared" si="66"/>
        <v>BLANK</v>
      </c>
      <c r="R4287"/>
    </row>
    <row r="4288" spans="16:18" x14ac:dyDescent="0.2">
      <c r="P4288" s="288" t="str">
        <f t="shared" si="66"/>
        <v>BLANK</v>
      </c>
      <c r="R4288"/>
    </row>
    <row r="4289" spans="16:18" x14ac:dyDescent="0.2">
      <c r="P4289" s="288" t="str">
        <f t="shared" si="66"/>
        <v>BLANK</v>
      </c>
      <c r="R4289"/>
    </row>
    <row r="4290" spans="16:18" x14ac:dyDescent="0.2">
      <c r="P4290" s="288" t="str">
        <f t="shared" si="66"/>
        <v>BLANK</v>
      </c>
      <c r="R4290"/>
    </row>
    <row r="4291" spans="16:18" x14ac:dyDescent="0.2">
      <c r="P4291" s="288" t="str">
        <f t="shared" ref="P4291:P4354" si="67">IF(A4291="","BLANK",A4291)</f>
        <v>BLANK</v>
      </c>
      <c r="R4291"/>
    </row>
    <row r="4292" spans="16:18" x14ac:dyDescent="0.2">
      <c r="P4292" s="288" t="str">
        <f t="shared" si="67"/>
        <v>BLANK</v>
      </c>
      <c r="R4292"/>
    </row>
    <row r="4293" spans="16:18" x14ac:dyDescent="0.2">
      <c r="P4293" s="288" t="str">
        <f t="shared" si="67"/>
        <v>BLANK</v>
      </c>
      <c r="R4293"/>
    </row>
    <row r="4294" spans="16:18" x14ac:dyDescent="0.2">
      <c r="P4294" s="288" t="str">
        <f t="shared" si="67"/>
        <v>BLANK</v>
      </c>
      <c r="R4294"/>
    </row>
    <row r="4295" spans="16:18" x14ac:dyDescent="0.2">
      <c r="P4295" s="288" t="str">
        <f t="shared" si="67"/>
        <v>BLANK</v>
      </c>
      <c r="R4295"/>
    </row>
    <row r="4296" spans="16:18" x14ac:dyDescent="0.2">
      <c r="P4296" s="288" t="str">
        <f t="shared" si="67"/>
        <v>BLANK</v>
      </c>
      <c r="R4296"/>
    </row>
    <row r="4297" spans="16:18" x14ac:dyDescent="0.2">
      <c r="P4297" s="288" t="str">
        <f t="shared" si="67"/>
        <v>BLANK</v>
      </c>
      <c r="R4297"/>
    </row>
    <row r="4298" spans="16:18" x14ac:dyDescent="0.2">
      <c r="P4298" s="288" t="str">
        <f t="shared" si="67"/>
        <v>BLANK</v>
      </c>
      <c r="R4298"/>
    </row>
    <row r="4299" spans="16:18" x14ac:dyDescent="0.2">
      <c r="P4299" s="288" t="str">
        <f t="shared" si="67"/>
        <v>BLANK</v>
      </c>
      <c r="R4299"/>
    </row>
    <row r="4300" spans="16:18" x14ac:dyDescent="0.2">
      <c r="P4300" s="288" t="str">
        <f t="shared" si="67"/>
        <v>BLANK</v>
      </c>
      <c r="R4300"/>
    </row>
    <row r="4301" spans="16:18" x14ac:dyDescent="0.2">
      <c r="P4301" s="288" t="str">
        <f t="shared" si="67"/>
        <v>BLANK</v>
      </c>
      <c r="R4301"/>
    </row>
    <row r="4302" spans="16:18" x14ac:dyDescent="0.2">
      <c r="P4302" s="288" t="str">
        <f t="shared" si="67"/>
        <v>BLANK</v>
      </c>
      <c r="R4302"/>
    </row>
    <row r="4303" spans="16:18" x14ac:dyDescent="0.2">
      <c r="P4303" s="288" t="str">
        <f t="shared" si="67"/>
        <v>BLANK</v>
      </c>
      <c r="R4303"/>
    </row>
    <row r="4304" spans="16:18" x14ac:dyDescent="0.2">
      <c r="P4304" s="288" t="str">
        <f t="shared" si="67"/>
        <v>BLANK</v>
      </c>
      <c r="R4304"/>
    </row>
    <row r="4305" spans="16:18" x14ac:dyDescent="0.2">
      <c r="P4305" s="288" t="str">
        <f t="shared" si="67"/>
        <v>BLANK</v>
      </c>
      <c r="R4305"/>
    </row>
    <row r="4306" spans="16:18" x14ac:dyDescent="0.2">
      <c r="P4306" s="288" t="str">
        <f t="shared" si="67"/>
        <v>BLANK</v>
      </c>
      <c r="R4306"/>
    </row>
    <row r="4307" spans="16:18" x14ac:dyDescent="0.2">
      <c r="P4307" s="288" t="str">
        <f t="shared" si="67"/>
        <v>BLANK</v>
      </c>
      <c r="R4307"/>
    </row>
    <row r="4308" spans="16:18" x14ac:dyDescent="0.2">
      <c r="P4308" s="288" t="str">
        <f t="shared" si="67"/>
        <v>BLANK</v>
      </c>
      <c r="R4308"/>
    </row>
    <row r="4309" spans="16:18" x14ac:dyDescent="0.2">
      <c r="P4309" s="288" t="str">
        <f t="shared" si="67"/>
        <v>BLANK</v>
      </c>
      <c r="R4309"/>
    </row>
    <row r="4310" spans="16:18" x14ac:dyDescent="0.2">
      <c r="P4310" s="288" t="str">
        <f t="shared" si="67"/>
        <v>BLANK</v>
      </c>
      <c r="R4310"/>
    </row>
    <row r="4311" spans="16:18" x14ac:dyDescent="0.2">
      <c r="P4311" s="288" t="str">
        <f t="shared" si="67"/>
        <v>BLANK</v>
      </c>
      <c r="R4311"/>
    </row>
    <row r="4312" spans="16:18" x14ac:dyDescent="0.2">
      <c r="P4312" s="288" t="str">
        <f t="shared" si="67"/>
        <v>BLANK</v>
      </c>
      <c r="R4312"/>
    </row>
    <row r="4313" spans="16:18" x14ac:dyDescent="0.2">
      <c r="P4313" s="288" t="str">
        <f t="shared" si="67"/>
        <v>BLANK</v>
      </c>
      <c r="R4313"/>
    </row>
    <row r="4314" spans="16:18" x14ac:dyDescent="0.2">
      <c r="P4314" s="288" t="str">
        <f t="shared" si="67"/>
        <v>BLANK</v>
      </c>
      <c r="R4314"/>
    </row>
    <row r="4315" spans="16:18" x14ac:dyDescent="0.2">
      <c r="P4315" s="288" t="str">
        <f t="shared" si="67"/>
        <v>BLANK</v>
      </c>
      <c r="R4315"/>
    </row>
    <row r="4316" spans="16:18" x14ac:dyDescent="0.2">
      <c r="P4316" s="288" t="str">
        <f t="shared" si="67"/>
        <v>BLANK</v>
      </c>
      <c r="R4316"/>
    </row>
    <row r="4317" spans="16:18" x14ac:dyDescent="0.2">
      <c r="P4317" s="288" t="str">
        <f t="shared" si="67"/>
        <v>BLANK</v>
      </c>
      <c r="R4317"/>
    </row>
    <row r="4318" spans="16:18" x14ac:dyDescent="0.2">
      <c r="P4318" s="288" t="str">
        <f t="shared" si="67"/>
        <v>BLANK</v>
      </c>
      <c r="R4318"/>
    </row>
    <row r="4319" spans="16:18" x14ac:dyDescent="0.2">
      <c r="P4319" s="288" t="str">
        <f t="shared" si="67"/>
        <v>BLANK</v>
      </c>
      <c r="R4319"/>
    </row>
    <row r="4320" spans="16:18" x14ac:dyDescent="0.2">
      <c r="P4320" s="288" t="str">
        <f t="shared" si="67"/>
        <v>BLANK</v>
      </c>
      <c r="R4320"/>
    </row>
    <row r="4321" spans="16:18" x14ac:dyDescent="0.2">
      <c r="P4321" s="288" t="str">
        <f t="shared" si="67"/>
        <v>BLANK</v>
      </c>
      <c r="R4321"/>
    </row>
    <row r="4322" spans="16:18" x14ac:dyDescent="0.2">
      <c r="P4322" s="288" t="str">
        <f t="shared" si="67"/>
        <v>BLANK</v>
      </c>
      <c r="R4322"/>
    </row>
    <row r="4323" spans="16:18" x14ac:dyDescent="0.2">
      <c r="P4323" s="288" t="str">
        <f t="shared" si="67"/>
        <v>BLANK</v>
      </c>
      <c r="R4323"/>
    </row>
    <row r="4324" spans="16:18" x14ac:dyDescent="0.2">
      <c r="P4324" s="288" t="str">
        <f t="shared" si="67"/>
        <v>BLANK</v>
      </c>
      <c r="R4324"/>
    </row>
    <row r="4325" spans="16:18" x14ac:dyDescent="0.2">
      <c r="P4325" s="288" t="str">
        <f t="shared" si="67"/>
        <v>BLANK</v>
      </c>
      <c r="R4325"/>
    </row>
    <row r="4326" spans="16:18" x14ac:dyDescent="0.2">
      <c r="P4326" s="288" t="str">
        <f t="shared" si="67"/>
        <v>BLANK</v>
      </c>
      <c r="R4326"/>
    </row>
    <row r="4327" spans="16:18" x14ac:dyDescent="0.2">
      <c r="P4327" s="288" t="str">
        <f t="shared" si="67"/>
        <v>BLANK</v>
      </c>
      <c r="R4327"/>
    </row>
    <row r="4328" spans="16:18" x14ac:dyDescent="0.2">
      <c r="P4328" s="288" t="str">
        <f t="shared" si="67"/>
        <v>BLANK</v>
      </c>
      <c r="R4328"/>
    </row>
    <row r="4329" spans="16:18" x14ac:dyDescent="0.2">
      <c r="P4329" s="288" t="str">
        <f t="shared" si="67"/>
        <v>BLANK</v>
      </c>
      <c r="R4329"/>
    </row>
    <row r="4330" spans="16:18" x14ac:dyDescent="0.2">
      <c r="P4330" s="288" t="str">
        <f t="shared" si="67"/>
        <v>BLANK</v>
      </c>
      <c r="R4330"/>
    </row>
    <row r="4331" spans="16:18" x14ac:dyDescent="0.2">
      <c r="P4331" s="288" t="str">
        <f t="shared" si="67"/>
        <v>BLANK</v>
      </c>
      <c r="R4331"/>
    </row>
    <row r="4332" spans="16:18" x14ac:dyDescent="0.2">
      <c r="P4332" s="288" t="str">
        <f t="shared" si="67"/>
        <v>BLANK</v>
      </c>
      <c r="R4332"/>
    </row>
    <row r="4333" spans="16:18" x14ac:dyDescent="0.2">
      <c r="P4333" s="288" t="str">
        <f t="shared" si="67"/>
        <v>BLANK</v>
      </c>
      <c r="R4333"/>
    </row>
    <row r="4334" spans="16:18" x14ac:dyDescent="0.2">
      <c r="P4334" s="288" t="str">
        <f t="shared" si="67"/>
        <v>BLANK</v>
      </c>
      <c r="R4334"/>
    </row>
    <row r="4335" spans="16:18" x14ac:dyDescent="0.2">
      <c r="P4335" s="288" t="str">
        <f t="shared" si="67"/>
        <v>BLANK</v>
      </c>
      <c r="R4335"/>
    </row>
    <row r="4336" spans="16:18" x14ac:dyDescent="0.2">
      <c r="P4336" s="288" t="str">
        <f t="shared" si="67"/>
        <v>BLANK</v>
      </c>
      <c r="R4336"/>
    </row>
    <row r="4337" spans="16:18" x14ac:dyDescent="0.2">
      <c r="P4337" s="288" t="str">
        <f t="shared" si="67"/>
        <v>BLANK</v>
      </c>
      <c r="R4337"/>
    </row>
    <row r="4338" spans="16:18" x14ac:dyDescent="0.2">
      <c r="P4338" s="288" t="str">
        <f t="shared" si="67"/>
        <v>BLANK</v>
      </c>
      <c r="R4338"/>
    </row>
    <row r="4339" spans="16:18" x14ac:dyDescent="0.2">
      <c r="P4339" s="288" t="str">
        <f t="shared" si="67"/>
        <v>BLANK</v>
      </c>
      <c r="R4339"/>
    </row>
    <row r="4340" spans="16:18" x14ac:dyDescent="0.2">
      <c r="P4340" s="288" t="str">
        <f t="shared" si="67"/>
        <v>BLANK</v>
      </c>
      <c r="R4340"/>
    </row>
    <row r="4341" spans="16:18" x14ac:dyDescent="0.2">
      <c r="P4341" s="288" t="str">
        <f t="shared" si="67"/>
        <v>BLANK</v>
      </c>
      <c r="R4341"/>
    </row>
    <row r="4342" spans="16:18" x14ac:dyDescent="0.2">
      <c r="P4342" s="288" t="str">
        <f t="shared" si="67"/>
        <v>BLANK</v>
      </c>
      <c r="R4342"/>
    </row>
    <row r="4343" spans="16:18" x14ac:dyDescent="0.2">
      <c r="P4343" s="288" t="str">
        <f t="shared" si="67"/>
        <v>BLANK</v>
      </c>
      <c r="R4343"/>
    </row>
    <row r="4344" spans="16:18" x14ac:dyDescent="0.2">
      <c r="P4344" s="288" t="str">
        <f t="shared" si="67"/>
        <v>BLANK</v>
      </c>
      <c r="R4344"/>
    </row>
    <row r="4345" spans="16:18" x14ac:dyDescent="0.2">
      <c r="P4345" s="288" t="str">
        <f t="shared" si="67"/>
        <v>BLANK</v>
      </c>
      <c r="R4345"/>
    </row>
    <row r="4346" spans="16:18" x14ac:dyDescent="0.2">
      <c r="P4346" s="288" t="str">
        <f t="shared" si="67"/>
        <v>BLANK</v>
      </c>
      <c r="R4346"/>
    </row>
    <row r="4347" spans="16:18" x14ac:dyDescent="0.2">
      <c r="P4347" s="288" t="str">
        <f t="shared" si="67"/>
        <v>BLANK</v>
      </c>
      <c r="R4347"/>
    </row>
    <row r="4348" spans="16:18" x14ac:dyDescent="0.2">
      <c r="P4348" s="288" t="str">
        <f t="shared" si="67"/>
        <v>BLANK</v>
      </c>
      <c r="R4348"/>
    </row>
    <row r="4349" spans="16:18" x14ac:dyDescent="0.2">
      <c r="P4349" s="288" t="str">
        <f t="shared" si="67"/>
        <v>BLANK</v>
      </c>
      <c r="R4349"/>
    </row>
    <row r="4350" spans="16:18" x14ac:dyDescent="0.2">
      <c r="P4350" s="288" t="str">
        <f t="shared" si="67"/>
        <v>BLANK</v>
      </c>
      <c r="R4350"/>
    </row>
    <row r="4351" spans="16:18" x14ac:dyDescent="0.2">
      <c r="P4351" s="288" t="str">
        <f t="shared" si="67"/>
        <v>BLANK</v>
      </c>
      <c r="R4351"/>
    </row>
    <row r="4352" spans="16:18" x14ac:dyDescent="0.2">
      <c r="P4352" s="288" t="str">
        <f t="shared" si="67"/>
        <v>BLANK</v>
      </c>
      <c r="R4352"/>
    </row>
    <row r="4353" spans="16:18" x14ac:dyDescent="0.2">
      <c r="P4353" s="288" t="str">
        <f t="shared" si="67"/>
        <v>BLANK</v>
      </c>
      <c r="R4353"/>
    </row>
    <row r="4354" spans="16:18" x14ac:dyDescent="0.2">
      <c r="P4354" s="288" t="str">
        <f t="shared" si="67"/>
        <v>BLANK</v>
      </c>
      <c r="R4354"/>
    </row>
    <row r="4355" spans="16:18" x14ac:dyDescent="0.2">
      <c r="P4355" s="288" t="str">
        <f t="shared" ref="P4355:P4418" si="68">IF(A4355="","BLANK",A4355)</f>
        <v>BLANK</v>
      </c>
      <c r="R4355"/>
    </row>
    <row r="4356" spans="16:18" x14ac:dyDescent="0.2">
      <c r="P4356" s="288" t="str">
        <f t="shared" si="68"/>
        <v>BLANK</v>
      </c>
      <c r="R4356"/>
    </row>
    <row r="4357" spans="16:18" x14ac:dyDescent="0.2">
      <c r="P4357" s="288" t="str">
        <f t="shared" si="68"/>
        <v>BLANK</v>
      </c>
      <c r="R4357"/>
    </row>
    <row r="4358" spans="16:18" x14ac:dyDescent="0.2">
      <c r="P4358" s="288" t="str">
        <f t="shared" si="68"/>
        <v>BLANK</v>
      </c>
      <c r="R4358"/>
    </row>
    <row r="4359" spans="16:18" x14ac:dyDescent="0.2">
      <c r="P4359" s="288" t="str">
        <f t="shared" si="68"/>
        <v>BLANK</v>
      </c>
      <c r="R4359"/>
    </row>
    <row r="4360" spans="16:18" x14ac:dyDescent="0.2">
      <c r="P4360" s="288" t="str">
        <f t="shared" si="68"/>
        <v>BLANK</v>
      </c>
      <c r="R4360"/>
    </row>
    <row r="4361" spans="16:18" x14ac:dyDescent="0.2">
      <c r="P4361" s="288" t="str">
        <f t="shared" si="68"/>
        <v>BLANK</v>
      </c>
      <c r="R4361"/>
    </row>
    <row r="4362" spans="16:18" x14ac:dyDescent="0.2">
      <c r="P4362" s="288" t="str">
        <f t="shared" si="68"/>
        <v>BLANK</v>
      </c>
      <c r="R4362"/>
    </row>
    <row r="4363" spans="16:18" x14ac:dyDescent="0.2">
      <c r="P4363" s="288" t="str">
        <f t="shared" si="68"/>
        <v>BLANK</v>
      </c>
      <c r="R4363"/>
    </row>
    <row r="4364" spans="16:18" x14ac:dyDescent="0.2">
      <c r="P4364" s="288" t="str">
        <f t="shared" si="68"/>
        <v>BLANK</v>
      </c>
      <c r="R4364"/>
    </row>
    <row r="4365" spans="16:18" x14ac:dyDescent="0.2">
      <c r="P4365" s="288" t="str">
        <f t="shared" si="68"/>
        <v>BLANK</v>
      </c>
      <c r="R4365"/>
    </row>
    <row r="4366" spans="16:18" x14ac:dyDescent="0.2">
      <c r="P4366" s="288" t="str">
        <f t="shared" si="68"/>
        <v>BLANK</v>
      </c>
      <c r="R4366"/>
    </row>
    <row r="4367" spans="16:18" x14ac:dyDescent="0.2">
      <c r="P4367" s="288" t="str">
        <f t="shared" si="68"/>
        <v>BLANK</v>
      </c>
      <c r="R4367"/>
    </row>
    <row r="4368" spans="16:18" x14ac:dyDescent="0.2">
      <c r="P4368" s="288" t="str">
        <f t="shared" si="68"/>
        <v>BLANK</v>
      </c>
      <c r="R4368"/>
    </row>
    <row r="4369" spans="16:18" x14ac:dyDescent="0.2">
      <c r="P4369" s="288" t="str">
        <f t="shared" si="68"/>
        <v>BLANK</v>
      </c>
      <c r="R4369"/>
    </row>
    <row r="4370" spans="16:18" x14ac:dyDescent="0.2">
      <c r="P4370" s="288" t="str">
        <f t="shared" si="68"/>
        <v>BLANK</v>
      </c>
      <c r="R4370"/>
    </row>
    <row r="4371" spans="16:18" x14ac:dyDescent="0.2">
      <c r="P4371" s="288" t="str">
        <f t="shared" si="68"/>
        <v>BLANK</v>
      </c>
      <c r="R4371"/>
    </row>
    <row r="4372" spans="16:18" x14ac:dyDescent="0.2">
      <c r="P4372" s="288" t="str">
        <f t="shared" si="68"/>
        <v>BLANK</v>
      </c>
      <c r="R4372"/>
    </row>
    <row r="4373" spans="16:18" x14ac:dyDescent="0.2">
      <c r="P4373" s="288" t="str">
        <f t="shared" si="68"/>
        <v>BLANK</v>
      </c>
      <c r="R4373"/>
    </row>
    <row r="4374" spans="16:18" x14ac:dyDescent="0.2">
      <c r="P4374" s="288" t="str">
        <f t="shared" si="68"/>
        <v>BLANK</v>
      </c>
      <c r="R4374"/>
    </row>
    <row r="4375" spans="16:18" x14ac:dyDescent="0.2">
      <c r="P4375" s="288" t="str">
        <f t="shared" si="68"/>
        <v>BLANK</v>
      </c>
      <c r="R4375"/>
    </row>
    <row r="4376" spans="16:18" x14ac:dyDescent="0.2">
      <c r="P4376" s="288" t="str">
        <f t="shared" si="68"/>
        <v>BLANK</v>
      </c>
      <c r="R4376"/>
    </row>
    <row r="4377" spans="16:18" x14ac:dyDescent="0.2">
      <c r="P4377" s="288" t="str">
        <f t="shared" si="68"/>
        <v>BLANK</v>
      </c>
      <c r="R4377"/>
    </row>
    <row r="4378" spans="16:18" x14ac:dyDescent="0.2">
      <c r="P4378" s="288" t="str">
        <f t="shared" si="68"/>
        <v>BLANK</v>
      </c>
      <c r="R4378"/>
    </row>
    <row r="4379" spans="16:18" x14ac:dyDescent="0.2">
      <c r="P4379" s="288" t="str">
        <f t="shared" si="68"/>
        <v>BLANK</v>
      </c>
      <c r="R4379"/>
    </row>
    <row r="4380" spans="16:18" x14ac:dyDescent="0.2">
      <c r="P4380" s="288" t="str">
        <f t="shared" si="68"/>
        <v>BLANK</v>
      </c>
      <c r="R4380"/>
    </row>
    <row r="4381" spans="16:18" x14ac:dyDescent="0.2">
      <c r="P4381" s="288" t="str">
        <f t="shared" si="68"/>
        <v>BLANK</v>
      </c>
      <c r="R4381"/>
    </row>
    <row r="4382" spans="16:18" x14ac:dyDescent="0.2">
      <c r="P4382" s="288" t="str">
        <f t="shared" si="68"/>
        <v>BLANK</v>
      </c>
      <c r="R4382"/>
    </row>
    <row r="4383" spans="16:18" x14ac:dyDescent="0.2">
      <c r="P4383" s="288" t="str">
        <f t="shared" si="68"/>
        <v>BLANK</v>
      </c>
      <c r="R4383"/>
    </row>
    <row r="4384" spans="16:18" x14ac:dyDescent="0.2">
      <c r="P4384" s="288" t="str">
        <f t="shared" si="68"/>
        <v>BLANK</v>
      </c>
      <c r="R4384"/>
    </row>
    <row r="4385" spans="16:18" x14ac:dyDescent="0.2">
      <c r="P4385" s="288" t="str">
        <f t="shared" si="68"/>
        <v>BLANK</v>
      </c>
      <c r="R4385"/>
    </row>
    <row r="4386" spans="16:18" x14ac:dyDescent="0.2">
      <c r="P4386" s="288" t="str">
        <f t="shared" si="68"/>
        <v>BLANK</v>
      </c>
      <c r="R4386"/>
    </row>
    <row r="4387" spans="16:18" x14ac:dyDescent="0.2">
      <c r="P4387" s="288" t="str">
        <f t="shared" si="68"/>
        <v>BLANK</v>
      </c>
      <c r="R4387"/>
    </row>
    <row r="4388" spans="16:18" x14ac:dyDescent="0.2">
      <c r="P4388" s="288" t="str">
        <f t="shared" si="68"/>
        <v>BLANK</v>
      </c>
      <c r="R4388"/>
    </row>
    <row r="4389" spans="16:18" x14ac:dyDescent="0.2">
      <c r="P4389" s="288" t="str">
        <f t="shared" si="68"/>
        <v>BLANK</v>
      </c>
      <c r="R4389"/>
    </row>
    <row r="4390" spans="16:18" x14ac:dyDescent="0.2">
      <c r="P4390" s="288" t="str">
        <f t="shared" si="68"/>
        <v>BLANK</v>
      </c>
      <c r="R4390"/>
    </row>
    <row r="4391" spans="16:18" x14ac:dyDescent="0.2">
      <c r="P4391" s="288" t="str">
        <f t="shared" si="68"/>
        <v>BLANK</v>
      </c>
      <c r="R4391"/>
    </row>
    <row r="4392" spans="16:18" x14ac:dyDescent="0.2">
      <c r="P4392" s="288" t="str">
        <f t="shared" si="68"/>
        <v>BLANK</v>
      </c>
      <c r="R4392"/>
    </row>
    <row r="4393" spans="16:18" x14ac:dyDescent="0.2">
      <c r="P4393" s="288" t="str">
        <f t="shared" si="68"/>
        <v>BLANK</v>
      </c>
      <c r="R4393"/>
    </row>
    <row r="4394" spans="16:18" x14ac:dyDescent="0.2">
      <c r="P4394" s="288" t="str">
        <f t="shared" si="68"/>
        <v>BLANK</v>
      </c>
      <c r="R4394"/>
    </row>
    <row r="4395" spans="16:18" x14ac:dyDescent="0.2">
      <c r="P4395" s="288" t="str">
        <f t="shared" si="68"/>
        <v>BLANK</v>
      </c>
      <c r="R4395"/>
    </row>
    <row r="4396" spans="16:18" x14ac:dyDescent="0.2">
      <c r="P4396" s="288" t="str">
        <f t="shared" si="68"/>
        <v>BLANK</v>
      </c>
      <c r="R4396"/>
    </row>
    <row r="4397" spans="16:18" x14ac:dyDescent="0.2">
      <c r="P4397" s="288" t="str">
        <f t="shared" si="68"/>
        <v>BLANK</v>
      </c>
      <c r="R4397"/>
    </row>
    <row r="4398" spans="16:18" x14ac:dyDescent="0.2">
      <c r="P4398" s="288" t="str">
        <f t="shared" si="68"/>
        <v>BLANK</v>
      </c>
      <c r="R4398"/>
    </row>
    <row r="4399" spans="16:18" x14ac:dyDescent="0.2">
      <c r="P4399" s="288" t="str">
        <f t="shared" si="68"/>
        <v>BLANK</v>
      </c>
      <c r="R4399"/>
    </row>
    <row r="4400" spans="16:18" x14ac:dyDescent="0.2">
      <c r="P4400" s="288" t="str">
        <f t="shared" si="68"/>
        <v>BLANK</v>
      </c>
      <c r="R4400"/>
    </row>
    <row r="4401" spans="16:18" x14ac:dyDescent="0.2">
      <c r="P4401" s="288" t="str">
        <f t="shared" si="68"/>
        <v>BLANK</v>
      </c>
      <c r="R4401"/>
    </row>
    <row r="4402" spans="16:18" x14ac:dyDescent="0.2">
      <c r="P4402" s="288" t="str">
        <f t="shared" si="68"/>
        <v>BLANK</v>
      </c>
      <c r="R4402"/>
    </row>
    <row r="4403" spans="16:18" x14ac:dyDescent="0.2">
      <c r="P4403" s="288" t="str">
        <f t="shared" si="68"/>
        <v>BLANK</v>
      </c>
      <c r="R4403"/>
    </row>
    <row r="4404" spans="16:18" x14ac:dyDescent="0.2">
      <c r="P4404" s="288" t="str">
        <f t="shared" si="68"/>
        <v>BLANK</v>
      </c>
      <c r="R4404"/>
    </row>
    <row r="4405" spans="16:18" x14ac:dyDescent="0.2">
      <c r="P4405" s="288" t="str">
        <f t="shared" si="68"/>
        <v>BLANK</v>
      </c>
      <c r="R4405"/>
    </row>
    <row r="4406" spans="16:18" x14ac:dyDescent="0.2">
      <c r="P4406" s="288" t="str">
        <f t="shared" si="68"/>
        <v>BLANK</v>
      </c>
      <c r="R4406"/>
    </row>
    <row r="4407" spans="16:18" x14ac:dyDescent="0.2">
      <c r="P4407" s="288" t="str">
        <f t="shared" si="68"/>
        <v>BLANK</v>
      </c>
      <c r="R4407"/>
    </row>
    <row r="4408" spans="16:18" x14ac:dyDescent="0.2">
      <c r="P4408" s="288" t="str">
        <f t="shared" si="68"/>
        <v>BLANK</v>
      </c>
      <c r="R4408"/>
    </row>
    <row r="4409" spans="16:18" x14ac:dyDescent="0.2">
      <c r="P4409" s="288" t="str">
        <f t="shared" si="68"/>
        <v>BLANK</v>
      </c>
      <c r="R4409"/>
    </row>
    <row r="4410" spans="16:18" x14ac:dyDescent="0.2">
      <c r="P4410" s="288" t="str">
        <f t="shared" si="68"/>
        <v>BLANK</v>
      </c>
      <c r="R4410"/>
    </row>
    <row r="4411" spans="16:18" x14ac:dyDescent="0.2">
      <c r="P4411" s="288" t="str">
        <f t="shared" si="68"/>
        <v>BLANK</v>
      </c>
      <c r="R4411"/>
    </row>
    <row r="4412" spans="16:18" x14ac:dyDescent="0.2">
      <c r="P4412" s="288" t="str">
        <f t="shared" si="68"/>
        <v>BLANK</v>
      </c>
      <c r="R4412"/>
    </row>
    <row r="4413" spans="16:18" x14ac:dyDescent="0.2">
      <c r="P4413" s="288" t="str">
        <f t="shared" si="68"/>
        <v>BLANK</v>
      </c>
      <c r="R4413"/>
    </row>
    <row r="4414" spans="16:18" x14ac:dyDescent="0.2">
      <c r="P4414" s="288" t="str">
        <f t="shared" si="68"/>
        <v>BLANK</v>
      </c>
      <c r="R4414"/>
    </row>
    <row r="4415" spans="16:18" x14ac:dyDescent="0.2">
      <c r="P4415" s="288" t="str">
        <f t="shared" si="68"/>
        <v>BLANK</v>
      </c>
      <c r="R4415"/>
    </row>
    <row r="4416" spans="16:18" x14ac:dyDescent="0.2">
      <c r="P4416" s="288" t="str">
        <f t="shared" si="68"/>
        <v>BLANK</v>
      </c>
      <c r="R4416"/>
    </row>
    <row r="4417" spans="16:18" x14ac:dyDescent="0.2">
      <c r="P4417" s="288" t="str">
        <f t="shared" si="68"/>
        <v>BLANK</v>
      </c>
      <c r="R4417"/>
    </row>
    <row r="4418" spans="16:18" x14ac:dyDescent="0.2">
      <c r="P4418" s="288" t="str">
        <f t="shared" si="68"/>
        <v>BLANK</v>
      </c>
      <c r="R4418"/>
    </row>
    <row r="4419" spans="16:18" x14ac:dyDescent="0.2">
      <c r="P4419" s="288" t="str">
        <f t="shared" ref="P4419:P4482" si="69">IF(A4419="","BLANK",A4419)</f>
        <v>BLANK</v>
      </c>
      <c r="R4419"/>
    </row>
    <row r="4420" spans="16:18" x14ac:dyDescent="0.2">
      <c r="P4420" s="288" t="str">
        <f t="shared" si="69"/>
        <v>BLANK</v>
      </c>
      <c r="R4420"/>
    </row>
    <row r="4421" spans="16:18" x14ac:dyDescent="0.2">
      <c r="P4421" s="288" t="str">
        <f t="shared" si="69"/>
        <v>BLANK</v>
      </c>
      <c r="R4421"/>
    </row>
    <row r="4422" spans="16:18" x14ac:dyDescent="0.2">
      <c r="P4422" s="288" t="str">
        <f t="shared" si="69"/>
        <v>BLANK</v>
      </c>
      <c r="R4422"/>
    </row>
    <row r="4423" spans="16:18" x14ac:dyDescent="0.2">
      <c r="P4423" s="288" t="str">
        <f t="shared" si="69"/>
        <v>BLANK</v>
      </c>
      <c r="R4423"/>
    </row>
    <row r="4424" spans="16:18" x14ac:dyDescent="0.2">
      <c r="P4424" s="288" t="str">
        <f t="shared" si="69"/>
        <v>BLANK</v>
      </c>
      <c r="R4424"/>
    </row>
    <row r="4425" spans="16:18" x14ac:dyDescent="0.2">
      <c r="P4425" s="288" t="str">
        <f t="shared" si="69"/>
        <v>BLANK</v>
      </c>
      <c r="R4425"/>
    </row>
    <row r="4426" spans="16:18" x14ac:dyDescent="0.2">
      <c r="P4426" s="288" t="str">
        <f t="shared" si="69"/>
        <v>BLANK</v>
      </c>
      <c r="R4426"/>
    </row>
    <row r="4427" spans="16:18" x14ac:dyDescent="0.2">
      <c r="P4427" s="288" t="str">
        <f t="shared" si="69"/>
        <v>BLANK</v>
      </c>
      <c r="R4427"/>
    </row>
    <row r="4428" spans="16:18" x14ac:dyDescent="0.2">
      <c r="P4428" s="288" t="str">
        <f t="shared" si="69"/>
        <v>BLANK</v>
      </c>
      <c r="R4428"/>
    </row>
    <row r="4429" spans="16:18" x14ac:dyDescent="0.2">
      <c r="P4429" s="288" t="str">
        <f t="shared" si="69"/>
        <v>BLANK</v>
      </c>
      <c r="R4429"/>
    </row>
    <row r="4430" spans="16:18" x14ac:dyDescent="0.2">
      <c r="P4430" s="288" t="str">
        <f t="shared" si="69"/>
        <v>BLANK</v>
      </c>
      <c r="R4430"/>
    </row>
    <row r="4431" spans="16:18" x14ac:dyDescent="0.2">
      <c r="P4431" s="288" t="str">
        <f t="shared" si="69"/>
        <v>BLANK</v>
      </c>
      <c r="R4431"/>
    </row>
    <row r="4432" spans="16:18" x14ac:dyDescent="0.2">
      <c r="P4432" s="288" t="str">
        <f t="shared" si="69"/>
        <v>BLANK</v>
      </c>
      <c r="R4432"/>
    </row>
    <row r="4433" spans="16:18" x14ac:dyDescent="0.2">
      <c r="P4433" s="288" t="str">
        <f t="shared" si="69"/>
        <v>BLANK</v>
      </c>
      <c r="R4433"/>
    </row>
    <row r="4434" spans="16:18" x14ac:dyDescent="0.2">
      <c r="P4434" s="288" t="str">
        <f t="shared" si="69"/>
        <v>BLANK</v>
      </c>
      <c r="R4434"/>
    </row>
    <row r="4435" spans="16:18" x14ac:dyDescent="0.2">
      <c r="P4435" s="288" t="str">
        <f t="shared" si="69"/>
        <v>BLANK</v>
      </c>
      <c r="R4435"/>
    </row>
    <row r="4436" spans="16:18" x14ac:dyDescent="0.2">
      <c r="P4436" s="288" t="str">
        <f t="shared" si="69"/>
        <v>BLANK</v>
      </c>
      <c r="R4436"/>
    </row>
    <row r="4437" spans="16:18" x14ac:dyDescent="0.2">
      <c r="P4437" s="288" t="str">
        <f t="shared" si="69"/>
        <v>BLANK</v>
      </c>
      <c r="R4437"/>
    </row>
    <row r="4438" spans="16:18" x14ac:dyDescent="0.2">
      <c r="P4438" s="288" t="str">
        <f t="shared" si="69"/>
        <v>BLANK</v>
      </c>
      <c r="R4438"/>
    </row>
    <row r="4439" spans="16:18" x14ac:dyDescent="0.2">
      <c r="P4439" s="288" t="str">
        <f t="shared" si="69"/>
        <v>BLANK</v>
      </c>
      <c r="R4439"/>
    </row>
    <row r="4440" spans="16:18" x14ac:dyDescent="0.2">
      <c r="P4440" s="288" t="str">
        <f t="shared" si="69"/>
        <v>BLANK</v>
      </c>
      <c r="R4440"/>
    </row>
    <row r="4441" spans="16:18" x14ac:dyDescent="0.2">
      <c r="P4441" s="288" t="str">
        <f t="shared" si="69"/>
        <v>BLANK</v>
      </c>
      <c r="R4441"/>
    </row>
    <row r="4442" spans="16:18" x14ac:dyDescent="0.2">
      <c r="P4442" s="288" t="str">
        <f t="shared" si="69"/>
        <v>BLANK</v>
      </c>
      <c r="R4442"/>
    </row>
    <row r="4443" spans="16:18" x14ac:dyDescent="0.2">
      <c r="P4443" s="288" t="str">
        <f t="shared" si="69"/>
        <v>BLANK</v>
      </c>
      <c r="R4443"/>
    </row>
    <row r="4444" spans="16:18" x14ac:dyDescent="0.2">
      <c r="P4444" s="288" t="str">
        <f t="shared" si="69"/>
        <v>BLANK</v>
      </c>
      <c r="R4444"/>
    </row>
    <row r="4445" spans="16:18" x14ac:dyDescent="0.2">
      <c r="P4445" s="288" t="str">
        <f t="shared" si="69"/>
        <v>BLANK</v>
      </c>
      <c r="R4445"/>
    </row>
    <row r="4446" spans="16:18" x14ac:dyDescent="0.2">
      <c r="P4446" s="288" t="str">
        <f t="shared" si="69"/>
        <v>BLANK</v>
      </c>
      <c r="R4446"/>
    </row>
    <row r="4447" spans="16:18" x14ac:dyDescent="0.2">
      <c r="P4447" s="288" t="str">
        <f t="shared" si="69"/>
        <v>BLANK</v>
      </c>
      <c r="R4447"/>
    </row>
    <row r="4448" spans="16:18" x14ac:dyDescent="0.2">
      <c r="P4448" s="288" t="str">
        <f t="shared" si="69"/>
        <v>BLANK</v>
      </c>
      <c r="R4448"/>
    </row>
    <row r="4449" spans="16:18" x14ac:dyDescent="0.2">
      <c r="P4449" s="288" t="str">
        <f t="shared" si="69"/>
        <v>BLANK</v>
      </c>
      <c r="R4449"/>
    </row>
    <row r="4450" spans="16:18" x14ac:dyDescent="0.2">
      <c r="P4450" s="288" t="str">
        <f t="shared" si="69"/>
        <v>BLANK</v>
      </c>
      <c r="R4450"/>
    </row>
    <row r="4451" spans="16:18" x14ac:dyDescent="0.2">
      <c r="P4451" s="288" t="str">
        <f t="shared" si="69"/>
        <v>BLANK</v>
      </c>
      <c r="R4451"/>
    </row>
    <row r="4452" spans="16:18" x14ac:dyDescent="0.2">
      <c r="P4452" s="288" t="str">
        <f t="shared" si="69"/>
        <v>BLANK</v>
      </c>
      <c r="R4452"/>
    </row>
    <row r="4453" spans="16:18" x14ac:dyDescent="0.2">
      <c r="P4453" s="288" t="str">
        <f t="shared" si="69"/>
        <v>BLANK</v>
      </c>
      <c r="R4453"/>
    </row>
    <row r="4454" spans="16:18" x14ac:dyDescent="0.2">
      <c r="P4454" s="288" t="str">
        <f t="shared" si="69"/>
        <v>BLANK</v>
      </c>
      <c r="R4454"/>
    </row>
    <row r="4455" spans="16:18" x14ac:dyDescent="0.2">
      <c r="P4455" s="288" t="str">
        <f t="shared" si="69"/>
        <v>BLANK</v>
      </c>
      <c r="R4455"/>
    </row>
    <row r="4456" spans="16:18" x14ac:dyDescent="0.2">
      <c r="P4456" s="288" t="str">
        <f t="shared" si="69"/>
        <v>BLANK</v>
      </c>
      <c r="R4456"/>
    </row>
    <row r="4457" spans="16:18" x14ac:dyDescent="0.2">
      <c r="P4457" s="288" t="str">
        <f t="shared" si="69"/>
        <v>BLANK</v>
      </c>
      <c r="R4457"/>
    </row>
    <row r="4458" spans="16:18" x14ac:dyDescent="0.2">
      <c r="P4458" s="288" t="str">
        <f t="shared" si="69"/>
        <v>BLANK</v>
      </c>
      <c r="R4458"/>
    </row>
    <row r="4459" spans="16:18" x14ac:dyDescent="0.2">
      <c r="P4459" s="288" t="str">
        <f t="shared" si="69"/>
        <v>BLANK</v>
      </c>
      <c r="R4459"/>
    </row>
    <row r="4460" spans="16:18" x14ac:dyDescent="0.2">
      <c r="P4460" s="288" t="str">
        <f t="shared" si="69"/>
        <v>BLANK</v>
      </c>
      <c r="R4460"/>
    </row>
    <row r="4461" spans="16:18" x14ac:dyDescent="0.2">
      <c r="P4461" s="288" t="str">
        <f t="shared" si="69"/>
        <v>BLANK</v>
      </c>
      <c r="R4461"/>
    </row>
    <row r="4462" spans="16:18" x14ac:dyDescent="0.2">
      <c r="P4462" s="288" t="str">
        <f t="shared" si="69"/>
        <v>BLANK</v>
      </c>
      <c r="R4462"/>
    </row>
    <row r="4463" spans="16:18" x14ac:dyDescent="0.2">
      <c r="P4463" s="288" t="str">
        <f t="shared" si="69"/>
        <v>BLANK</v>
      </c>
      <c r="R4463"/>
    </row>
    <row r="4464" spans="16:18" x14ac:dyDescent="0.2">
      <c r="P4464" s="288" t="str">
        <f t="shared" si="69"/>
        <v>BLANK</v>
      </c>
      <c r="R4464"/>
    </row>
    <row r="4465" spans="16:18" x14ac:dyDescent="0.2">
      <c r="P4465" s="288" t="str">
        <f t="shared" si="69"/>
        <v>BLANK</v>
      </c>
      <c r="R4465"/>
    </row>
    <row r="4466" spans="16:18" x14ac:dyDescent="0.2">
      <c r="P4466" s="288" t="str">
        <f t="shared" si="69"/>
        <v>BLANK</v>
      </c>
      <c r="R4466"/>
    </row>
    <row r="4467" spans="16:18" x14ac:dyDescent="0.2">
      <c r="P4467" s="288" t="str">
        <f t="shared" si="69"/>
        <v>BLANK</v>
      </c>
      <c r="R4467"/>
    </row>
    <row r="4468" spans="16:18" x14ac:dyDescent="0.2">
      <c r="P4468" s="288" t="str">
        <f t="shared" si="69"/>
        <v>BLANK</v>
      </c>
      <c r="R4468"/>
    </row>
    <row r="4469" spans="16:18" x14ac:dyDescent="0.2">
      <c r="P4469" s="288" t="str">
        <f t="shared" si="69"/>
        <v>BLANK</v>
      </c>
      <c r="R4469"/>
    </row>
    <row r="4470" spans="16:18" x14ac:dyDescent="0.2">
      <c r="P4470" s="288" t="str">
        <f t="shared" si="69"/>
        <v>BLANK</v>
      </c>
      <c r="R4470"/>
    </row>
    <row r="4471" spans="16:18" x14ac:dyDescent="0.2">
      <c r="P4471" s="288" t="str">
        <f t="shared" si="69"/>
        <v>BLANK</v>
      </c>
      <c r="R4471"/>
    </row>
    <row r="4472" spans="16:18" x14ac:dyDescent="0.2">
      <c r="P4472" s="288" t="str">
        <f t="shared" si="69"/>
        <v>BLANK</v>
      </c>
      <c r="R4472"/>
    </row>
    <row r="4473" spans="16:18" x14ac:dyDescent="0.2">
      <c r="P4473" s="288" t="str">
        <f t="shared" si="69"/>
        <v>BLANK</v>
      </c>
      <c r="R4473"/>
    </row>
    <row r="4474" spans="16:18" x14ac:dyDescent="0.2">
      <c r="P4474" s="288" t="str">
        <f t="shared" si="69"/>
        <v>BLANK</v>
      </c>
      <c r="R4474"/>
    </row>
    <row r="4475" spans="16:18" x14ac:dyDescent="0.2">
      <c r="P4475" s="288" t="str">
        <f t="shared" si="69"/>
        <v>BLANK</v>
      </c>
      <c r="R4475"/>
    </row>
    <row r="4476" spans="16:18" x14ac:dyDescent="0.2">
      <c r="P4476" s="288" t="str">
        <f t="shared" si="69"/>
        <v>BLANK</v>
      </c>
      <c r="R4476"/>
    </row>
    <row r="4477" spans="16:18" x14ac:dyDescent="0.2">
      <c r="P4477" s="288" t="str">
        <f t="shared" si="69"/>
        <v>BLANK</v>
      </c>
      <c r="R4477"/>
    </row>
    <row r="4478" spans="16:18" x14ac:dyDescent="0.2">
      <c r="P4478" s="288" t="str">
        <f t="shared" si="69"/>
        <v>BLANK</v>
      </c>
      <c r="R4478"/>
    </row>
    <row r="4479" spans="16:18" x14ac:dyDescent="0.2">
      <c r="P4479" s="288" t="str">
        <f t="shared" si="69"/>
        <v>BLANK</v>
      </c>
      <c r="R4479"/>
    </row>
    <row r="4480" spans="16:18" x14ac:dyDescent="0.2">
      <c r="P4480" s="288" t="str">
        <f t="shared" si="69"/>
        <v>BLANK</v>
      </c>
      <c r="R4480"/>
    </row>
    <row r="4481" spans="16:18" x14ac:dyDescent="0.2">
      <c r="P4481" s="288" t="str">
        <f t="shared" si="69"/>
        <v>BLANK</v>
      </c>
      <c r="R4481"/>
    </row>
    <row r="4482" spans="16:18" x14ac:dyDescent="0.2">
      <c r="P4482" s="288" t="str">
        <f t="shared" si="69"/>
        <v>BLANK</v>
      </c>
      <c r="R4482"/>
    </row>
    <row r="4483" spans="16:18" x14ac:dyDescent="0.2">
      <c r="P4483" s="288" t="str">
        <f t="shared" ref="P4483:P4546" si="70">IF(A4483="","BLANK",A4483)</f>
        <v>BLANK</v>
      </c>
      <c r="R4483"/>
    </row>
    <row r="4484" spans="16:18" x14ac:dyDescent="0.2">
      <c r="P4484" s="288" t="str">
        <f t="shared" si="70"/>
        <v>BLANK</v>
      </c>
      <c r="R4484"/>
    </row>
    <row r="4485" spans="16:18" x14ac:dyDescent="0.2">
      <c r="P4485" s="288" t="str">
        <f t="shared" si="70"/>
        <v>BLANK</v>
      </c>
      <c r="R4485"/>
    </row>
    <row r="4486" spans="16:18" x14ac:dyDescent="0.2">
      <c r="P4486" s="288" t="str">
        <f t="shared" si="70"/>
        <v>BLANK</v>
      </c>
      <c r="R4486"/>
    </row>
    <row r="4487" spans="16:18" x14ac:dyDescent="0.2">
      <c r="P4487" s="288" t="str">
        <f t="shared" si="70"/>
        <v>BLANK</v>
      </c>
      <c r="R4487"/>
    </row>
    <row r="4488" spans="16:18" x14ac:dyDescent="0.2">
      <c r="P4488" s="288" t="str">
        <f t="shared" si="70"/>
        <v>BLANK</v>
      </c>
      <c r="R4488"/>
    </row>
    <row r="4489" spans="16:18" x14ac:dyDescent="0.2">
      <c r="P4489" s="288" t="str">
        <f t="shared" si="70"/>
        <v>BLANK</v>
      </c>
      <c r="R4489"/>
    </row>
    <row r="4490" spans="16:18" x14ac:dyDescent="0.2">
      <c r="P4490" s="288" t="str">
        <f t="shared" si="70"/>
        <v>BLANK</v>
      </c>
      <c r="R4490"/>
    </row>
    <row r="4491" spans="16:18" x14ac:dyDescent="0.2">
      <c r="P4491" s="288" t="str">
        <f t="shared" si="70"/>
        <v>BLANK</v>
      </c>
      <c r="R4491"/>
    </row>
    <row r="4492" spans="16:18" x14ac:dyDescent="0.2">
      <c r="P4492" s="288" t="str">
        <f t="shared" si="70"/>
        <v>BLANK</v>
      </c>
      <c r="R4492"/>
    </row>
    <row r="4493" spans="16:18" x14ac:dyDescent="0.2">
      <c r="P4493" s="288" t="str">
        <f t="shared" si="70"/>
        <v>BLANK</v>
      </c>
      <c r="R4493"/>
    </row>
    <row r="4494" spans="16:18" x14ac:dyDescent="0.2">
      <c r="P4494" s="288" t="str">
        <f t="shared" si="70"/>
        <v>BLANK</v>
      </c>
      <c r="R4494"/>
    </row>
    <row r="4495" spans="16:18" x14ac:dyDescent="0.2">
      <c r="P4495" s="288" t="str">
        <f t="shared" si="70"/>
        <v>BLANK</v>
      </c>
      <c r="R4495"/>
    </row>
    <row r="4496" spans="16:18" x14ac:dyDescent="0.2">
      <c r="P4496" s="288" t="str">
        <f t="shared" si="70"/>
        <v>BLANK</v>
      </c>
      <c r="R4496"/>
    </row>
    <row r="4497" spans="16:18" x14ac:dyDescent="0.2">
      <c r="P4497" s="288" t="str">
        <f t="shared" si="70"/>
        <v>BLANK</v>
      </c>
      <c r="R4497"/>
    </row>
    <row r="4498" spans="16:18" x14ac:dyDescent="0.2">
      <c r="P4498" s="288" t="str">
        <f t="shared" si="70"/>
        <v>BLANK</v>
      </c>
      <c r="R4498"/>
    </row>
    <row r="4499" spans="16:18" x14ac:dyDescent="0.2">
      <c r="P4499" s="288" t="str">
        <f t="shared" si="70"/>
        <v>BLANK</v>
      </c>
      <c r="R4499"/>
    </row>
    <row r="4500" spans="16:18" x14ac:dyDescent="0.2">
      <c r="P4500" s="288" t="str">
        <f t="shared" si="70"/>
        <v>BLANK</v>
      </c>
      <c r="R4500"/>
    </row>
    <row r="4501" spans="16:18" x14ac:dyDescent="0.2">
      <c r="P4501" s="288" t="str">
        <f t="shared" si="70"/>
        <v>BLANK</v>
      </c>
      <c r="R4501"/>
    </row>
    <row r="4502" spans="16:18" x14ac:dyDescent="0.2">
      <c r="P4502" s="288" t="str">
        <f t="shared" si="70"/>
        <v>BLANK</v>
      </c>
      <c r="R4502"/>
    </row>
    <row r="4503" spans="16:18" x14ac:dyDescent="0.2">
      <c r="P4503" s="288" t="str">
        <f t="shared" si="70"/>
        <v>BLANK</v>
      </c>
      <c r="R4503"/>
    </row>
    <row r="4504" spans="16:18" x14ac:dyDescent="0.2">
      <c r="P4504" s="288" t="str">
        <f t="shared" si="70"/>
        <v>BLANK</v>
      </c>
      <c r="R4504"/>
    </row>
    <row r="4505" spans="16:18" x14ac:dyDescent="0.2">
      <c r="P4505" s="288" t="str">
        <f t="shared" si="70"/>
        <v>BLANK</v>
      </c>
      <c r="R4505"/>
    </row>
    <row r="4506" spans="16:18" x14ac:dyDescent="0.2">
      <c r="P4506" s="288" t="str">
        <f t="shared" si="70"/>
        <v>BLANK</v>
      </c>
      <c r="R4506"/>
    </row>
    <row r="4507" spans="16:18" x14ac:dyDescent="0.2">
      <c r="P4507" s="288" t="str">
        <f t="shared" si="70"/>
        <v>BLANK</v>
      </c>
      <c r="R4507"/>
    </row>
    <row r="4508" spans="16:18" x14ac:dyDescent="0.2">
      <c r="P4508" s="288" t="str">
        <f t="shared" si="70"/>
        <v>BLANK</v>
      </c>
      <c r="R4508"/>
    </row>
    <row r="4509" spans="16:18" x14ac:dyDescent="0.2">
      <c r="P4509" s="288" t="str">
        <f t="shared" si="70"/>
        <v>BLANK</v>
      </c>
      <c r="R4509"/>
    </row>
    <row r="4510" spans="16:18" x14ac:dyDescent="0.2">
      <c r="P4510" s="288" t="str">
        <f t="shared" si="70"/>
        <v>BLANK</v>
      </c>
      <c r="R4510"/>
    </row>
    <row r="4511" spans="16:18" x14ac:dyDescent="0.2">
      <c r="P4511" s="288" t="str">
        <f t="shared" si="70"/>
        <v>BLANK</v>
      </c>
      <c r="R4511"/>
    </row>
    <row r="4512" spans="16:18" x14ac:dyDescent="0.2">
      <c r="P4512" s="288" t="str">
        <f t="shared" si="70"/>
        <v>BLANK</v>
      </c>
      <c r="R4512"/>
    </row>
    <row r="4513" spans="16:18" x14ac:dyDescent="0.2">
      <c r="P4513" s="288" t="str">
        <f t="shared" si="70"/>
        <v>BLANK</v>
      </c>
      <c r="R4513"/>
    </row>
    <row r="4514" spans="16:18" x14ac:dyDescent="0.2">
      <c r="P4514" s="288" t="str">
        <f t="shared" si="70"/>
        <v>BLANK</v>
      </c>
      <c r="R4514"/>
    </row>
    <row r="4515" spans="16:18" x14ac:dyDescent="0.2">
      <c r="P4515" s="288" t="str">
        <f t="shared" si="70"/>
        <v>BLANK</v>
      </c>
      <c r="R4515"/>
    </row>
    <row r="4516" spans="16:18" x14ac:dyDescent="0.2">
      <c r="P4516" s="288" t="str">
        <f t="shared" si="70"/>
        <v>BLANK</v>
      </c>
      <c r="R4516"/>
    </row>
    <row r="4517" spans="16:18" x14ac:dyDescent="0.2">
      <c r="P4517" s="288" t="str">
        <f t="shared" si="70"/>
        <v>BLANK</v>
      </c>
      <c r="R4517"/>
    </row>
    <row r="4518" spans="16:18" x14ac:dyDescent="0.2">
      <c r="P4518" s="288" t="str">
        <f t="shared" si="70"/>
        <v>BLANK</v>
      </c>
      <c r="R4518"/>
    </row>
    <row r="4519" spans="16:18" x14ac:dyDescent="0.2">
      <c r="P4519" s="288" t="str">
        <f t="shared" si="70"/>
        <v>BLANK</v>
      </c>
      <c r="R4519"/>
    </row>
    <row r="4520" spans="16:18" x14ac:dyDescent="0.2">
      <c r="P4520" s="288" t="str">
        <f t="shared" si="70"/>
        <v>BLANK</v>
      </c>
      <c r="R4520"/>
    </row>
    <row r="4521" spans="16:18" x14ac:dyDescent="0.2">
      <c r="P4521" s="288" t="str">
        <f t="shared" si="70"/>
        <v>BLANK</v>
      </c>
      <c r="R4521"/>
    </row>
    <row r="4522" spans="16:18" x14ac:dyDescent="0.2">
      <c r="P4522" s="288" t="str">
        <f t="shared" si="70"/>
        <v>BLANK</v>
      </c>
      <c r="R4522"/>
    </row>
    <row r="4523" spans="16:18" x14ac:dyDescent="0.2">
      <c r="P4523" s="288" t="str">
        <f t="shared" si="70"/>
        <v>BLANK</v>
      </c>
      <c r="R4523"/>
    </row>
    <row r="4524" spans="16:18" x14ac:dyDescent="0.2">
      <c r="P4524" s="288" t="str">
        <f t="shared" si="70"/>
        <v>BLANK</v>
      </c>
      <c r="R4524"/>
    </row>
    <row r="4525" spans="16:18" x14ac:dyDescent="0.2">
      <c r="P4525" s="288" t="str">
        <f t="shared" si="70"/>
        <v>BLANK</v>
      </c>
      <c r="R4525"/>
    </row>
    <row r="4526" spans="16:18" x14ac:dyDescent="0.2">
      <c r="P4526" s="288" t="str">
        <f t="shared" si="70"/>
        <v>BLANK</v>
      </c>
      <c r="R4526"/>
    </row>
    <row r="4527" spans="16:18" x14ac:dyDescent="0.2">
      <c r="P4527" s="288" t="str">
        <f t="shared" si="70"/>
        <v>BLANK</v>
      </c>
      <c r="R4527"/>
    </row>
    <row r="4528" spans="16:18" x14ac:dyDescent="0.2">
      <c r="P4528" s="288" t="str">
        <f t="shared" si="70"/>
        <v>BLANK</v>
      </c>
      <c r="R4528"/>
    </row>
    <row r="4529" spans="16:18" x14ac:dyDescent="0.2">
      <c r="P4529" s="288" t="str">
        <f t="shared" si="70"/>
        <v>BLANK</v>
      </c>
      <c r="R4529"/>
    </row>
    <row r="4530" spans="16:18" x14ac:dyDescent="0.2">
      <c r="P4530" s="288" t="str">
        <f t="shared" si="70"/>
        <v>BLANK</v>
      </c>
      <c r="R4530"/>
    </row>
    <row r="4531" spans="16:18" x14ac:dyDescent="0.2">
      <c r="P4531" s="288" t="str">
        <f t="shared" si="70"/>
        <v>BLANK</v>
      </c>
      <c r="R4531"/>
    </row>
    <row r="4532" spans="16:18" x14ac:dyDescent="0.2">
      <c r="P4532" s="288" t="str">
        <f t="shared" si="70"/>
        <v>BLANK</v>
      </c>
      <c r="R4532"/>
    </row>
    <row r="4533" spans="16:18" x14ac:dyDescent="0.2">
      <c r="P4533" s="288" t="str">
        <f t="shared" si="70"/>
        <v>BLANK</v>
      </c>
      <c r="R4533"/>
    </row>
    <row r="4534" spans="16:18" x14ac:dyDescent="0.2">
      <c r="P4534" s="288" t="str">
        <f t="shared" si="70"/>
        <v>BLANK</v>
      </c>
      <c r="R4534"/>
    </row>
    <row r="4535" spans="16:18" x14ac:dyDescent="0.2">
      <c r="P4535" s="288" t="str">
        <f t="shared" si="70"/>
        <v>BLANK</v>
      </c>
      <c r="R4535"/>
    </row>
    <row r="4536" spans="16:18" x14ac:dyDescent="0.2">
      <c r="P4536" s="288" t="str">
        <f t="shared" si="70"/>
        <v>BLANK</v>
      </c>
      <c r="R4536"/>
    </row>
    <row r="4537" spans="16:18" x14ac:dyDescent="0.2">
      <c r="P4537" s="288" t="str">
        <f t="shared" si="70"/>
        <v>BLANK</v>
      </c>
      <c r="R4537"/>
    </row>
    <row r="4538" spans="16:18" x14ac:dyDescent="0.2">
      <c r="P4538" s="288" t="str">
        <f t="shared" si="70"/>
        <v>BLANK</v>
      </c>
      <c r="R4538"/>
    </row>
    <row r="4539" spans="16:18" x14ac:dyDescent="0.2">
      <c r="P4539" s="288" t="str">
        <f t="shared" si="70"/>
        <v>BLANK</v>
      </c>
      <c r="R4539"/>
    </row>
    <row r="4540" spans="16:18" x14ac:dyDescent="0.2">
      <c r="P4540" s="288" t="str">
        <f t="shared" si="70"/>
        <v>BLANK</v>
      </c>
      <c r="R4540"/>
    </row>
    <row r="4541" spans="16:18" x14ac:dyDescent="0.2">
      <c r="P4541" s="288" t="str">
        <f t="shared" si="70"/>
        <v>BLANK</v>
      </c>
      <c r="R4541"/>
    </row>
    <row r="4542" spans="16:18" x14ac:dyDescent="0.2">
      <c r="P4542" s="288" t="str">
        <f t="shared" si="70"/>
        <v>BLANK</v>
      </c>
      <c r="R4542"/>
    </row>
    <row r="4543" spans="16:18" x14ac:dyDescent="0.2">
      <c r="P4543" s="288" t="str">
        <f t="shared" si="70"/>
        <v>BLANK</v>
      </c>
      <c r="R4543"/>
    </row>
    <row r="4544" spans="16:18" x14ac:dyDescent="0.2">
      <c r="P4544" s="288" t="str">
        <f t="shared" si="70"/>
        <v>BLANK</v>
      </c>
      <c r="R4544"/>
    </row>
    <row r="4545" spans="16:18" x14ac:dyDescent="0.2">
      <c r="P4545" s="288" t="str">
        <f t="shared" si="70"/>
        <v>BLANK</v>
      </c>
      <c r="R4545"/>
    </row>
    <row r="4546" spans="16:18" x14ac:dyDescent="0.2">
      <c r="P4546" s="288" t="str">
        <f t="shared" si="70"/>
        <v>BLANK</v>
      </c>
      <c r="R4546"/>
    </row>
    <row r="4547" spans="16:18" x14ac:dyDescent="0.2">
      <c r="P4547" s="288" t="str">
        <f t="shared" ref="P4547:P4610" si="71">IF(A4547="","BLANK",A4547)</f>
        <v>BLANK</v>
      </c>
      <c r="R4547"/>
    </row>
    <row r="4548" spans="16:18" x14ac:dyDescent="0.2">
      <c r="P4548" s="288" t="str">
        <f t="shared" si="71"/>
        <v>BLANK</v>
      </c>
      <c r="R4548"/>
    </row>
    <row r="4549" spans="16:18" x14ac:dyDescent="0.2">
      <c r="P4549" s="288" t="str">
        <f t="shared" si="71"/>
        <v>BLANK</v>
      </c>
      <c r="R4549"/>
    </row>
    <row r="4550" spans="16:18" x14ac:dyDescent="0.2">
      <c r="P4550" s="288" t="str">
        <f t="shared" si="71"/>
        <v>BLANK</v>
      </c>
      <c r="R4550"/>
    </row>
    <row r="4551" spans="16:18" x14ac:dyDescent="0.2">
      <c r="P4551" s="288" t="str">
        <f t="shared" si="71"/>
        <v>BLANK</v>
      </c>
      <c r="R4551"/>
    </row>
    <row r="4552" spans="16:18" x14ac:dyDescent="0.2">
      <c r="P4552" s="288" t="str">
        <f t="shared" si="71"/>
        <v>BLANK</v>
      </c>
      <c r="R4552"/>
    </row>
    <row r="4553" spans="16:18" x14ac:dyDescent="0.2">
      <c r="P4553" s="288" t="str">
        <f t="shared" si="71"/>
        <v>BLANK</v>
      </c>
      <c r="R4553"/>
    </row>
    <row r="4554" spans="16:18" x14ac:dyDescent="0.2">
      <c r="P4554" s="288" t="str">
        <f t="shared" si="71"/>
        <v>BLANK</v>
      </c>
      <c r="R4554"/>
    </row>
    <row r="4555" spans="16:18" x14ac:dyDescent="0.2">
      <c r="P4555" s="288" t="str">
        <f t="shared" si="71"/>
        <v>BLANK</v>
      </c>
      <c r="R4555"/>
    </row>
    <row r="4556" spans="16:18" x14ac:dyDescent="0.2">
      <c r="P4556" s="288" t="str">
        <f t="shared" si="71"/>
        <v>BLANK</v>
      </c>
      <c r="R4556"/>
    </row>
    <row r="4557" spans="16:18" x14ac:dyDescent="0.2">
      <c r="P4557" s="288" t="str">
        <f t="shared" si="71"/>
        <v>BLANK</v>
      </c>
      <c r="R4557"/>
    </row>
    <row r="4558" spans="16:18" x14ac:dyDescent="0.2">
      <c r="P4558" s="288" t="str">
        <f t="shared" si="71"/>
        <v>BLANK</v>
      </c>
      <c r="R4558"/>
    </row>
    <row r="4559" spans="16:18" x14ac:dyDescent="0.2">
      <c r="P4559" s="288" t="str">
        <f t="shared" si="71"/>
        <v>BLANK</v>
      </c>
      <c r="R4559"/>
    </row>
    <row r="4560" spans="16:18" x14ac:dyDescent="0.2">
      <c r="P4560" s="288" t="str">
        <f t="shared" si="71"/>
        <v>BLANK</v>
      </c>
      <c r="R4560"/>
    </row>
    <row r="4561" spans="16:18" x14ac:dyDescent="0.2">
      <c r="P4561" s="288" t="str">
        <f t="shared" si="71"/>
        <v>BLANK</v>
      </c>
      <c r="R4561"/>
    </row>
    <row r="4562" spans="16:18" x14ac:dyDescent="0.2">
      <c r="P4562" s="288" t="str">
        <f t="shared" si="71"/>
        <v>BLANK</v>
      </c>
      <c r="R4562"/>
    </row>
    <row r="4563" spans="16:18" x14ac:dyDescent="0.2">
      <c r="P4563" s="288" t="str">
        <f t="shared" si="71"/>
        <v>BLANK</v>
      </c>
      <c r="R4563"/>
    </row>
    <row r="4564" spans="16:18" x14ac:dyDescent="0.2">
      <c r="P4564" s="288" t="str">
        <f t="shared" si="71"/>
        <v>BLANK</v>
      </c>
      <c r="R4564"/>
    </row>
    <row r="4565" spans="16:18" x14ac:dyDescent="0.2">
      <c r="P4565" s="288" t="str">
        <f t="shared" si="71"/>
        <v>BLANK</v>
      </c>
      <c r="R4565"/>
    </row>
    <row r="4566" spans="16:18" x14ac:dyDescent="0.2">
      <c r="P4566" s="288" t="str">
        <f t="shared" si="71"/>
        <v>BLANK</v>
      </c>
      <c r="R4566"/>
    </row>
    <row r="4567" spans="16:18" x14ac:dyDescent="0.2">
      <c r="P4567" s="288" t="str">
        <f t="shared" si="71"/>
        <v>BLANK</v>
      </c>
      <c r="R4567"/>
    </row>
    <row r="4568" spans="16:18" x14ac:dyDescent="0.2">
      <c r="P4568" s="288" t="str">
        <f t="shared" si="71"/>
        <v>BLANK</v>
      </c>
      <c r="R4568"/>
    </row>
    <row r="4569" spans="16:18" x14ac:dyDescent="0.2">
      <c r="P4569" s="288" t="str">
        <f t="shared" si="71"/>
        <v>BLANK</v>
      </c>
      <c r="R4569"/>
    </row>
    <row r="4570" spans="16:18" x14ac:dyDescent="0.2">
      <c r="P4570" s="288" t="str">
        <f t="shared" si="71"/>
        <v>BLANK</v>
      </c>
      <c r="R4570"/>
    </row>
    <row r="4571" spans="16:18" x14ac:dyDescent="0.2">
      <c r="P4571" s="288" t="str">
        <f t="shared" si="71"/>
        <v>BLANK</v>
      </c>
      <c r="R4571"/>
    </row>
    <row r="4572" spans="16:18" x14ac:dyDescent="0.2">
      <c r="P4572" s="288" t="str">
        <f t="shared" si="71"/>
        <v>BLANK</v>
      </c>
      <c r="R4572"/>
    </row>
    <row r="4573" spans="16:18" x14ac:dyDescent="0.2">
      <c r="P4573" s="288" t="str">
        <f t="shared" si="71"/>
        <v>BLANK</v>
      </c>
      <c r="R4573"/>
    </row>
    <row r="4574" spans="16:18" x14ac:dyDescent="0.2">
      <c r="P4574" s="288" t="str">
        <f t="shared" si="71"/>
        <v>BLANK</v>
      </c>
      <c r="R4574"/>
    </row>
    <row r="4575" spans="16:18" x14ac:dyDescent="0.2">
      <c r="P4575" s="288" t="str">
        <f t="shared" si="71"/>
        <v>BLANK</v>
      </c>
      <c r="R4575"/>
    </row>
    <row r="4576" spans="16:18" x14ac:dyDescent="0.2">
      <c r="P4576" s="288" t="str">
        <f t="shared" si="71"/>
        <v>BLANK</v>
      </c>
      <c r="R4576"/>
    </row>
    <row r="4577" spans="16:18" x14ac:dyDescent="0.2">
      <c r="P4577" s="288" t="str">
        <f t="shared" si="71"/>
        <v>BLANK</v>
      </c>
      <c r="R4577"/>
    </row>
    <row r="4578" spans="16:18" x14ac:dyDescent="0.2">
      <c r="P4578" s="288" t="str">
        <f t="shared" si="71"/>
        <v>BLANK</v>
      </c>
      <c r="R4578"/>
    </row>
    <row r="4579" spans="16:18" x14ac:dyDescent="0.2">
      <c r="P4579" s="288" t="str">
        <f t="shared" si="71"/>
        <v>BLANK</v>
      </c>
      <c r="R4579"/>
    </row>
    <row r="4580" spans="16:18" x14ac:dyDescent="0.2">
      <c r="P4580" s="288" t="str">
        <f t="shared" si="71"/>
        <v>BLANK</v>
      </c>
      <c r="R4580"/>
    </row>
    <row r="4581" spans="16:18" x14ac:dyDescent="0.2">
      <c r="P4581" s="288" t="str">
        <f t="shared" si="71"/>
        <v>BLANK</v>
      </c>
      <c r="R4581"/>
    </row>
    <row r="4582" spans="16:18" x14ac:dyDescent="0.2">
      <c r="P4582" s="288" t="str">
        <f t="shared" si="71"/>
        <v>BLANK</v>
      </c>
      <c r="R4582"/>
    </row>
    <row r="4583" spans="16:18" x14ac:dyDescent="0.2">
      <c r="P4583" s="288" t="str">
        <f t="shared" si="71"/>
        <v>BLANK</v>
      </c>
      <c r="R4583"/>
    </row>
    <row r="4584" spans="16:18" x14ac:dyDescent="0.2">
      <c r="P4584" s="288" t="str">
        <f t="shared" si="71"/>
        <v>BLANK</v>
      </c>
      <c r="R4584"/>
    </row>
    <row r="4585" spans="16:18" x14ac:dyDescent="0.2">
      <c r="P4585" s="288" t="str">
        <f t="shared" si="71"/>
        <v>BLANK</v>
      </c>
      <c r="R4585"/>
    </row>
    <row r="4586" spans="16:18" x14ac:dyDescent="0.2">
      <c r="P4586" s="288" t="str">
        <f t="shared" si="71"/>
        <v>BLANK</v>
      </c>
      <c r="R4586"/>
    </row>
    <row r="4587" spans="16:18" x14ac:dyDescent="0.2">
      <c r="P4587" s="288" t="str">
        <f t="shared" si="71"/>
        <v>BLANK</v>
      </c>
      <c r="R4587"/>
    </row>
    <row r="4588" spans="16:18" x14ac:dyDescent="0.2">
      <c r="P4588" s="288" t="str">
        <f t="shared" si="71"/>
        <v>BLANK</v>
      </c>
      <c r="R4588"/>
    </row>
    <row r="4589" spans="16:18" x14ac:dyDescent="0.2">
      <c r="P4589" s="288" t="str">
        <f t="shared" si="71"/>
        <v>BLANK</v>
      </c>
      <c r="R4589"/>
    </row>
    <row r="4590" spans="16:18" x14ac:dyDescent="0.2">
      <c r="P4590" s="288" t="str">
        <f t="shared" si="71"/>
        <v>BLANK</v>
      </c>
      <c r="R4590"/>
    </row>
    <row r="4591" spans="16:18" x14ac:dyDescent="0.2">
      <c r="P4591" s="288" t="str">
        <f t="shared" si="71"/>
        <v>BLANK</v>
      </c>
      <c r="R4591"/>
    </row>
    <row r="4592" spans="16:18" x14ac:dyDescent="0.2">
      <c r="P4592" s="288" t="str">
        <f t="shared" si="71"/>
        <v>BLANK</v>
      </c>
      <c r="R4592"/>
    </row>
    <row r="4593" spans="16:18" x14ac:dyDescent="0.2">
      <c r="P4593" s="288" t="str">
        <f t="shared" si="71"/>
        <v>BLANK</v>
      </c>
      <c r="R4593"/>
    </row>
    <row r="4594" spans="16:18" x14ac:dyDescent="0.2">
      <c r="P4594" s="288" t="str">
        <f t="shared" si="71"/>
        <v>BLANK</v>
      </c>
      <c r="R4594"/>
    </row>
    <row r="4595" spans="16:18" x14ac:dyDescent="0.2">
      <c r="P4595" s="288" t="str">
        <f t="shared" si="71"/>
        <v>BLANK</v>
      </c>
      <c r="R4595"/>
    </row>
    <row r="4596" spans="16:18" x14ac:dyDescent="0.2">
      <c r="P4596" s="288" t="str">
        <f t="shared" si="71"/>
        <v>BLANK</v>
      </c>
      <c r="R4596"/>
    </row>
    <row r="4597" spans="16:18" x14ac:dyDescent="0.2">
      <c r="P4597" s="288" t="str">
        <f t="shared" si="71"/>
        <v>BLANK</v>
      </c>
      <c r="R4597"/>
    </row>
    <row r="4598" spans="16:18" x14ac:dyDescent="0.2">
      <c r="P4598" s="288" t="str">
        <f t="shared" si="71"/>
        <v>BLANK</v>
      </c>
      <c r="R4598"/>
    </row>
    <row r="4599" spans="16:18" x14ac:dyDescent="0.2">
      <c r="P4599" s="288" t="str">
        <f t="shared" si="71"/>
        <v>BLANK</v>
      </c>
      <c r="R4599"/>
    </row>
    <row r="4600" spans="16:18" x14ac:dyDescent="0.2">
      <c r="P4600" s="288" t="str">
        <f t="shared" si="71"/>
        <v>BLANK</v>
      </c>
      <c r="R4600"/>
    </row>
    <row r="4601" spans="16:18" x14ac:dyDescent="0.2">
      <c r="P4601" s="288" t="str">
        <f t="shared" si="71"/>
        <v>BLANK</v>
      </c>
      <c r="R4601"/>
    </row>
    <row r="4602" spans="16:18" x14ac:dyDescent="0.2">
      <c r="P4602" s="288" t="str">
        <f t="shared" si="71"/>
        <v>BLANK</v>
      </c>
      <c r="R4602"/>
    </row>
    <row r="4603" spans="16:18" x14ac:dyDescent="0.2">
      <c r="P4603" s="288" t="str">
        <f t="shared" si="71"/>
        <v>BLANK</v>
      </c>
      <c r="R4603"/>
    </row>
    <row r="4604" spans="16:18" x14ac:dyDescent="0.2">
      <c r="P4604" s="288" t="str">
        <f t="shared" si="71"/>
        <v>BLANK</v>
      </c>
      <c r="R4604"/>
    </row>
    <row r="4605" spans="16:18" x14ac:dyDescent="0.2">
      <c r="P4605" s="288" t="str">
        <f t="shared" si="71"/>
        <v>BLANK</v>
      </c>
      <c r="R4605"/>
    </row>
    <row r="4606" spans="16:18" x14ac:dyDescent="0.2">
      <c r="P4606" s="288" t="str">
        <f t="shared" si="71"/>
        <v>BLANK</v>
      </c>
      <c r="R4606"/>
    </row>
    <row r="4607" spans="16:18" x14ac:dyDescent="0.2">
      <c r="P4607" s="288" t="str">
        <f t="shared" si="71"/>
        <v>BLANK</v>
      </c>
      <c r="R4607"/>
    </row>
    <row r="4608" spans="16:18" x14ac:dyDescent="0.2">
      <c r="P4608" s="288" t="str">
        <f t="shared" si="71"/>
        <v>BLANK</v>
      </c>
      <c r="R4608"/>
    </row>
    <row r="4609" spans="16:18" x14ac:dyDescent="0.2">
      <c r="P4609" s="288" t="str">
        <f t="shared" si="71"/>
        <v>BLANK</v>
      </c>
      <c r="R4609"/>
    </row>
    <row r="4610" spans="16:18" x14ac:dyDescent="0.2">
      <c r="P4610" s="288" t="str">
        <f t="shared" si="71"/>
        <v>BLANK</v>
      </c>
      <c r="R4610"/>
    </row>
    <row r="4611" spans="16:18" x14ac:dyDescent="0.2">
      <c r="P4611" s="288" t="str">
        <f t="shared" ref="P4611:P4674" si="72">IF(A4611="","BLANK",A4611)</f>
        <v>BLANK</v>
      </c>
      <c r="R4611"/>
    </row>
    <row r="4612" spans="16:18" x14ac:dyDescent="0.2">
      <c r="P4612" s="288" t="str">
        <f t="shared" si="72"/>
        <v>BLANK</v>
      </c>
      <c r="R4612"/>
    </row>
    <row r="4613" spans="16:18" x14ac:dyDescent="0.2">
      <c r="P4613" s="288" t="str">
        <f t="shared" si="72"/>
        <v>BLANK</v>
      </c>
      <c r="R4613"/>
    </row>
    <row r="4614" spans="16:18" x14ac:dyDescent="0.2">
      <c r="P4614" s="288" t="str">
        <f t="shared" si="72"/>
        <v>BLANK</v>
      </c>
      <c r="R4614"/>
    </row>
    <row r="4615" spans="16:18" x14ac:dyDescent="0.2">
      <c r="P4615" s="288" t="str">
        <f t="shared" si="72"/>
        <v>BLANK</v>
      </c>
      <c r="R4615"/>
    </row>
    <row r="4616" spans="16:18" x14ac:dyDescent="0.2">
      <c r="P4616" s="288" t="str">
        <f t="shared" si="72"/>
        <v>BLANK</v>
      </c>
      <c r="R4616"/>
    </row>
    <row r="4617" spans="16:18" x14ac:dyDescent="0.2">
      <c r="P4617" s="288" t="str">
        <f t="shared" si="72"/>
        <v>BLANK</v>
      </c>
      <c r="R4617"/>
    </row>
    <row r="4618" spans="16:18" x14ac:dyDescent="0.2">
      <c r="P4618" s="288" t="str">
        <f t="shared" si="72"/>
        <v>BLANK</v>
      </c>
      <c r="R4618"/>
    </row>
    <row r="4619" spans="16:18" x14ac:dyDescent="0.2">
      <c r="P4619" s="288" t="str">
        <f t="shared" si="72"/>
        <v>BLANK</v>
      </c>
      <c r="R4619"/>
    </row>
    <row r="4620" spans="16:18" x14ac:dyDescent="0.2">
      <c r="P4620" s="288" t="str">
        <f t="shared" si="72"/>
        <v>BLANK</v>
      </c>
      <c r="R4620"/>
    </row>
    <row r="4621" spans="16:18" x14ac:dyDescent="0.2">
      <c r="P4621" s="288" t="str">
        <f t="shared" si="72"/>
        <v>BLANK</v>
      </c>
      <c r="R4621"/>
    </row>
    <row r="4622" spans="16:18" x14ac:dyDescent="0.2">
      <c r="P4622" s="288" t="str">
        <f t="shared" si="72"/>
        <v>BLANK</v>
      </c>
      <c r="R4622"/>
    </row>
    <row r="4623" spans="16:18" x14ac:dyDescent="0.2">
      <c r="P4623" s="288" t="str">
        <f t="shared" si="72"/>
        <v>BLANK</v>
      </c>
      <c r="R4623"/>
    </row>
    <row r="4624" spans="16:18" x14ac:dyDescent="0.2">
      <c r="P4624" s="288" t="str">
        <f t="shared" si="72"/>
        <v>BLANK</v>
      </c>
      <c r="R4624"/>
    </row>
    <row r="4625" spans="16:18" x14ac:dyDescent="0.2">
      <c r="P4625" s="288" t="str">
        <f t="shared" si="72"/>
        <v>BLANK</v>
      </c>
      <c r="R4625"/>
    </row>
    <row r="4626" spans="16:18" x14ac:dyDescent="0.2">
      <c r="P4626" s="288" t="str">
        <f t="shared" si="72"/>
        <v>BLANK</v>
      </c>
      <c r="R4626"/>
    </row>
    <row r="4627" spans="16:18" x14ac:dyDescent="0.2">
      <c r="P4627" s="288" t="str">
        <f t="shared" si="72"/>
        <v>BLANK</v>
      </c>
      <c r="R4627"/>
    </row>
    <row r="4628" spans="16:18" x14ac:dyDescent="0.2">
      <c r="P4628" s="288" t="str">
        <f t="shared" si="72"/>
        <v>BLANK</v>
      </c>
      <c r="R4628"/>
    </row>
    <row r="4629" spans="16:18" x14ac:dyDescent="0.2">
      <c r="P4629" s="288" t="str">
        <f t="shared" si="72"/>
        <v>BLANK</v>
      </c>
      <c r="R4629"/>
    </row>
    <row r="4630" spans="16:18" x14ac:dyDescent="0.2">
      <c r="P4630" s="288" t="str">
        <f t="shared" si="72"/>
        <v>BLANK</v>
      </c>
      <c r="R4630"/>
    </row>
    <row r="4631" spans="16:18" x14ac:dyDescent="0.2">
      <c r="P4631" s="288" t="str">
        <f t="shared" si="72"/>
        <v>BLANK</v>
      </c>
      <c r="R4631"/>
    </row>
    <row r="4632" spans="16:18" x14ac:dyDescent="0.2">
      <c r="P4632" s="288" t="str">
        <f t="shared" si="72"/>
        <v>BLANK</v>
      </c>
      <c r="R4632"/>
    </row>
    <row r="4633" spans="16:18" x14ac:dyDescent="0.2">
      <c r="P4633" s="288" t="str">
        <f t="shared" si="72"/>
        <v>BLANK</v>
      </c>
      <c r="R4633"/>
    </row>
    <row r="4634" spans="16:18" x14ac:dyDescent="0.2">
      <c r="P4634" s="288" t="str">
        <f t="shared" si="72"/>
        <v>BLANK</v>
      </c>
      <c r="R4634"/>
    </row>
    <row r="4635" spans="16:18" x14ac:dyDescent="0.2">
      <c r="P4635" s="288" t="str">
        <f t="shared" si="72"/>
        <v>BLANK</v>
      </c>
      <c r="R4635"/>
    </row>
    <row r="4636" spans="16:18" x14ac:dyDescent="0.2">
      <c r="P4636" s="288" t="str">
        <f t="shared" si="72"/>
        <v>BLANK</v>
      </c>
      <c r="R4636"/>
    </row>
    <row r="4637" spans="16:18" x14ac:dyDescent="0.2">
      <c r="P4637" s="288" t="str">
        <f t="shared" si="72"/>
        <v>BLANK</v>
      </c>
      <c r="R4637"/>
    </row>
    <row r="4638" spans="16:18" x14ac:dyDescent="0.2">
      <c r="P4638" s="288" t="str">
        <f t="shared" si="72"/>
        <v>BLANK</v>
      </c>
      <c r="R4638"/>
    </row>
    <row r="4639" spans="16:18" x14ac:dyDescent="0.2">
      <c r="P4639" s="288" t="str">
        <f t="shared" si="72"/>
        <v>BLANK</v>
      </c>
      <c r="R4639"/>
    </row>
    <row r="4640" spans="16:18" x14ac:dyDescent="0.2">
      <c r="P4640" s="288" t="str">
        <f t="shared" si="72"/>
        <v>BLANK</v>
      </c>
      <c r="R4640"/>
    </row>
    <row r="4641" spans="16:18" x14ac:dyDescent="0.2">
      <c r="P4641" s="288" t="str">
        <f t="shared" si="72"/>
        <v>BLANK</v>
      </c>
      <c r="R4641"/>
    </row>
    <row r="4642" spans="16:18" x14ac:dyDescent="0.2">
      <c r="P4642" s="288" t="str">
        <f t="shared" si="72"/>
        <v>BLANK</v>
      </c>
      <c r="R4642"/>
    </row>
    <row r="4643" spans="16:18" x14ac:dyDescent="0.2">
      <c r="P4643" s="288" t="str">
        <f t="shared" si="72"/>
        <v>BLANK</v>
      </c>
      <c r="R4643"/>
    </row>
    <row r="4644" spans="16:18" x14ac:dyDescent="0.2">
      <c r="P4644" s="288" t="str">
        <f t="shared" si="72"/>
        <v>BLANK</v>
      </c>
      <c r="R4644"/>
    </row>
    <row r="4645" spans="16:18" x14ac:dyDescent="0.2">
      <c r="P4645" s="288" t="str">
        <f t="shared" si="72"/>
        <v>BLANK</v>
      </c>
      <c r="R4645"/>
    </row>
    <row r="4646" spans="16:18" x14ac:dyDescent="0.2">
      <c r="P4646" s="288" t="str">
        <f t="shared" si="72"/>
        <v>BLANK</v>
      </c>
      <c r="R4646"/>
    </row>
    <row r="4647" spans="16:18" x14ac:dyDescent="0.2">
      <c r="P4647" s="288" t="str">
        <f t="shared" si="72"/>
        <v>BLANK</v>
      </c>
      <c r="R4647"/>
    </row>
    <row r="4648" spans="16:18" x14ac:dyDescent="0.2">
      <c r="P4648" s="288" t="str">
        <f t="shared" si="72"/>
        <v>BLANK</v>
      </c>
      <c r="R4648"/>
    </row>
    <row r="4649" spans="16:18" x14ac:dyDescent="0.2">
      <c r="P4649" s="288" t="str">
        <f t="shared" si="72"/>
        <v>BLANK</v>
      </c>
      <c r="R4649"/>
    </row>
    <row r="4650" spans="16:18" x14ac:dyDescent="0.2">
      <c r="P4650" s="288" t="str">
        <f t="shared" si="72"/>
        <v>BLANK</v>
      </c>
      <c r="R4650"/>
    </row>
    <row r="4651" spans="16:18" x14ac:dyDescent="0.2">
      <c r="P4651" s="288" t="str">
        <f t="shared" si="72"/>
        <v>BLANK</v>
      </c>
      <c r="R4651"/>
    </row>
    <row r="4652" spans="16:18" x14ac:dyDescent="0.2">
      <c r="P4652" s="288" t="str">
        <f t="shared" si="72"/>
        <v>BLANK</v>
      </c>
      <c r="R4652"/>
    </row>
    <row r="4653" spans="16:18" x14ac:dyDescent="0.2">
      <c r="P4653" s="288" t="str">
        <f t="shared" si="72"/>
        <v>BLANK</v>
      </c>
      <c r="R4653"/>
    </row>
    <row r="4654" spans="16:18" x14ac:dyDescent="0.2">
      <c r="P4654" s="288" t="str">
        <f t="shared" si="72"/>
        <v>BLANK</v>
      </c>
      <c r="R4654"/>
    </row>
    <row r="4655" spans="16:18" x14ac:dyDescent="0.2">
      <c r="P4655" s="288" t="str">
        <f t="shared" si="72"/>
        <v>BLANK</v>
      </c>
      <c r="R4655"/>
    </row>
    <row r="4656" spans="16:18" x14ac:dyDescent="0.2">
      <c r="P4656" s="288" t="str">
        <f t="shared" si="72"/>
        <v>BLANK</v>
      </c>
      <c r="R4656"/>
    </row>
    <row r="4657" spans="16:18" x14ac:dyDescent="0.2">
      <c r="P4657" s="288" t="str">
        <f t="shared" si="72"/>
        <v>BLANK</v>
      </c>
      <c r="R4657"/>
    </row>
    <row r="4658" spans="16:18" x14ac:dyDescent="0.2">
      <c r="P4658" s="288" t="str">
        <f t="shared" si="72"/>
        <v>BLANK</v>
      </c>
      <c r="R4658"/>
    </row>
    <row r="4659" spans="16:18" x14ac:dyDescent="0.2">
      <c r="P4659" s="288" t="str">
        <f t="shared" si="72"/>
        <v>BLANK</v>
      </c>
      <c r="R4659"/>
    </row>
    <row r="4660" spans="16:18" x14ac:dyDescent="0.2">
      <c r="P4660" s="288" t="str">
        <f t="shared" si="72"/>
        <v>BLANK</v>
      </c>
      <c r="R4660"/>
    </row>
    <row r="4661" spans="16:18" x14ac:dyDescent="0.2">
      <c r="P4661" s="288" t="str">
        <f t="shared" si="72"/>
        <v>BLANK</v>
      </c>
      <c r="R4661"/>
    </row>
    <row r="4662" spans="16:18" x14ac:dyDescent="0.2">
      <c r="P4662" s="288" t="str">
        <f t="shared" si="72"/>
        <v>BLANK</v>
      </c>
      <c r="R4662"/>
    </row>
    <row r="4663" spans="16:18" x14ac:dyDescent="0.2">
      <c r="P4663" s="288" t="str">
        <f t="shared" si="72"/>
        <v>BLANK</v>
      </c>
      <c r="R4663"/>
    </row>
    <row r="4664" spans="16:18" x14ac:dyDescent="0.2">
      <c r="P4664" s="288" t="str">
        <f t="shared" si="72"/>
        <v>BLANK</v>
      </c>
      <c r="R4664"/>
    </row>
    <row r="4665" spans="16:18" x14ac:dyDescent="0.2">
      <c r="P4665" s="288" t="str">
        <f t="shared" si="72"/>
        <v>BLANK</v>
      </c>
      <c r="R4665"/>
    </row>
    <row r="4666" spans="16:18" x14ac:dyDescent="0.2">
      <c r="P4666" s="288" t="str">
        <f t="shared" si="72"/>
        <v>BLANK</v>
      </c>
      <c r="R4666"/>
    </row>
    <row r="4667" spans="16:18" x14ac:dyDescent="0.2">
      <c r="P4667" s="288" t="str">
        <f t="shared" si="72"/>
        <v>BLANK</v>
      </c>
      <c r="R4667"/>
    </row>
    <row r="4668" spans="16:18" x14ac:dyDescent="0.2">
      <c r="P4668" s="288" t="str">
        <f t="shared" si="72"/>
        <v>BLANK</v>
      </c>
      <c r="R4668"/>
    </row>
    <row r="4669" spans="16:18" x14ac:dyDescent="0.2">
      <c r="P4669" s="288" t="str">
        <f t="shared" si="72"/>
        <v>BLANK</v>
      </c>
      <c r="R4669"/>
    </row>
    <row r="4670" spans="16:18" x14ac:dyDescent="0.2">
      <c r="P4670" s="288" t="str">
        <f t="shared" si="72"/>
        <v>BLANK</v>
      </c>
      <c r="R4670"/>
    </row>
    <row r="4671" spans="16:18" x14ac:dyDescent="0.2">
      <c r="P4671" s="288" t="str">
        <f t="shared" si="72"/>
        <v>BLANK</v>
      </c>
      <c r="R4671"/>
    </row>
    <row r="4672" spans="16:18" x14ac:dyDescent="0.2">
      <c r="P4672" s="288" t="str">
        <f t="shared" si="72"/>
        <v>BLANK</v>
      </c>
      <c r="R4672"/>
    </row>
    <row r="4673" spans="16:18" x14ac:dyDescent="0.2">
      <c r="P4673" s="288" t="str">
        <f t="shared" si="72"/>
        <v>BLANK</v>
      </c>
      <c r="R4673"/>
    </row>
    <row r="4674" spans="16:18" x14ac:dyDescent="0.2">
      <c r="P4674" s="288" t="str">
        <f t="shared" si="72"/>
        <v>BLANK</v>
      </c>
      <c r="R4674"/>
    </row>
    <row r="4675" spans="16:18" x14ac:dyDescent="0.2">
      <c r="P4675" s="288" t="str">
        <f t="shared" ref="P4675:P4738" si="73">IF(A4675="","BLANK",A4675)</f>
        <v>BLANK</v>
      </c>
      <c r="R4675"/>
    </row>
    <row r="4676" spans="16:18" x14ac:dyDescent="0.2">
      <c r="P4676" s="288" t="str">
        <f t="shared" si="73"/>
        <v>BLANK</v>
      </c>
      <c r="R4676"/>
    </row>
    <row r="4677" spans="16:18" x14ac:dyDescent="0.2">
      <c r="P4677" s="288" t="str">
        <f t="shared" si="73"/>
        <v>BLANK</v>
      </c>
      <c r="R4677"/>
    </row>
    <row r="4678" spans="16:18" x14ac:dyDescent="0.2">
      <c r="P4678" s="288" t="str">
        <f t="shared" si="73"/>
        <v>BLANK</v>
      </c>
      <c r="R4678"/>
    </row>
    <row r="4679" spans="16:18" x14ac:dyDescent="0.2">
      <c r="P4679" s="288" t="str">
        <f t="shared" si="73"/>
        <v>BLANK</v>
      </c>
      <c r="R4679"/>
    </row>
    <row r="4680" spans="16:18" x14ac:dyDescent="0.2">
      <c r="P4680" s="288" t="str">
        <f t="shared" si="73"/>
        <v>BLANK</v>
      </c>
      <c r="R4680"/>
    </row>
    <row r="4681" spans="16:18" x14ac:dyDescent="0.2">
      <c r="P4681" s="288" t="str">
        <f t="shared" si="73"/>
        <v>BLANK</v>
      </c>
      <c r="R4681"/>
    </row>
    <row r="4682" spans="16:18" x14ac:dyDescent="0.2">
      <c r="P4682" s="288" t="str">
        <f t="shared" si="73"/>
        <v>BLANK</v>
      </c>
      <c r="R4682"/>
    </row>
    <row r="4683" spans="16:18" x14ac:dyDescent="0.2">
      <c r="P4683" s="288" t="str">
        <f t="shared" si="73"/>
        <v>BLANK</v>
      </c>
      <c r="R4683"/>
    </row>
    <row r="4684" spans="16:18" x14ac:dyDescent="0.2">
      <c r="P4684" s="288" t="str">
        <f t="shared" si="73"/>
        <v>BLANK</v>
      </c>
      <c r="R4684"/>
    </row>
    <row r="4685" spans="16:18" x14ac:dyDescent="0.2">
      <c r="P4685" s="288" t="str">
        <f t="shared" si="73"/>
        <v>BLANK</v>
      </c>
      <c r="R4685"/>
    </row>
    <row r="4686" spans="16:18" x14ac:dyDescent="0.2">
      <c r="P4686" s="288" t="str">
        <f t="shared" si="73"/>
        <v>BLANK</v>
      </c>
      <c r="R4686"/>
    </row>
    <row r="4687" spans="16:18" x14ac:dyDescent="0.2">
      <c r="P4687" s="288" t="str">
        <f t="shared" si="73"/>
        <v>BLANK</v>
      </c>
      <c r="R4687"/>
    </row>
    <row r="4688" spans="16:18" x14ac:dyDescent="0.2">
      <c r="P4688" s="288" t="str">
        <f t="shared" si="73"/>
        <v>BLANK</v>
      </c>
      <c r="R4688"/>
    </row>
    <row r="4689" spans="16:18" x14ac:dyDescent="0.2">
      <c r="P4689" s="288" t="str">
        <f t="shared" si="73"/>
        <v>BLANK</v>
      </c>
      <c r="R4689"/>
    </row>
    <row r="4690" spans="16:18" x14ac:dyDescent="0.2">
      <c r="P4690" s="288" t="str">
        <f t="shared" si="73"/>
        <v>BLANK</v>
      </c>
      <c r="R4690"/>
    </row>
    <row r="4691" spans="16:18" x14ac:dyDescent="0.2">
      <c r="P4691" s="288" t="str">
        <f t="shared" si="73"/>
        <v>BLANK</v>
      </c>
      <c r="R4691"/>
    </row>
    <row r="4692" spans="16:18" x14ac:dyDescent="0.2">
      <c r="P4692" s="288" t="str">
        <f t="shared" si="73"/>
        <v>BLANK</v>
      </c>
      <c r="R4692"/>
    </row>
    <row r="4693" spans="16:18" x14ac:dyDescent="0.2">
      <c r="P4693" s="288" t="str">
        <f t="shared" si="73"/>
        <v>BLANK</v>
      </c>
      <c r="R4693"/>
    </row>
    <row r="4694" spans="16:18" x14ac:dyDescent="0.2">
      <c r="P4694" s="288" t="str">
        <f t="shared" si="73"/>
        <v>BLANK</v>
      </c>
      <c r="R4694"/>
    </row>
    <row r="4695" spans="16:18" x14ac:dyDescent="0.2">
      <c r="P4695" s="288" t="str">
        <f t="shared" si="73"/>
        <v>BLANK</v>
      </c>
      <c r="R4695"/>
    </row>
    <row r="4696" spans="16:18" x14ac:dyDescent="0.2">
      <c r="P4696" s="288" t="str">
        <f t="shared" si="73"/>
        <v>BLANK</v>
      </c>
      <c r="R4696"/>
    </row>
    <row r="4697" spans="16:18" x14ac:dyDescent="0.2">
      <c r="P4697" s="288" t="str">
        <f t="shared" si="73"/>
        <v>BLANK</v>
      </c>
      <c r="R4697"/>
    </row>
    <row r="4698" spans="16:18" x14ac:dyDescent="0.2">
      <c r="P4698" s="288" t="str">
        <f t="shared" si="73"/>
        <v>BLANK</v>
      </c>
      <c r="R4698"/>
    </row>
    <row r="4699" spans="16:18" x14ac:dyDescent="0.2">
      <c r="P4699" s="288" t="str">
        <f t="shared" si="73"/>
        <v>BLANK</v>
      </c>
      <c r="R4699"/>
    </row>
    <row r="4700" spans="16:18" x14ac:dyDescent="0.2">
      <c r="P4700" s="288" t="str">
        <f t="shared" si="73"/>
        <v>BLANK</v>
      </c>
      <c r="R4700"/>
    </row>
    <row r="4701" spans="16:18" x14ac:dyDescent="0.2">
      <c r="P4701" s="288" t="str">
        <f t="shared" si="73"/>
        <v>BLANK</v>
      </c>
      <c r="R4701"/>
    </row>
    <row r="4702" spans="16:18" x14ac:dyDescent="0.2">
      <c r="P4702" s="288" t="str">
        <f t="shared" si="73"/>
        <v>BLANK</v>
      </c>
      <c r="R4702"/>
    </row>
    <row r="4703" spans="16:18" x14ac:dyDescent="0.2">
      <c r="P4703" s="288" t="str">
        <f t="shared" si="73"/>
        <v>BLANK</v>
      </c>
      <c r="R4703"/>
    </row>
    <row r="4704" spans="16:18" x14ac:dyDescent="0.2">
      <c r="P4704" s="288" t="str">
        <f t="shared" si="73"/>
        <v>BLANK</v>
      </c>
      <c r="R4704"/>
    </row>
    <row r="4705" spans="16:18" x14ac:dyDescent="0.2">
      <c r="P4705" s="288" t="str">
        <f t="shared" si="73"/>
        <v>BLANK</v>
      </c>
      <c r="R4705"/>
    </row>
    <row r="4706" spans="16:18" x14ac:dyDescent="0.2">
      <c r="P4706" s="288" t="str">
        <f t="shared" si="73"/>
        <v>BLANK</v>
      </c>
      <c r="R4706"/>
    </row>
    <row r="4707" spans="16:18" x14ac:dyDescent="0.2">
      <c r="P4707" s="288" t="str">
        <f t="shared" si="73"/>
        <v>BLANK</v>
      </c>
      <c r="R4707"/>
    </row>
    <row r="4708" spans="16:18" x14ac:dyDescent="0.2">
      <c r="P4708" s="288" t="str">
        <f t="shared" si="73"/>
        <v>BLANK</v>
      </c>
      <c r="R4708"/>
    </row>
    <row r="4709" spans="16:18" x14ac:dyDescent="0.2">
      <c r="P4709" s="288" t="str">
        <f t="shared" si="73"/>
        <v>BLANK</v>
      </c>
      <c r="R4709"/>
    </row>
    <row r="4710" spans="16:18" x14ac:dyDescent="0.2">
      <c r="P4710" s="288" t="str">
        <f t="shared" si="73"/>
        <v>BLANK</v>
      </c>
      <c r="R4710"/>
    </row>
    <row r="4711" spans="16:18" x14ac:dyDescent="0.2">
      <c r="P4711" s="288" t="str">
        <f t="shared" si="73"/>
        <v>BLANK</v>
      </c>
      <c r="R4711"/>
    </row>
    <row r="4712" spans="16:18" x14ac:dyDescent="0.2">
      <c r="P4712" s="288" t="str">
        <f t="shared" si="73"/>
        <v>BLANK</v>
      </c>
      <c r="R4712"/>
    </row>
    <row r="4713" spans="16:18" x14ac:dyDescent="0.2">
      <c r="P4713" s="288" t="str">
        <f t="shared" si="73"/>
        <v>BLANK</v>
      </c>
      <c r="R4713"/>
    </row>
    <row r="4714" spans="16:18" x14ac:dyDescent="0.2">
      <c r="P4714" s="288" t="str">
        <f t="shared" si="73"/>
        <v>BLANK</v>
      </c>
      <c r="R4714"/>
    </row>
    <row r="4715" spans="16:18" x14ac:dyDescent="0.2">
      <c r="P4715" s="288" t="str">
        <f t="shared" si="73"/>
        <v>BLANK</v>
      </c>
      <c r="R4715"/>
    </row>
    <row r="4716" spans="16:18" x14ac:dyDescent="0.2">
      <c r="P4716" s="288" t="str">
        <f t="shared" si="73"/>
        <v>BLANK</v>
      </c>
      <c r="R4716"/>
    </row>
    <row r="4717" spans="16:18" x14ac:dyDescent="0.2">
      <c r="P4717" s="288" t="str">
        <f t="shared" si="73"/>
        <v>BLANK</v>
      </c>
      <c r="R4717"/>
    </row>
    <row r="4718" spans="16:18" x14ac:dyDescent="0.2">
      <c r="P4718" s="288" t="str">
        <f t="shared" si="73"/>
        <v>BLANK</v>
      </c>
      <c r="R4718"/>
    </row>
    <row r="4719" spans="16:18" x14ac:dyDescent="0.2">
      <c r="P4719" s="288" t="str">
        <f t="shared" si="73"/>
        <v>BLANK</v>
      </c>
      <c r="R4719"/>
    </row>
    <row r="4720" spans="16:18" x14ac:dyDescent="0.2">
      <c r="P4720" s="288" t="str">
        <f t="shared" si="73"/>
        <v>BLANK</v>
      </c>
      <c r="R4720"/>
    </row>
    <row r="4721" spans="16:18" x14ac:dyDescent="0.2">
      <c r="P4721" s="288" t="str">
        <f t="shared" si="73"/>
        <v>BLANK</v>
      </c>
      <c r="R4721"/>
    </row>
    <row r="4722" spans="16:18" x14ac:dyDescent="0.2">
      <c r="P4722" s="288" t="str">
        <f t="shared" si="73"/>
        <v>BLANK</v>
      </c>
      <c r="R4722"/>
    </row>
    <row r="4723" spans="16:18" x14ac:dyDescent="0.2">
      <c r="P4723" s="288" t="str">
        <f t="shared" si="73"/>
        <v>BLANK</v>
      </c>
      <c r="R4723"/>
    </row>
    <row r="4724" spans="16:18" x14ac:dyDescent="0.2">
      <c r="P4724" s="288" t="str">
        <f t="shared" si="73"/>
        <v>BLANK</v>
      </c>
      <c r="R4724"/>
    </row>
    <row r="4725" spans="16:18" x14ac:dyDescent="0.2">
      <c r="P4725" s="288" t="str">
        <f t="shared" si="73"/>
        <v>BLANK</v>
      </c>
      <c r="R4725"/>
    </row>
    <row r="4726" spans="16:18" x14ac:dyDescent="0.2">
      <c r="P4726" s="288" t="str">
        <f t="shared" si="73"/>
        <v>BLANK</v>
      </c>
      <c r="R4726"/>
    </row>
    <row r="4727" spans="16:18" x14ac:dyDescent="0.2">
      <c r="P4727" s="288" t="str">
        <f t="shared" si="73"/>
        <v>BLANK</v>
      </c>
      <c r="R4727"/>
    </row>
    <row r="4728" spans="16:18" x14ac:dyDescent="0.2">
      <c r="P4728" s="288" t="str">
        <f t="shared" si="73"/>
        <v>BLANK</v>
      </c>
      <c r="R4728"/>
    </row>
    <row r="4729" spans="16:18" x14ac:dyDescent="0.2">
      <c r="P4729" s="288" t="str">
        <f t="shared" si="73"/>
        <v>BLANK</v>
      </c>
      <c r="R4729"/>
    </row>
    <row r="4730" spans="16:18" x14ac:dyDescent="0.2">
      <c r="P4730" s="288" t="str">
        <f t="shared" si="73"/>
        <v>BLANK</v>
      </c>
      <c r="R4730"/>
    </row>
    <row r="4731" spans="16:18" x14ac:dyDescent="0.2">
      <c r="P4731" s="288" t="str">
        <f t="shared" si="73"/>
        <v>BLANK</v>
      </c>
      <c r="R4731"/>
    </row>
    <row r="4732" spans="16:18" x14ac:dyDescent="0.2">
      <c r="P4732" s="288" t="str">
        <f t="shared" si="73"/>
        <v>BLANK</v>
      </c>
      <c r="R4732"/>
    </row>
    <row r="4733" spans="16:18" x14ac:dyDescent="0.2">
      <c r="P4733" s="288" t="str">
        <f t="shared" si="73"/>
        <v>BLANK</v>
      </c>
      <c r="R4733"/>
    </row>
    <row r="4734" spans="16:18" x14ac:dyDescent="0.2">
      <c r="P4734" s="288" t="str">
        <f t="shared" si="73"/>
        <v>BLANK</v>
      </c>
      <c r="R4734"/>
    </row>
    <row r="4735" spans="16:18" x14ac:dyDescent="0.2">
      <c r="P4735" s="288" t="str">
        <f t="shared" si="73"/>
        <v>BLANK</v>
      </c>
      <c r="R4735"/>
    </row>
    <row r="4736" spans="16:18" x14ac:dyDescent="0.2">
      <c r="P4736" s="288" t="str">
        <f t="shared" si="73"/>
        <v>BLANK</v>
      </c>
      <c r="R4736"/>
    </row>
    <row r="4737" spans="16:18" x14ac:dyDescent="0.2">
      <c r="P4737" s="288" t="str">
        <f t="shared" si="73"/>
        <v>BLANK</v>
      </c>
      <c r="R4737"/>
    </row>
    <row r="4738" spans="16:18" x14ac:dyDescent="0.2">
      <c r="P4738" s="288" t="str">
        <f t="shared" si="73"/>
        <v>BLANK</v>
      </c>
      <c r="R4738"/>
    </row>
    <row r="4739" spans="16:18" x14ac:dyDescent="0.2">
      <c r="P4739" s="288" t="str">
        <f t="shared" ref="P4739:P4802" si="74">IF(A4739="","BLANK",A4739)</f>
        <v>BLANK</v>
      </c>
      <c r="R4739"/>
    </row>
    <row r="4740" spans="16:18" x14ac:dyDescent="0.2">
      <c r="P4740" s="288" t="str">
        <f t="shared" si="74"/>
        <v>BLANK</v>
      </c>
      <c r="R4740"/>
    </row>
    <row r="4741" spans="16:18" x14ac:dyDescent="0.2">
      <c r="P4741" s="288" t="str">
        <f t="shared" si="74"/>
        <v>BLANK</v>
      </c>
      <c r="R4741"/>
    </row>
    <row r="4742" spans="16:18" x14ac:dyDescent="0.2">
      <c r="P4742" s="288" t="str">
        <f t="shared" si="74"/>
        <v>BLANK</v>
      </c>
      <c r="R4742"/>
    </row>
    <row r="4743" spans="16:18" x14ac:dyDescent="0.2">
      <c r="P4743" s="288" t="str">
        <f t="shared" si="74"/>
        <v>BLANK</v>
      </c>
      <c r="R4743"/>
    </row>
    <row r="4744" spans="16:18" x14ac:dyDescent="0.2">
      <c r="P4744" s="288" t="str">
        <f t="shared" si="74"/>
        <v>BLANK</v>
      </c>
      <c r="R4744"/>
    </row>
    <row r="4745" spans="16:18" x14ac:dyDescent="0.2">
      <c r="P4745" s="288" t="str">
        <f t="shared" si="74"/>
        <v>BLANK</v>
      </c>
      <c r="R4745"/>
    </row>
    <row r="4746" spans="16:18" x14ac:dyDescent="0.2">
      <c r="P4746" s="288" t="str">
        <f t="shared" si="74"/>
        <v>BLANK</v>
      </c>
      <c r="R4746"/>
    </row>
    <row r="4747" spans="16:18" x14ac:dyDescent="0.2">
      <c r="P4747" s="288" t="str">
        <f t="shared" si="74"/>
        <v>BLANK</v>
      </c>
      <c r="R4747"/>
    </row>
    <row r="4748" spans="16:18" x14ac:dyDescent="0.2">
      <c r="P4748" s="288" t="str">
        <f t="shared" si="74"/>
        <v>BLANK</v>
      </c>
      <c r="R4748"/>
    </row>
    <row r="4749" spans="16:18" x14ac:dyDescent="0.2">
      <c r="P4749" s="288" t="str">
        <f t="shared" si="74"/>
        <v>BLANK</v>
      </c>
      <c r="R4749"/>
    </row>
    <row r="4750" spans="16:18" x14ac:dyDescent="0.2">
      <c r="P4750" s="288" t="str">
        <f t="shared" si="74"/>
        <v>BLANK</v>
      </c>
      <c r="R4750"/>
    </row>
    <row r="4751" spans="16:18" x14ac:dyDescent="0.2">
      <c r="P4751" s="288" t="str">
        <f t="shared" si="74"/>
        <v>BLANK</v>
      </c>
      <c r="R4751"/>
    </row>
    <row r="4752" spans="16:18" x14ac:dyDescent="0.2">
      <c r="P4752" s="288" t="str">
        <f t="shared" si="74"/>
        <v>BLANK</v>
      </c>
      <c r="R4752"/>
    </row>
    <row r="4753" spans="16:18" x14ac:dyDescent="0.2">
      <c r="P4753" s="288" t="str">
        <f t="shared" si="74"/>
        <v>BLANK</v>
      </c>
      <c r="R4753"/>
    </row>
    <row r="4754" spans="16:18" x14ac:dyDescent="0.2">
      <c r="P4754" s="288" t="str">
        <f t="shared" si="74"/>
        <v>BLANK</v>
      </c>
      <c r="R4754"/>
    </row>
    <row r="4755" spans="16:18" x14ac:dyDescent="0.2">
      <c r="P4755" s="288" t="str">
        <f t="shared" si="74"/>
        <v>BLANK</v>
      </c>
      <c r="R4755"/>
    </row>
    <row r="4756" spans="16:18" x14ac:dyDescent="0.2">
      <c r="P4756" s="288" t="str">
        <f t="shared" si="74"/>
        <v>BLANK</v>
      </c>
      <c r="R4756"/>
    </row>
    <row r="4757" spans="16:18" x14ac:dyDescent="0.2">
      <c r="P4757" s="288" t="str">
        <f t="shared" si="74"/>
        <v>BLANK</v>
      </c>
      <c r="R4757"/>
    </row>
    <row r="4758" spans="16:18" x14ac:dyDescent="0.2">
      <c r="P4758" s="288" t="str">
        <f t="shared" si="74"/>
        <v>BLANK</v>
      </c>
      <c r="R4758"/>
    </row>
    <row r="4759" spans="16:18" x14ac:dyDescent="0.2">
      <c r="P4759" s="288" t="str">
        <f t="shared" si="74"/>
        <v>BLANK</v>
      </c>
      <c r="R4759"/>
    </row>
    <row r="4760" spans="16:18" x14ac:dyDescent="0.2">
      <c r="P4760" s="288" t="str">
        <f t="shared" si="74"/>
        <v>BLANK</v>
      </c>
      <c r="R4760"/>
    </row>
    <row r="4761" spans="16:18" x14ac:dyDescent="0.2">
      <c r="P4761" s="288" t="str">
        <f t="shared" si="74"/>
        <v>BLANK</v>
      </c>
      <c r="R4761"/>
    </row>
    <row r="4762" spans="16:18" x14ac:dyDescent="0.2">
      <c r="P4762" s="288" t="str">
        <f t="shared" si="74"/>
        <v>BLANK</v>
      </c>
      <c r="R4762"/>
    </row>
    <row r="4763" spans="16:18" x14ac:dyDescent="0.2">
      <c r="P4763" s="288" t="str">
        <f t="shared" si="74"/>
        <v>BLANK</v>
      </c>
      <c r="R4763"/>
    </row>
    <row r="4764" spans="16:18" x14ac:dyDescent="0.2">
      <c r="P4764" s="288" t="str">
        <f t="shared" si="74"/>
        <v>BLANK</v>
      </c>
      <c r="R4764"/>
    </row>
    <row r="4765" spans="16:18" x14ac:dyDescent="0.2">
      <c r="P4765" s="288" t="str">
        <f t="shared" si="74"/>
        <v>BLANK</v>
      </c>
      <c r="R4765"/>
    </row>
    <row r="4766" spans="16:18" x14ac:dyDescent="0.2">
      <c r="P4766" s="288" t="str">
        <f t="shared" si="74"/>
        <v>BLANK</v>
      </c>
      <c r="R4766"/>
    </row>
    <row r="4767" spans="16:18" x14ac:dyDescent="0.2">
      <c r="P4767" s="288" t="str">
        <f t="shared" si="74"/>
        <v>BLANK</v>
      </c>
      <c r="R4767"/>
    </row>
    <row r="4768" spans="16:18" x14ac:dyDescent="0.2">
      <c r="P4768" s="288" t="str">
        <f t="shared" si="74"/>
        <v>BLANK</v>
      </c>
      <c r="R4768"/>
    </row>
    <row r="4769" spans="16:18" x14ac:dyDescent="0.2">
      <c r="P4769" s="288" t="str">
        <f t="shared" si="74"/>
        <v>BLANK</v>
      </c>
      <c r="R4769"/>
    </row>
    <row r="4770" spans="16:18" x14ac:dyDescent="0.2">
      <c r="P4770" s="288" t="str">
        <f t="shared" si="74"/>
        <v>BLANK</v>
      </c>
      <c r="R4770"/>
    </row>
    <row r="4771" spans="16:18" x14ac:dyDescent="0.2">
      <c r="P4771" s="288" t="str">
        <f t="shared" si="74"/>
        <v>BLANK</v>
      </c>
      <c r="R4771"/>
    </row>
    <row r="4772" spans="16:18" x14ac:dyDescent="0.2">
      <c r="P4772" s="288" t="str">
        <f t="shared" si="74"/>
        <v>BLANK</v>
      </c>
      <c r="R4772"/>
    </row>
    <row r="4773" spans="16:18" x14ac:dyDescent="0.2">
      <c r="P4773" s="288" t="str">
        <f t="shared" si="74"/>
        <v>BLANK</v>
      </c>
      <c r="R4773"/>
    </row>
    <row r="4774" spans="16:18" x14ac:dyDescent="0.2">
      <c r="P4774" s="288" t="str">
        <f t="shared" si="74"/>
        <v>BLANK</v>
      </c>
      <c r="R4774"/>
    </row>
    <row r="4775" spans="16:18" x14ac:dyDescent="0.2">
      <c r="P4775" s="288" t="str">
        <f t="shared" si="74"/>
        <v>BLANK</v>
      </c>
      <c r="R4775"/>
    </row>
    <row r="4776" spans="16:18" x14ac:dyDescent="0.2">
      <c r="P4776" s="288" t="str">
        <f t="shared" si="74"/>
        <v>BLANK</v>
      </c>
      <c r="R4776"/>
    </row>
    <row r="4777" spans="16:18" x14ac:dyDescent="0.2">
      <c r="P4777" s="288" t="str">
        <f t="shared" si="74"/>
        <v>BLANK</v>
      </c>
      <c r="R4777"/>
    </row>
    <row r="4778" spans="16:18" x14ac:dyDescent="0.2">
      <c r="P4778" s="288" t="str">
        <f t="shared" si="74"/>
        <v>BLANK</v>
      </c>
      <c r="R4778"/>
    </row>
    <row r="4779" spans="16:18" x14ac:dyDescent="0.2">
      <c r="P4779" s="288" t="str">
        <f t="shared" si="74"/>
        <v>BLANK</v>
      </c>
      <c r="R4779"/>
    </row>
    <row r="4780" spans="16:18" x14ac:dyDescent="0.2">
      <c r="P4780" s="288" t="str">
        <f t="shared" si="74"/>
        <v>BLANK</v>
      </c>
      <c r="R4780"/>
    </row>
    <row r="4781" spans="16:18" x14ac:dyDescent="0.2">
      <c r="P4781" s="288" t="str">
        <f t="shared" si="74"/>
        <v>BLANK</v>
      </c>
      <c r="R4781"/>
    </row>
    <row r="4782" spans="16:18" x14ac:dyDescent="0.2">
      <c r="P4782" s="288" t="str">
        <f t="shared" si="74"/>
        <v>BLANK</v>
      </c>
      <c r="R4782"/>
    </row>
    <row r="4783" spans="16:18" x14ac:dyDescent="0.2">
      <c r="P4783" s="288" t="str">
        <f t="shared" si="74"/>
        <v>BLANK</v>
      </c>
      <c r="R4783"/>
    </row>
    <row r="4784" spans="16:18" x14ac:dyDescent="0.2">
      <c r="P4784" s="288" t="str">
        <f t="shared" si="74"/>
        <v>BLANK</v>
      </c>
      <c r="R4784"/>
    </row>
    <row r="4785" spans="16:18" x14ac:dyDescent="0.2">
      <c r="P4785" s="288" t="str">
        <f t="shared" si="74"/>
        <v>BLANK</v>
      </c>
      <c r="R4785"/>
    </row>
    <row r="4786" spans="16:18" x14ac:dyDescent="0.2">
      <c r="P4786" s="288" t="str">
        <f t="shared" si="74"/>
        <v>BLANK</v>
      </c>
      <c r="R4786"/>
    </row>
    <row r="4787" spans="16:18" x14ac:dyDescent="0.2">
      <c r="P4787" s="288" t="str">
        <f t="shared" si="74"/>
        <v>BLANK</v>
      </c>
      <c r="R4787"/>
    </row>
    <row r="4788" spans="16:18" x14ac:dyDescent="0.2">
      <c r="P4788" s="288" t="str">
        <f t="shared" si="74"/>
        <v>BLANK</v>
      </c>
      <c r="R4788"/>
    </row>
    <row r="4789" spans="16:18" x14ac:dyDescent="0.2">
      <c r="P4789" s="288" t="str">
        <f t="shared" si="74"/>
        <v>BLANK</v>
      </c>
      <c r="R4789"/>
    </row>
    <row r="4790" spans="16:18" x14ac:dyDescent="0.2">
      <c r="P4790" s="288" t="str">
        <f t="shared" si="74"/>
        <v>BLANK</v>
      </c>
      <c r="R4790"/>
    </row>
    <row r="4791" spans="16:18" x14ac:dyDescent="0.2">
      <c r="P4791" s="288" t="str">
        <f t="shared" si="74"/>
        <v>BLANK</v>
      </c>
      <c r="R4791"/>
    </row>
    <row r="4792" spans="16:18" x14ac:dyDescent="0.2">
      <c r="P4792" s="288" t="str">
        <f t="shared" si="74"/>
        <v>BLANK</v>
      </c>
      <c r="R4792"/>
    </row>
    <row r="4793" spans="16:18" x14ac:dyDescent="0.2">
      <c r="P4793" s="288" t="str">
        <f t="shared" si="74"/>
        <v>BLANK</v>
      </c>
      <c r="R4793"/>
    </row>
    <row r="4794" spans="16:18" x14ac:dyDescent="0.2">
      <c r="P4794" s="288" t="str">
        <f t="shared" si="74"/>
        <v>BLANK</v>
      </c>
      <c r="R4794"/>
    </row>
    <row r="4795" spans="16:18" x14ac:dyDescent="0.2">
      <c r="P4795" s="288" t="str">
        <f t="shared" si="74"/>
        <v>BLANK</v>
      </c>
      <c r="R4795"/>
    </row>
    <row r="4796" spans="16:18" x14ac:dyDescent="0.2">
      <c r="P4796" s="288" t="str">
        <f t="shared" si="74"/>
        <v>BLANK</v>
      </c>
      <c r="R4796"/>
    </row>
    <row r="4797" spans="16:18" x14ac:dyDescent="0.2">
      <c r="P4797" s="288" t="str">
        <f t="shared" si="74"/>
        <v>BLANK</v>
      </c>
      <c r="R4797"/>
    </row>
    <row r="4798" spans="16:18" x14ac:dyDescent="0.2">
      <c r="P4798" s="288" t="str">
        <f t="shared" si="74"/>
        <v>BLANK</v>
      </c>
      <c r="R4798"/>
    </row>
    <row r="4799" spans="16:18" x14ac:dyDescent="0.2">
      <c r="P4799" s="288" t="str">
        <f t="shared" si="74"/>
        <v>BLANK</v>
      </c>
      <c r="R4799"/>
    </row>
    <row r="4800" spans="16:18" x14ac:dyDescent="0.2">
      <c r="P4800" s="288" t="str">
        <f t="shared" si="74"/>
        <v>BLANK</v>
      </c>
      <c r="R4800"/>
    </row>
    <row r="4801" spans="16:18" x14ac:dyDescent="0.2">
      <c r="P4801" s="288" t="str">
        <f t="shared" si="74"/>
        <v>BLANK</v>
      </c>
      <c r="R4801"/>
    </row>
    <row r="4802" spans="16:18" x14ac:dyDescent="0.2">
      <c r="P4802" s="288" t="str">
        <f t="shared" si="74"/>
        <v>BLANK</v>
      </c>
      <c r="R4802"/>
    </row>
    <row r="4803" spans="16:18" x14ac:dyDescent="0.2">
      <c r="P4803" s="288" t="str">
        <f t="shared" ref="P4803:P4866" si="75">IF(A4803="","BLANK",A4803)</f>
        <v>BLANK</v>
      </c>
      <c r="R4803"/>
    </row>
    <row r="4804" spans="16:18" x14ac:dyDescent="0.2">
      <c r="P4804" s="288" t="str">
        <f t="shared" si="75"/>
        <v>BLANK</v>
      </c>
      <c r="R4804"/>
    </row>
    <row r="4805" spans="16:18" x14ac:dyDescent="0.2">
      <c r="P4805" s="288" t="str">
        <f t="shared" si="75"/>
        <v>BLANK</v>
      </c>
      <c r="R4805"/>
    </row>
    <row r="4806" spans="16:18" x14ac:dyDescent="0.2">
      <c r="P4806" s="288" t="str">
        <f t="shared" si="75"/>
        <v>BLANK</v>
      </c>
      <c r="R4806"/>
    </row>
    <row r="4807" spans="16:18" x14ac:dyDescent="0.2">
      <c r="P4807" s="288" t="str">
        <f t="shared" si="75"/>
        <v>BLANK</v>
      </c>
      <c r="R4807"/>
    </row>
    <row r="4808" spans="16:18" x14ac:dyDescent="0.2">
      <c r="P4808" s="288" t="str">
        <f t="shared" si="75"/>
        <v>BLANK</v>
      </c>
      <c r="R4808"/>
    </row>
    <row r="4809" spans="16:18" x14ac:dyDescent="0.2">
      <c r="P4809" s="288" t="str">
        <f t="shared" si="75"/>
        <v>BLANK</v>
      </c>
      <c r="R4809"/>
    </row>
    <row r="4810" spans="16:18" x14ac:dyDescent="0.2">
      <c r="P4810" s="288" t="str">
        <f t="shared" si="75"/>
        <v>BLANK</v>
      </c>
      <c r="R4810"/>
    </row>
    <row r="4811" spans="16:18" x14ac:dyDescent="0.2">
      <c r="P4811" s="288" t="str">
        <f t="shared" si="75"/>
        <v>BLANK</v>
      </c>
      <c r="R4811"/>
    </row>
    <row r="4812" spans="16:18" x14ac:dyDescent="0.2">
      <c r="P4812" s="288" t="str">
        <f t="shared" si="75"/>
        <v>BLANK</v>
      </c>
      <c r="R4812"/>
    </row>
    <row r="4813" spans="16:18" x14ac:dyDescent="0.2">
      <c r="P4813" s="288" t="str">
        <f t="shared" si="75"/>
        <v>BLANK</v>
      </c>
      <c r="R4813"/>
    </row>
    <row r="4814" spans="16:18" x14ac:dyDescent="0.2">
      <c r="P4814" s="288" t="str">
        <f t="shared" si="75"/>
        <v>BLANK</v>
      </c>
      <c r="R4814"/>
    </row>
    <row r="4815" spans="16:18" x14ac:dyDescent="0.2">
      <c r="P4815" s="288" t="str">
        <f t="shared" si="75"/>
        <v>BLANK</v>
      </c>
      <c r="R4815"/>
    </row>
    <row r="4816" spans="16:18" x14ac:dyDescent="0.2">
      <c r="P4816" s="288" t="str">
        <f t="shared" si="75"/>
        <v>BLANK</v>
      </c>
      <c r="R4816"/>
    </row>
    <row r="4817" spans="16:18" x14ac:dyDescent="0.2">
      <c r="P4817" s="288" t="str">
        <f t="shared" si="75"/>
        <v>BLANK</v>
      </c>
      <c r="R4817"/>
    </row>
    <row r="4818" spans="16:18" x14ac:dyDescent="0.2">
      <c r="P4818" s="288" t="str">
        <f t="shared" si="75"/>
        <v>BLANK</v>
      </c>
      <c r="R4818"/>
    </row>
    <row r="4819" spans="16:18" x14ac:dyDescent="0.2">
      <c r="P4819" s="288" t="str">
        <f t="shared" si="75"/>
        <v>BLANK</v>
      </c>
      <c r="R4819"/>
    </row>
    <row r="4820" spans="16:18" x14ac:dyDescent="0.2">
      <c r="P4820" s="288" t="str">
        <f t="shared" si="75"/>
        <v>BLANK</v>
      </c>
      <c r="R4820"/>
    </row>
    <row r="4821" spans="16:18" x14ac:dyDescent="0.2">
      <c r="P4821" s="288" t="str">
        <f t="shared" si="75"/>
        <v>BLANK</v>
      </c>
      <c r="R4821"/>
    </row>
    <row r="4822" spans="16:18" x14ac:dyDescent="0.2">
      <c r="P4822" s="288" t="str">
        <f t="shared" si="75"/>
        <v>BLANK</v>
      </c>
      <c r="R4822"/>
    </row>
    <row r="4823" spans="16:18" x14ac:dyDescent="0.2">
      <c r="P4823" s="288" t="str">
        <f t="shared" si="75"/>
        <v>BLANK</v>
      </c>
      <c r="R4823"/>
    </row>
    <row r="4824" spans="16:18" x14ac:dyDescent="0.2">
      <c r="P4824" s="288" t="str">
        <f t="shared" si="75"/>
        <v>BLANK</v>
      </c>
      <c r="R4824"/>
    </row>
    <row r="4825" spans="16:18" x14ac:dyDescent="0.2">
      <c r="P4825" s="288" t="str">
        <f t="shared" si="75"/>
        <v>BLANK</v>
      </c>
      <c r="R4825"/>
    </row>
    <row r="4826" spans="16:18" x14ac:dyDescent="0.2">
      <c r="P4826" s="288" t="str">
        <f t="shared" si="75"/>
        <v>BLANK</v>
      </c>
      <c r="R4826"/>
    </row>
    <row r="4827" spans="16:18" x14ac:dyDescent="0.2">
      <c r="P4827" s="288" t="str">
        <f t="shared" si="75"/>
        <v>BLANK</v>
      </c>
      <c r="R4827"/>
    </row>
    <row r="4828" spans="16:18" x14ac:dyDescent="0.2">
      <c r="P4828" s="288" t="str">
        <f t="shared" si="75"/>
        <v>BLANK</v>
      </c>
      <c r="R4828"/>
    </row>
    <row r="4829" spans="16:18" x14ac:dyDescent="0.2">
      <c r="P4829" s="288" t="str">
        <f t="shared" si="75"/>
        <v>BLANK</v>
      </c>
      <c r="R4829"/>
    </row>
    <row r="4830" spans="16:18" x14ac:dyDescent="0.2">
      <c r="P4830" s="288" t="str">
        <f t="shared" si="75"/>
        <v>BLANK</v>
      </c>
      <c r="R4830"/>
    </row>
    <row r="4831" spans="16:18" x14ac:dyDescent="0.2">
      <c r="P4831" s="288" t="str">
        <f t="shared" si="75"/>
        <v>BLANK</v>
      </c>
      <c r="R4831"/>
    </row>
    <row r="4832" spans="16:18" x14ac:dyDescent="0.2">
      <c r="P4832" s="288" t="str">
        <f t="shared" si="75"/>
        <v>BLANK</v>
      </c>
      <c r="R4832"/>
    </row>
    <row r="4833" spans="16:18" x14ac:dyDescent="0.2">
      <c r="P4833" s="288" t="str">
        <f t="shared" si="75"/>
        <v>BLANK</v>
      </c>
      <c r="R4833"/>
    </row>
    <row r="4834" spans="16:18" x14ac:dyDescent="0.2">
      <c r="P4834" s="288" t="str">
        <f t="shared" si="75"/>
        <v>BLANK</v>
      </c>
      <c r="R4834"/>
    </row>
    <row r="4835" spans="16:18" x14ac:dyDescent="0.2">
      <c r="P4835" s="288" t="str">
        <f t="shared" si="75"/>
        <v>BLANK</v>
      </c>
      <c r="R4835"/>
    </row>
    <row r="4836" spans="16:18" x14ac:dyDescent="0.2">
      <c r="P4836" s="288" t="str">
        <f t="shared" si="75"/>
        <v>BLANK</v>
      </c>
      <c r="R4836"/>
    </row>
    <row r="4837" spans="16:18" x14ac:dyDescent="0.2">
      <c r="P4837" s="288" t="str">
        <f t="shared" si="75"/>
        <v>BLANK</v>
      </c>
      <c r="R4837"/>
    </row>
    <row r="4838" spans="16:18" x14ac:dyDescent="0.2">
      <c r="P4838" s="288" t="str">
        <f t="shared" si="75"/>
        <v>BLANK</v>
      </c>
      <c r="R4838"/>
    </row>
    <row r="4839" spans="16:18" x14ac:dyDescent="0.2">
      <c r="P4839" s="288" t="str">
        <f t="shared" si="75"/>
        <v>BLANK</v>
      </c>
      <c r="R4839"/>
    </row>
    <row r="4840" spans="16:18" x14ac:dyDescent="0.2">
      <c r="P4840" s="288" t="str">
        <f t="shared" si="75"/>
        <v>BLANK</v>
      </c>
      <c r="R4840"/>
    </row>
    <row r="4841" spans="16:18" x14ac:dyDescent="0.2">
      <c r="P4841" s="288" t="str">
        <f t="shared" si="75"/>
        <v>BLANK</v>
      </c>
      <c r="R4841"/>
    </row>
    <row r="4842" spans="16:18" x14ac:dyDescent="0.2">
      <c r="P4842" s="288" t="str">
        <f t="shared" si="75"/>
        <v>BLANK</v>
      </c>
      <c r="R4842"/>
    </row>
    <row r="4843" spans="16:18" x14ac:dyDescent="0.2">
      <c r="P4843" s="288" t="str">
        <f t="shared" si="75"/>
        <v>BLANK</v>
      </c>
      <c r="R4843"/>
    </row>
    <row r="4844" spans="16:18" x14ac:dyDescent="0.2">
      <c r="P4844" s="288" t="str">
        <f t="shared" si="75"/>
        <v>BLANK</v>
      </c>
      <c r="R4844"/>
    </row>
    <row r="4845" spans="16:18" x14ac:dyDescent="0.2">
      <c r="P4845" s="288" t="str">
        <f t="shared" si="75"/>
        <v>BLANK</v>
      </c>
      <c r="R4845"/>
    </row>
    <row r="4846" spans="16:18" x14ac:dyDescent="0.2">
      <c r="P4846" s="288" t="str">
        <f t="shared" si="75"/>
        <v>BLANK</v>
      </c>
      <c r="R4846"/>
    </row>
    <row r="4847" spans="16:18" x14ac:dyDescent="0.2">
      <c r="P4847" s="288" t="str">
        <f t="shared" si="75"/>
        <v>BLANK</v>
      </c>
      <c r="R4847"/>
    </row>
    <row r="4848" spans="16:18" x14ac:dyDescent="0.2">
      <c r="P4848" s="288" t="str">
        <f t="shared" si="75"/>
        <v>BLANK</v>
      </c>
      <c r="R4848"/>
    </row>
    <row r="4849" spans="16:18" x14ac:dyDescent="0.2">
      <c r="P4849" s="288" t="str">
        <f t="shared" si="75"/>
        <v>BLANK</v>
      </c>
      <c r="R4849"/>
    </row>
    <row r="4850" spans="16:18" x14ac:dyDescent="0.2">
      <c r="P4850" s="288" t="str">
        <f t="shared" si="75"/>
        <v>BLANK</v>
      </c>
      <c r="R4850"/>
    </row>
    <row r="4851" spans="16:18" x14ac:dyDescent="0.2">
      <c r="P4851" s="288" t="str">
        <f t="shared" si="75"/>
        <v>BLANK</v>
      </c>
      <c r="R4851"/>
    </row>
    <row r="4852" spans="16:18" x14ac:dyDescent="0.2">
      <c r="P4852" s="288" t="str">
        <f t="shared" si="75"/>
        <v>BLANK</v>
      </c>
      <c r="R4852"/>
    </row>
    <row r="4853" spans="16:18" x14ac:dyDescent="0.2">
      <c r="P4853" s="288" t="str">
        <f t="shared" si="75"/>
        <v>BLANK</v>
      </c>
      <c r="R4853"/>
    </row>
    <row r="4854" spans="16:18" x14ac:dyDescent="0.2">
      <c r="P4854" s="288" t="str">
        <f t="shared" si="75"/>
        <v>BLANK</v>
      </c>
      <c r="R4854"/>
    </row>
    <row r="4855" spans="16:18" x14ac:dyDescent="0.2">
      <c r="P4855" s="288" t="str">
        <f t="shared" si="75"/>
        <v>BLANK</v>
      </c>
      <c r="R4855"/>
    </row>
    <row r="4856" spans="16:18" x14ac:dyDescent="0.2">
      <c r="P4856" s="288" t="str">
        <f t="shared" si="75"/>
        <v>BLANK</v>
      </c>
      <c r="R4856"/>
    </row>
    <row r="4857" spans="16:18" x14ac:dyDescent="0.2">
      <c r="P4857" s="288" t="str">
        <f t="shared" si="75"/>
        <v>BLANK</v>
      </c>
      <c r="R4857"/>
    </row>
    <row r="4858" spans="16:18" x14ac:dyDescent="0.2">
      <c r="P4858" s="288" t="str">
        <f t="shared" si="75"/>
        <v>BLANK</v>
      </c>
      <c r="R4858"/>
    </row>
    <row r="4859" spans="16:18" x14ac:dyDescent="0.2">
      <c r="P4859" s="288" t="str">
        <f t="shared" si="75"/>
        <v>BLANK</v>
      </c>
      <c r="R4859"/>
    </row>
    <row r="4860" spans="16:18" x14ac:dyDescent="0.2">
      <c r="P4860" s="288" t="str">
        <f t="shared" si="75"/>
        <v>BLANK</v>
      </c>
      <c r="R4860"/>
    </row>
    <row r="4861" spans="16:18" x14ac:dyDescent="0.2">
      <c r="P4861" s="288" t="str">
        <f t="shared" si="75"/>
        <v>BLANK</v>
      </c>
      <c r="R4861"/>
    </row>
    <row r="4862" spans="16:18" x14ac:dyDescent="0.2">
      <c r="P4862" s="288" t="str">
        <f t="shared" si="75"/>
        <v>BLANK</v>
      </c>
      <c r="R4862"/>
    </row>
    <row r="4863" spans="16:18" x14ac:dyDescent="0.2">
      <c r="P4863" s="288" t="str">
        <f t="shared" si="75"/>
        <v>BLANK</v>
      </c>
      <c r="R4863"/>
    </row>
    <row r="4864" spans="16:18" x14ac:dyDescent="0.2">
      <c r="P4864" s="288" t="str">
        <f t="shared" si="75"/>
        <v>BLANK</v>
      </c>
      <c r="R4864"/>
    </row>
    <row r="4865" spans="16:18" x14ac:dyDescent="0.2">
      <c r="P4865" s="288" t="str">
        <f t="shared" si="75"/>
        <v>BLANK</v>
      </c>
      <c r="R4865"/>
    </row>
    <row r="4866" spans="16:18" x14ac:dyDescent="0.2">
      <c r="P4866" s="288" t="str">
        <f t="shared" si="75"/>
        <v>BLANK</v>
      </c>
      <c r="R4866"/>
    </row>
    <row r="4867" spans="16:18" x14ac:dyDescent="0.2">
      <c r="P4867" s="288" t="str">
        <f t="shared" ref="P4867:P4930" si="76">IF(A4867="","BLANK",A4867)</f>
        <v>BLANK</v>
      </c>
      <c r="R4867"/>
    </row>
    <row r="4868" spans="16:18" x14ac:dyDescent="0.2">
      <c r="P4868" s="288" t="str">
        <f t="shared" si="76"/>
        <v>BLANK</v>
      </c>
      <c r="R4868"/>
    </row>
    <row r="4869" spans="16:18" x14ac:dyDescent="0.2">
      <c r="P4869" s="288" t="str">
        <f t="shared" si="76"/>
        <v>BLANK</v>
      </c>
      <c r="R4869"/>
    </row>
    <row r="4870" spans="16:18" x14ac:dyDescent="0.2">
      <c r="P4870" s="288" t="str">
        <f t="shared" si="76"/>
        <v>BLANK</v>
      </c>
      <c r="R4870"/>
    </row>
    <row r="4871" spans="16:18" x14ac:dyDescent="0.2">
      <c r="P4871" s="288" t="str">
        <f t="shared" si="76"/>
        <v>BLANK</v>
      </c>
      <c r="R4871"/>
    </row>
    <row r="4872" spans="16:18" x14ac:dyDescent="0.2">
      <c r="P4872" s="288" t="str">
        <f t="shared" si="76"/>
        <v>BLANK</v>
      </c>
      <c r="R4872"/>
    </row>
    <row r="4873" spans="16:18" x14ac:dyDescent="0.2">
      <c r="P4873" s="288" t="str">
        <f t="shared" si="76"/>
        <v>BLANK</v>
      </c>
      <c r="R4873"/>
    </row>
    <row r="4874" spans="16:18" x14ac:dyDescent="0.2">
      <c r="P4874" s="288" t="str">
        <f t="shared" si="76"/>
        <v>BLANK</v>
      </c>
      <c r="R4874"/>
    </row>
    <row r="4875" spans="16:18" x14ac:dyDescent="0.2">
      <c r="P4875" s="288" t="str">
        <f t="shared" si="76"/>
        <v>BLANK</v>
      </c>
      <c r="R4875"/>
    </row>
    <row r="4876" spans="16:18" x14ac:dyDescent="0.2">
      <c r="P4876" s="288" t="str">
        <f t="shared" si="76"/>
        <v>BLANK</v>
      </c>
      <c r="R4876"/>
    </row>
    <row r="4877" spans="16:18" x14ac:dyDescent="0.2">
      <c r="P4877" s="288" t="str">
        <f t="shared" si="76"/>
        <v>BLANK</v>
      </c>
      <c r="R4877"/>
    </row>
    <row r="4878" spans="16:18" x14ac:dyDescent="0.2">
      <c r="P4878" s="288" t="str">
        <f t="shared" si="76"/>
        <v>BLANK</v>
      </c>
      <c r="R4878"/>
    </row>
    <row r="4879" spans="16:18" x14ac:dyDescent="0.2">
      <c r="P4879" s="288" t="str">
        <f t="shared" si="76"/>
        <v>BLANK</v>
      </c>
      <c r="R4879"/>
    </row>
    <row r="4880" spans="16:18" x14ac:dyDescent="0.2">
      <c r="P4880" s="288" t="str">
        <f t="shared" si="76"/>
        <v>BLANK</v>
      </c>
      <c r="R4880"/>
    </row>
    <row r="4881" spans="16:18" x14ac:dyDescent="0.2">
      <c r="P4881" s="288" t="str">
        <f t="shared" si="76"/>
        <v>BLANK</v>
      </c>
      <c r="R4881"/>
    </row>
    <row r="4882" spans="16:18" x14ac:dyDescent="0.2">
      <c r="P4882" s="288" t="str">
        <f t="shared" si="76"/>
        <v>BLANK</v>
      </c>
      <c r="R4882"/>
    </row>
    <row r="4883" spans="16:18" x14ac:dyDescent="0.2">
      <c r="P4883" s="288" t="str">
        <f t="shared" si="76"/>
        <v>BLANK</v>
      </c>
      <c r="R4883"/>
    </row>
    <row r="4884" spans="16:18" x14ac:dyDescent="0.2">
      <c r="P4884" s="288" t="str">
        <f t="shared" si="76"/>
        <v>BLANK</v>
      </c>
      <c r="R4884"/>
    </row>
    <row r="4885" spans="16:18" x14ac:dyDescent="0.2">
      <c r="P4885" s="288" t="str">
        <f t="shared" si="76"/>
        <v>BLANK</v>
      </c>
      <c r="R4885"/>
    </row>
    <row r="4886" spans="16:18" x14ac:dyDescent="0.2">
      <c r="P4886" s="288" t="str">
        <f t="shared" si="76"/>
        <v>BLANK</v>
      </c>
      <c r="R4886"/>
    </row>
    <row r="4887" spans="16:18" x14ac:dyDescent="0.2">
      <c r="P4887" s="288" t="str">
        <f t="shared" si="76"/>
        <v>BLANK</v>
      </c>
      <c r="R4887"/>
    </row>
    <row r="4888" spans="16:18" x14ac:dyDescent="0.2">
      <c r="P4888" s="288" t="str">
        <f t="shared" si="76"/>
        <v>BLANK</v>
      </c>
      <c r="R4888"/>
    </row>
    <row r="4889" spans="16:18" x14ac:dyDescent="0.2">
      <c r="P4889" s="288" t="str">
        <f t="shared" si="76"/>
        <v>BLANK</v>
      </c>
      <c r="R4889"/>
    </row>
    <row r="4890" spans="16:18" x14ac:dyDescent="0.2">
      <c r="P4890" s="288" t="str">
        <f t="shared" si="76"/>
        <v>BLANK</v>
      </c>
      <c r="R4890"/>
    </row>
    <row r="4891" spans="16:18" x14ac:dyDescent="0.2">
      <c r="P4891" s="288" t="str">
        <f t="shared" si="76"/>
        <v>BLANK</v>
      </c>
      <c r="R4891"/>
    </row>
    <row r="4892" spans="16:18" x14ac:dyDescent="0.2">
      <c r="P4892" s="288" t="str">
        <f t="shared" si="76"/>
        <v>BLANK</v>
      </c>
      <c r="R4892"/>
    </row>
    <row r="4893" spans="16:18" x14ac:dyDescent="0.2">
      <c r="P4893" s="288" t="str">
        <f t="shared" si="76"/>
        <v>BLANK</v>
      </c>
      <c r="R4893"/>
    </row>
    <row r="4894" spans="16:18" x14ac:dyDescent="0.2">
      <c r="P4894" s="288" t="str">
        <f t="shared" si="76"/>
        <v>BLANK</v>
      </c>
      <c r="R4894"/>
    </row>
    <row r="4895" spans="16:18" x14ac:dyDescent="0.2">
      <c r="P4895" s="288" t="str">
        <f t="shared" si="76"/>
        <v>BLANK</v>
      </c>
      <c r="R4895"/>
    </row>
    <row r="4896" spans="16:18" x14ac:dyDescent="0.2">
      <c r="P4896" s="288" t="str">
        <f t="shared" si="76"/>
        <v>BLANK</v>
      </c>
      <c r="R4896"/>
    </row>
    <row r="4897" spans="16:18" x14ac:dyDescent="0.2">
      <c r="P4897" s="288" t="str">
        <f t="shared" si="76"/>
        <v>BLANK</v>
      </c>
      <c r="R4897"/>
    </row>
    <row r="4898" spans="16:18" x14ac:dyDescent="0.2">
      <c r="P4898" s="288" t="str">
        <f t="shared" si="76"/>
        <v>BLANK</v>
      </c>
      <c r="R4898"/>
    </row>
    <row r="4899" spans="16:18" x14ac:dyDescent="0.2">
      <c r="P4899" s="288" t="str">
        <f t="shared" si="76"/>
        <v>BLANK</v>
      </c>
      <c r="R4899"/>
    </row>
    <row r="4900" spans="16:18" x14ac:dyDescent="0.2">
      <c r="P4900" s="288" t="str">
        <f t="shared" si="76"/>
        <v>BLANK</v>
      </c>
      <c r="R4900"/>
    </row>
    <row r="4901" spans="16:18" x14ac:dyDescent="0.2">
      <c r="P4901" s="288" t="str">
        <f t="shared" si="76"/>
        <v>BLANK</v>
      </c>
      <c r="R4901"/>
    </row>
    <row r="4902" spans="16:18" x14ac:dyDescent="0.2">
      <c r="P4902" s="288" t="str">
        <f t="shared" si="76"/>
        <v>BLANK</v>
      </c>
      <c r="R4902"/>
    </row>
    <row r="4903" spans="16:18" x14ac:dyDescent="0.2">
      <c r="P4903" s="288" t="str">
        <f t="shared" si="76"/>
        <v>BLANK</v>
      </c>
      <c r="R4903"/>
    </row>
    <row r="4904" spans="16:18" x14ac:dyDescent="0.2">
      <c r="P4904" s="288" t="str">
        <f t="shared" si="76"/>
        <v>BLANK</v>
      </c>
      <c r="R4904"/>
    </row>
    <row r="4905" spans="16:18" x14ac:dyDescent="0.2">
      <c r="P4905" s="288" t="str">
        <f t="shared" si="76"/>
        <v>BLANK</v>
      </c>
      <c r="R4905"/>
    </row>
    <row r="4906" spans="16:18" x14ac:dyDescent="0.2">
      <c r="P4906" s="288" t="str">
        <f t="shared" si="76"/>
        <v>BLANK</v>
      </c>
      <c r="R4906"/>
    </row>
    <row r="4907" spans="16:18" x14ac:dyDescent="0.2">
      <c r="P4907" s="288" t="str">
        <f t="shared" si="76"/>
        <v>BLANK</v>
      </c>
      <c r="R4907"/>
    </row>
    <row r="4908" spans="16:18" x14ac:dyDescent="0.2">
      <c r="P4908" s="288" t="str">
        <f t="shared" si="76"/>
        <v>BLANK</v>
      </c>
      <c r="R4908"/>
    </row>
    <row r="4909" spans="16:18" x14ac:dyDescent="0.2">
      <c r="P4909" s="288" t="str">
        <f t="shared" si="76"/>
        <v>BLANK</v>
      </c>
      <c r="R4909"/>
    </row>
    <row r="4910" spans="16:18" x14ac:dyDescent="0.2">
      <c r="P4910" s="288" t="str">
        <f t="shared" si="76"/>
        <v>BLANK</v>
      </c>
      <c r="R4910"/>
    </row>
    <row r="4911" spans="16:18" x14ac:dyDescent="0.2">
      <c r="P4911" s="288" t="str">
        <f t="shared" si="76"/>
        <v>BLANK</v>
      </c>
      <c r="R4911"/>
    </row>
    <row r="4912" spans="16:18" x14ac:dyDescent="0.2">
      <c r="P4912" s="288" t="str">
        <f t="shared" si="76"/>
        <v>BLANK</v>
      </c>
      <c r="R4912"/>
    </row>
    <row r="4913" spans="16:18" x14ac:dyDescent="0.2">
      <c r="P4913" s="288" t="str">
        <f t="shared" si="76"/>
        <v>BLANK</v>
      </c>
      <c r="R4913"/>
    </row>
    <row r="4914" spans="16:18" x14ac:dyDescent="0.2">
      <c r="P4914" s="288" t="str">
        <f t="shared" si="76"/>
        <v>BLANK</v>
      </c>
      <c r="R4914"/>
    </row>
    <row r="4915" spans="16:18" x14ac:dyDescent="0.2">
      <c r="P4915" s="288" t="str">
        <f t="shared" si="76"/>
        <v>BLANK</v>
      </c>
      <c r="R4915"/>
    </row>
    <row r="4916" spans="16:18" x14ac:dyDescent="0.2">
      <c r="P4916" s="288" t="str">
        <f t="shared" si="76"/>
        <v>BLANK</v>
      </c>
      <c r="R4916"/>
    </row>
    <row r="4917" spans="16:18" x14ac:dyDescent="0.2">
      <c r="P4917" s="288" t="str">
        <f t="shared" si="76"/>
        <v>BLANK</v>
      </c>
      <c r="R4917"/>
    </row>
    <row r="4918" spans="16:18" x14ac:dyDescent="0.2">
      <c r="P4918" s="288" t="str">
        <f t="shared" si="76"/>
        <v>BLANK</v>
      </c>
      <c r="R4918"/>
    </row>
    <row r="4919" spans="16:18" x14ac:dyDescent="0.2">
      <c r="P4919" s="288" t="str">
        <f t="shared" si="76"/>
        <v>BLANK</v>
      </c>
      <c r="R4919"/>
    </row>
    <row r="4920" spans="16:18" x14ac:dyDescent="0.2">
      <c r="P4920" s="288" t="str">
        <f t="shared" si="76"/>
        <v>BLANK</v>
      </c>
      <c r="R4920"/>
    </row>
    <row r="4921" spans="16:18" x14ac:dyDescent="0.2">
      <c r="P4921" s="288" t="str">
        <f t="shared" si="76"/>
        <v>BLANK</v>
      </c>
      <c r="R4921"/>
    </row>
    <row r="4922" spans="16:18" x14ac:dyDescent="0.2">
      <c r="P4922" s="288" t="str">
        <f t="shared" si="76"/>
        <v>BLANK</v>
      </c>
      <c r="R4922"/>
    </row>
    <row r="4923" spans="16:18" x14ac:dyDescent="0.2">
      <c r="P4923" s="288" t="str">
        <f t="shared" si="76"/>
        <v>BLANK</v>
      </c>
      <c r="R4923"/>
    </row>
    <row r="4924" spans="16:18" x14ac:dyDescent="0.2">
      <c r="P4924" s="288" t="str">
        <f t="shared" si="76"/>
        <v>BLANK</v>
      </c>
      <c r="R4924"/>
    </row>
    <row r="4925" spans="16:18" x14ac:dyDescent="0.2">
      <c r="P4925" s="288" t="str">
        <f t="shared" si="76"/>
        <v>BLANK</v>
      </c>
      <c r="R4925"/>
    </row>
    <row r="4926" spans="16:18" x14ac:dyDescent="0.2">
      <c r="P4926" s="288" t="str">
        <f t="shared" si="76"/>
        <v>BLANK</v>
      </c>
      <c r="R4926"/>
    </row>
    <row r="4927" spans="16:18" x14ac:dyDescent="0.2">
      <c r="P4927" s="288" t="str">
        <f t="shared" si="76"/>
        <v>BLANK</v>
      </c>
      <c r="R4927"/>
    </row>
    <row r="4928" spans="16:18" x14ac:dyDescent="0.2">
      <c r="P4928" s="288" t="str">
        <f t="shared" si="76"/>
        <v>BLANK</v>
      </c>
      <c r="R4928"/>
    </row>
    <row r="4929" spans="16:18" x14ac:dyDescent="0.2">
      <c r="P4929" s="288" t="str">
        <f t="shared" si="76"/>
        <v>BLANK</v>
      </c>
      <c r="R4929"/>
    </row>
    <row r="4930" spans="16:18" x14ac:dyDescent="0.2">
      <c r="P4930" s="288" t="str">
        <f t="shared" si="76"/>
        <v>BLANK</v>
      </c>
      <c r="R4930"/>
    </row>
    <row r="4931" spans="16:18" x14ac:dyDescent="0.2">
      <c r="P4931" s="288" t="str">
        <f t="shared" ref="P4931:P4994" si="77">IF(A4931="","BLANK",A4931)</f>
        <v>BLANK</v>
      </c>
      <c r="R4931"/>
    </row>
    <row r="4932" spans="16:18" x14ac:dyDescent="0.2">
      <c r="P4932" s="288" t="str">
        <f t="shared" si="77"/>
        <v>BLANK</v>
      </c>
      <c r="R4932"/>
    </row>
    <row r="4933" spans="16:18" x14ac:dyDescent="0.2">
      <c r="P4933" s="288" t="str">
        <f t="shared" si="77"/>
        <v>BLANK</v>
      </c>
      <c r="R4933"/>
    </row>
    <row r="4934" spans="16:18" x14ac:dyDescent="0.2">
      <c r="P4934" s="288" t="str">
        <f t="shared" si="77"/>
        <v>BLANK</v>
      </c>
      <c r="R4934"/>
    </row>
    <row r="4935" spans="16:18" x14ac:dyDescent="0.2">
      <c r="P4935" s="288" t="str">
        <f t="shared" si="77"/>
        <v>BLANK</v>
      </c>
      <c r="R4935"/>
    </row>
    <row r="4936" spans="16:18" x14ac:dyDescent="0.2">
      <c r="P4936" s="288" t="str">
        <f t="shared" si="77"/>
        <v>BLANK</v>
      </c>
      <c r="R4936"/>
    </row>
    <row r="4937" spans="16:18" x14ac:dyDescent="0.2">
      <c r="P4937" s="288" t="str">
        <f t="shared" si="77"/>
        <v>BLANK</v>
      </c>
      <c r="R4937"/>
    </row>
    <row r="4938" spans="16:18" x14ac:dyDescent="0.2">
      <c r="P4938" s="288" t="str">
        <f t="shared" si="77"/>
        <v>BLANK</v>
      </c>
      <c r="R4938"/>
    </row>
    <row r="4939" spans="16:18" x14ac:dyDescent="0.2">
      <c r="P4939" s="288" t="str">
        <f t="shared" si="77"/>
        <v>BLANK</v>
      </c>
      <c r="R4939"/>
    </row>
    <row r="4940" spans="16:18" x14ac:dyDescent="0.2">
      <c r="P4940" s="288" t="str">
        <f t="shared" si="77"/>
        <v>BLANK</v>
      </c>
      <c r="R4940"/>
    </row>
    <row r="4941" spans="16:18" x14ac:dyDescent="0.2">
      <c r="P4941" s="288" t="str">
        <f t="shared" si="77"/>
        <v>BLANK</v>
      </c>
      <c r="R4941"/>
    </row>
    <row r="4942" spans="16:18" x14ac:dyDescent="0.2">
      <c r="P4942" s="288" t="str">
        <f t="shared" si="77"/>
        <v>BLANK</v>
      </c>
      <c r="R4942"/>
    </row>
    <row r="4943" spans="16:18" x14ac:dyDescent="0.2">
      <c r="P4943" s="288" t="str">
        <f t="shared" si="77"/>
        <v>BLANK</v>
      </c>
      <c r="R4943"/>
    </row>
    <row r="4944" spans="16:18" x14ac:dyDescent="0.2">
      <c r="P4944" s="288" t="str">
        <f t="shared" si="77"/>
        <v>BLANK</v>
      </c>
      <c r="R4944"/>
    </row>
    <row r="4945" spans="16:18" x14ac:dyDescent="0.2">
      <c r="P4945" s="288" t="str">
        <f t="shared" si="77"/>
        <v>BLANK</v>
      </c>
      <c r="R4945"/>
    </row>
    <row r="4946" spans="16:18" x14ac:dyDescent="0.2">
      <c r="P4946" s="288" t="str">
        <f t="shared" si="77"/>
        <v>BLANK</v>
      </c>
      <c r="R4946"/>
    </row>
    <row r="4947" spans="16:18" x14ac:dyDescent="0.2">
      <c r="P4947" s="288" t="str">
        <f t="shared" si="77"/>
        <v>BLANK</v>
      </c>
      <c r="R4947"/>
    </row>
    <row r="4948" spans="16:18" x14ac:dyDescent="0.2">
      <c r="P4948" s="288" t="str">
        <f t="shared" si="77"/>
        <v>BLANK</v>
      </c>
      <c r="R4948"/>
    </row>
    <row r="4949" spans="16:18" x14ac:dyDescent="0.2">
      <c r="P4949" s="288" t="str">
        <f t="shared" si="77"/>
        <v>BLANK</v>
      </c>
      <c r="R4949"/>
    </row>
    <row r="4950" spans="16:18" x14ac:dyDescent="0.2">
      <c r="P4950" s="288" t="str">
        <f t="shared" si="77"/>
        <v>BLANK</v>
      </c>
      <c r="R4950"/>
    </row>
    <row r="4951" spans="16:18" x14ac:dyDescent="0.2">
      <c r="P4951" s="288" t="str">
        <f t="shared" si="77"/>
        <v>BLANK</v>
      </c>
      <c r="R4951"/>
    </row>
    <row r="4952" spans="16:18" x14ac:dyDescent="0.2">
      <c r="P4952" s="288" t="str">
        <f t="shared" si="77"/>
        <v>BLANK</v>
      </c>
      <c r="R4952"/>
    </row>
    <row r="4953" spans="16:18" x14ac:dyDescent="0.2">
      <c r="P4953" s="288" t="str">
        <f t="shared" si="77"/>
        <v>BLANK</v>
      </c>
      <c r="R4953"/>
    </row>
    <row r="4954" spans="16:18" x14ac:dyDescent="0.2">
      <c r="P4954" s="288" t="str">
        <f t="shared" si="77"/>
        <v>BLANK</v>
      </c>
      <c r="R4954"/>
    </row>
    <row r="4955" spans="16:18" x14ac:dyDescent="0.2">
      <c r="P4955" s="288" t="str">
        <f t="shared" si="77"/>
        <v>BLANK</v>
      </c>
      <c r="R4955"/>
    </row>
    <row r="4956" spans="16:18" x14ac:dyDescent="0.2">
      <c r="P4956" s="288" t="str">
        <f t="shared" si="77"/>
        <v>BLANK</v>
      </c>
      <c r="R4956"/>
    </row>
    <row r="4957" spans="16:18" x14ac:dyDescent="0.2">
      <c r="P4957" s="288" t="str">
        <f t="shared" si="77"/>
        <v>BLANK</v>
      </c>
      <c r="R4957"/>
    </row>
    <row r="4958" spans="16:18" x14ac:dyDescent="0.2">
      <c r="P4958" s="288" t="str">
        <f t="shared" si="77"/>
        <v>BLANK</v>
      </c>
      <c r="R4958"/>
    </row>
    <row r="4959" spans="16:18" x14ac:dyDescent="0.2">
      <c r="P4959" s="288" t="str">
        <f t="shared" si="77"/>
        <v>BLANK</v>
      </c>
      <c r="R4959"/>
    </row>
    <row r="4960" spans="16:18" x14ac:dyDescent="0.2">
      <c r="P4960" s="288" t="str">
        <f t="shared" si="77"/>
        <v>BLANK</v>
      </c>
      <c r="R4960"/>
    </row>
    <row r="4961" spans="16:18" x14ac:dyDescent="0.2">
      <c r="P4961" s="288" t="str">
        <f t="shared" si="77"/>
        <v>BLANK</v>
      </c>
      <c r="R4961"/>
    </row>
    <row r="4962" spans="16:18" x14ac:dyDescent="0.2">
      <c r="P4962" s="288" t="str">
        <f t="shared" si="77"/>
        <v>BLANK</v>
      </c>
      <c r="R4962"/>
    </row>
    <row r="4963" spans="16:18" x14ac:dyDescent="0.2">
      <c r="P4963" s="288" t="str">
        <f t="shared" si="77"/>
        <v>BLANK</v>
      </c>
      <c r="R4963"/>
    </row>
    <row r="4964" spans="16:18" x14ac:dyDescent="0.2">
      <c r="P4964" s="288" t="str">
        <f t="shared" si="77"/>
        <v>BLANK</v>
      </c>
      <c r="R4964"/>
    </row>
    <row r="4965" spans="16:18" x14ac:dyDescent="0.2">
      <c r="P4965" s="288" t="str">
        <f t="shared" si="77"/>
        <v>BLANK</v>
      </c>
      <c r="R4965"/>
    </row>
    <row r="4966" spans="16:18" x14ac:dyDescent="0.2">
      <c r="P4966" s="288" t="str">
        <f t="shared" si="77"/>
        <v>BLANK</v>
      </c>
      <c r="R4966"/>
    </row>
    <row r="4967" spans="16:18" x14ac:dyDescent="0.2">
      <c r="P4967" s="288" t="str">
        <f t="shared" si="77"/>
        <v>BLANK</v>
      </c>
      <c r="R4967"/>
    </row>
    <row r="4968" spans="16:18" x14ac:dyDescent="0.2">
      <c r="P4968" s="288" t="str">
        <f t="shared" si="77"/>
        <v>BLANK</v>
      </c>
      <c r="R4968"/>
    </row>
    <row r="4969" spans="16:18" x14ac:dyDescent="0.2">
      <c r="P4969" s="288" t="str">
        <f t="shared" si="77"/>
        <v>BLANK</v>
      </c>
      <c r="R4969"/>
    </row>
    <row r="4970" spans="16:18" x14ac:dyDescent="0.2">
      <c r="P4970" s="288" t="str">
        <f t="shared" si="77"/>
        <v>BLANK</v>
      </c>
      <c r="R4970"/>
    </row>
    <row r="4971" spans="16:18" x14ac:dyDescent="0.2">
      <c r="P4971" s="288" t="str">
        <f t="shared" si="77"/>
        <v>BLANK</v>
      </c>
      <c r="R4971"/>
    </row>
    <row r="4972" spans="16:18" x14ac:dyDescent="0.2">
      <c r="P4972" s="288" t="str">
        <f t="shared" si="77"/>
        <v>BLANK</v>
      </c>
      <c r="R4972"/>
    </row>
    <row r="4973" spans="16:18" x14ac:dyDescent="0.2">
      <c r="P4973" s="288" t="str">
        <f t="shared" si="77"/>
        <v>BLANK</v>
      </c>
      <c r="R4973"/>
    </row>
    <row r="4974" spans="16:18" x14ac:dyDescent="0.2">
      <c r="P4974" s="288" t="str">
        <f t="shared" si="77"/>
        <v>BLANK</v>
      </c>
      <c r="R4974"/>
    </row>
    <row r="4975" spans="16:18" x14ac:dyDescent="0.2">
      <c r="P4975" s="288" t="str">
        <f t="shared" si="77"/>
        <v>BLANK</v>
      </c>
      <c r="R4975"/>
    </row>
    <row r="4976" spans="16:18" x14ac:dyDescent="0.2">
      <c r="P4976" s="288" t="str">
        <f t="shared" si="77"/>
        <v>BLANK</v>
      </c>
      <c r="R4976"/>
    </row>
    <row r="4977" spans="16:18" x14ac:dyDescent="0.2">
      <c r="P4977" s="288" t="str">
        <f t="shared" si="77"/>
        <v>BLANK</v>
      </c>
      <c r="R4977"/>
    </row>
    <row r="4978" spans="16:18" x14ac:dyDescent="0.2">
      <c r="P4978" s="288" t="str">
        <f t="shared" si="77"/>
        <v>BLANK</v>
      </c>
      <c r="R4978"/>
    </row>
    <row r="4979" spans="16:18" x14ac:dyDescent="0.2">
      <c r="P4979" s="288" t="str">
        <f t="shared" si="77"/>
        <v>BLANK</v>
      </c>
      <c r="R4979"/>
    </row>
    <row r="4980" spans="16:18" x14ac:dyDescent="0.2">
      <c r="P4980" s="288" t="str">
        <f t="shared" si="77"/>
        <v>BLANK</v>
      </c>
      <c r="R4980"/>
    </row>
    <row r="4981" spans="16:18" x14ac:dyDescent="0.2">
      <c r="P4981" s="288" t="str">
        <f t="shared" si="77"/>
        <v>BLANK</v>
      </c>
      <c r="R4981"/>
    </row>
    <row r="4982" spans="16:18" x14ac:dyDescent="0.2">
      <c r="P4982" s="288" t="str">
        <f t="shared" si="77"/>
        <v>BLANK</v>
      </c>
      <c r="R4982"/>
    </row>
    <row r="4983" spans="16:18" x14ac:dyDescent="0.2">
      <c r="P4983" s="288" t="str">
        <f t="shared" si="77"/>
        <v>BLANK</v>
      </c>
      <c r="R4983"/>
    </row>
    <row r="4984" spans="16:18" x14ac:dyDescent="0.2">
      <c r="P4984" s="288" t="str">
        <f t="shared" si="77"/>
        <v>BLANK</v>
      </c>
      <c r="R4984"/>
    </row>
    <row r="4985" spans="16:18" x14ac:dyDescent="0.2">
      <c r="P4985" s="288" t="str">
        <f t="shared" si="77"/>
        <v>BLANK</v>
      </c>
      <c r="R4985"/>
    </row>
    <row r="4986" spans="16:18" x14ac:dyDescent="0.2">
      <c r="P4986" s="288" t="str">
        <f t="shared" si="77"/>
        <v>BLANK</v>
      </c>
      <c r="R4986"/>
    </row>
    <row r="4987" spans="16:18" x14ac:dyDescent="0.2">
      <c r="P4987" s="288" t="str">
        <f t="shared" si="77"/>
        <v>BLANK</v>
      </c>
      <c r="R4987"/>
    </row>
    <row r="4988" spans="16:18" x14ac:dyDescent="0.2">
      <c r="P4988" s="288" t="str">
        <f t="shared" si="77"/>
        <v>BLANK</v>
      </c>
      <c r="R4988"/>
    </row>
    <row r="4989" spans="16:18" x14ac:dyDescent="0.2">
      <c r="P4989" s="288" t="str">
        <f t="shared" si="77"/>
        <v>BLANK</v>
      </c>
      <c r="R4989"/>
    </row>
    <row r="4990" spans="16:18" x14ac:dyDescent="0.2">
      <c r="P4990" s="288" t="str">
        <f t="shared" si="77"/>
        <v>BLANK</v>
      </c>
      <c r="R4990"/>
    </row>
    <row r="4991" spans="16:18" x14ac:dyDescent="0.2">
      <c r="P4991" s="288" t="str">
        <f t="shared" si="77"/>
        <v>BLANK</v>
      </c>
      <c r="R4991"/>
    </row>
    <row r="4992" spans="16:18" x14ac:dyDescent="0.2">
      <c r="P4992" s="288" t="str">
        <f t="shared" si="77"/>
        <v>BLANK</v>
      </c>
      <c r="R4992"/>
    </row>
    <row r="4993" spans="16:18" x14ac:dyDescent="0.2">
      <c r="P4993" s="288" t="str">
        <f t="shared" si="77"/>
        <v>BLANK</v>
      </c>
      <c r="R4993"/>
    </row>
    <row r="4994" spans="16:18" x14ac:dyDescent="0.2">
      <c r="P4994" s="288" t="str">
        <f t="shared" si="77"/>
        <v>BLANK</v>
      </c>
      <c r="R4994"/>
    </row>
    <row r="4995" spans="16:18" x14ac:dyDescent="0.2">
      <c r="P4995" s="288" t="str">
        <f t="shared" ref="P4995:P5058" si="78">IF(A4995="","BLANK",A4995)</f>
        <v>BLANK</v>
      </c>
      <c r="R4995"/>
    </row>
    <row r="4996" spans="16:18" x14ac:dyDescent="0.2">
      <c r="P4996" s="288" t="str">
        <f t="shared" si="78"/>
        <v>BLANK</v>
      </c>
      <c r="R4996"/>
    </row>
    <row r="4997" spans="16:18" x14ac:dyDescent="0.2">
      <c r="P4997" s="288" t="str">
        <f t="shared" si="78"/>
        <v>BLANK</v>
      </c>
      <c r="R4997"/>
    </row>
    <row r="4998" spans="16:18" x14ac:dyDescent="0.2">
      <c r="P4998" s="288" t="str">
        <f t="shared" si="78"/>
        <v>BLANK</v>
      </c>
      <c r="R4998"/>
    </row>
    <row r="4999" spans="16:18" x14ac:dyDescent="0.2">
      <c r="P4999" s="288" t="str">
        <f t="shared" si="78"/>
        <v>BLANK</v>
      </c>
      <c r="R4999"/>
    </row>
    <row r="5000" spans="16:18" x14ac:dyDescent="0.2">
      <c r="P5000" s="288" t="str">
        <f t="shared" si="78"/>
        <v>BLANK</v>
      </c>
      <c r="R5000"/>
    </row>
    <row r="5001" spans="16:18" x14ac:dyDescent="0.2">
      <c r="P5001" s="288" t="str">
        <f t="shared" si="78"/>
        <v>BLANK</v>
      </c>
      <c r="R5001"/>
    </row>
    <row r="5002" spans="16:18" x14ac:dyDescent="0.2">
      <c r="P5002" s="288" t="str">
        <f t="shared" si="78"/>
        <v>BLANK</v>
      </c>
      <c r="R5002"/>
    </row>
    <row r="5003" spans="16:18" x14ac:dyDescent="0.2">
      <c r="P5003" s="288" t="str">
        <f t="shared" si="78"/>
        <v>BLANK</v>
      </c>
      <c r="R5003"/>
    </row>
    <row r="5004" spans="16:18" x14ac:dyDescent="0.2">
      <c r="P5004" s="288" t="str">
        <f t="shared" si="78"/>
        <v>BLANK</v>
      </c>
      <c r="R5004"/>
    </row>
    <row r="5005" spans="16:18" x14ac:dyDescent="0.2">
      <c r="P5005" s="288" t="str">
        <f t="shared" si="78"/>
        <v>BLANK</v>
      </c>
      <c r="R5005"/>
    </row>
    <row r="5006" spans="16:18" x14ac:dyDescent="0.2">
      <c r="P5006" s="288" t="str">
        <f t="shared" si="78"/>
        <v>BLANK</v>
      </c>
      <c r="R5006"/>
    </row>
    <row r="5007" spans="16:18" x14ac:dyDescent="0.2">
      <c r="P5007" s="288" t="str">
        <f t="shared" si="78"/>
        <v>BLANK</v>
      </c>
      <c r="R5007"/>
    </row>
    <row r="5008" spans="16:18" x14ac:dyDescent="0.2">
      <c r="P5008" s="288" t="str">
        <f t="shared" si="78"/>
        <v>BLANK</v>
      </c>
      <c r="R5008"/>
    </row>
    <row r="5009" spans="16:18" x14ac:dyDescent="0.2">
      <c r="P5009" s="288" t="str">
        <f t="shared" si="78"/>
        <v>BLANK</v>
      </c>
      <c r="R5009"/>
    </row>
    <row r="5010" spans="16:18" x14ac:dyDescent="0.2">
      <c r="P5010" s="288" t="str">
        <f t="shared" si="78"/>
        <v>BLANK</v>
      </c>
      <c r="R5010"/>
    </row>
    <row r="5011" spans="16:18" x14ac:dyDescent="0.2">
      <c r="P5011" s="288" t="str">
        <f t="shared" si="78"/>
        <v>BLANK</v>
      </c>
      <c r="R5011"/>
    </row>
    <row r="5012" spans="16:18" x14ac:dyDescent="0.2">
      <c r="P5012" s="288" t="str">
        <f t="shared" si="78"/>
        <v>BLANK</v>
      </c>
      <c r="R5012"/>
    </row>
    <row r="5013" spans="16:18" x14ac:dyDescent="0.2">
      <c r="P5013" s="288" t="str">
        <f t="shared" si="78"/>
        <v>BLANK</v>
      </c>
      <c r="R5013"/>
    </row>
    <row r="5014" spans="16:18" x14ac:dyDescent="0.2">
      <c r="P5014" s="288" t="str">
        <f t="shared" si="78"/>
        <v>BLANK</v>
      </c>
      <c r="R5014"/>
    </row>
    <row r="5015" spans="16:18" x14ac:dyDescent="0.2">
      <c r="P5015" s="288" t="str">
        <f t="shared" si="78"/>
        <v>BLANK</v>
      </c>
      <c r="R5015"/>
    </row>
    <row r="5016" spans="16:18" x14ac:dyDescent="0.2">
      <c r="P5016" s="288" t="str">
        <f t="shared" si="78"/>
        <v>BLANK</v>
      </c>
      <c r="R5016"/>
    </row>
    <row r="5017" spans="16:18" x14ac:dyDescent="0.2">
      <c r="P5017" s="288" t="str">
        <f t="shared" si="78"/>
        <v>BLANK</v>
      </c>
      <c r="R5017"/>
    </row>
    <row r="5018" spans="16:18" x14ac:dyDescent="0.2">
      <c r="P5018" s="288" t="str">
        <f t="shared" si="78"/>
        <v>BLANK</v>
      </c>
      <c r="R5018"/>
    </row>
    <row r="5019" spans="16:18" x14ac:dyDescent="0.2">
      <c r="P5019" s="288" t="str">
        <f t="shared" si="78"/>
        <v>BLANK</v>
      </c>
      <c r="R5019"/>
    </row>
    <row r="5020" spans="16:18" x14ac:dyDescent="0.2">
      <c r="P5020" s="288" t="str">
        <f t="shared" si="78"/>
        <v>BLANK</v>
      </c>
      <c r="R5020"/>
    </row>
    <row r="5021" spans="16:18" x14ac:dyDescent="0.2">
      <c r="P5021" s="288" t="str">
        <f t="shared" si="78"/>
        <v>BLANK</v>
      </c>
      <c r="R5021"/>
    </row>
    <row r="5022" spans="16:18" x14ac:dyDescent="0.2">
      <c r="P5022" s="288" t="str">
        <f t="shared" si="78"/>
        <v>BLANK</v>
      </c>
      <c r="R5022"/>
    </row>
    <row r="5023" spans="16:18" x14ac:dyDescent="0.2">
      <c r="P5023" s="288" t="str">
        <f t="shared" si="78"/>
        <v>BLANK</v>
      </c>
      <c r="R5023"/>
    </row>
    <row r="5024" spans="16:18" x14ac:dyDescent="0.2">
      <c r="P5024" s="288" t="str">
        <f t="shared" si="78"/>
        <v>BLANK</v>
      </c>
      <c r="R5024"/>
    </row>
    <row r="5025" spans="16:18" x14ac:dyDescent="0.2">
      <c r="P5025" s="288" t="str">
        <f t="shared" si="78"/>
        <v>BLANK</v>
      </c>
      <c r="R5025"/>
    </row>
    <row r="5026" spans="16:18" x14ac:dyDescent="0.2">
      <c r="P5026" s="288" t="str">
        <f t="shared" si="78"/>
        <v>BLANK</v>
      </c>
      <c r="R5026"/>
    </row>
    <row r="5027" spans="16:18" x14ac:dyDescent="0.2">
      <c r="P5027" s="288" t="str">
        <f t="shared" si="78"/>
        <v>BLANK</v>
      </c>
      <c r="R5027"/>
    </row>
    <row r="5028" spans="16:18" x14ac:dyDescent="0.2">
      <c r="P5028" s="288" t="str">
        <f t="shared" si="78"/>
        <v>BLANK</v>
      </c>
      <c r="R5028"/>
    </row>
    <row r="5029" spans="16:18" x14ac:dyDescent="0.2">
      <c r="P5029" s="288" t="str">
        <f t="shared" si="78"/>
        <v>BLANK</v>
      </c>
      <c r="R5029"/>
    </row>
    <row r="5030" spans="16:18" x14ac:dyDescent="0.2">
      <c r="P5030" s="288" t="str">
        <f t="shared" si="78"/>
        <v>BLANK</v>
      </c>
      <c r="R5030"/>
    </row>
    <row r="5031" spans="16:18" x14ac:dyDescent="0.2">
      <c r="P5031" s="288" t="str">
        <f t="shared" si="78"/>
        <v>BLANK</v>
      </c>
      <c r="R5031"/>
    </row>
    <row r="5032" spans="16:18" x14ac:dyDescent="0.2">
      <c r="P5032" s="288" t="str">
        <f t="shared" si="78"/>
        <v>BLANK</v>
      </c>
      <c r="R5032"/>
    </row>
    <row r="5033" spans="16:18" x14ac:dyDescent="0.2">
      <c r="P5033" s="288" t="str">
        <f t="shared" si="78"/>
        <v>BLANK</v>
      </c>
      <c r="R5033"/>
    </row>
    <row r="5034" spans="16:18" x14ac:dyDescent="0.2">
      <c r="P5034" s="288" t="str">
        <f t="shared" si="78"/>
        <v>BLANK</v>
      </c>
      <c r="R5034"/>
    </row>
    <row r="5035" spans="16:18" x14ac:dyDescent="0.2">
      <c r="P5035" s="288" t="str">
        <f t="shared" si="78"/>
        <v>BLANK</v>
      </c>
      <c r="R5035"/>
    </row>
    <row r="5036" spans="16:18" x14ac:dyDescent="0.2">
      <c r="P5036" s="288" t="str">
        <f t="shared" si="78"/>
        <v>BLANK</v>
      </c>
      <c r="R5036"/>
    </row>
    <row r="5037" spans="16:18" x14ac:dyDescent="0.2">
      <c r="P5037" s="288" t="str">
        <f t="shared" si="78"/>
        <v>BLANK</v>
      </c>
      <c r="R5037"/>
    </row>
    <row r="5038" spans="16:18" x14ac:dyDescent="0.2">
      <c r="P5038" s="288" t="str">
        <f t="shared" si="78"/>
        <v>BLANK</v>
      </c>
      <c r="R5038"/>
    </row>
    <row r="5039" spans="16:18" x14ac:dyDescent="0.2">
      <c r="P5039" s="288" t="str">
        <f t="shared" si="78"/>
        <v>BLANK</v>
      </c>
      <c r="R5039"/>
    </row>
    <row r="5040" spans="16:18" x14ac:dyDescent="0.2">
      <c r="P5040" s="288" t="str">
        <f t="shared" si="78"/>
        <v>BLANK</v>
      </c>
      <c r="R5040"/>
    </row>
    <row r="5041" spans="16:18" x14ac:dyDescent="0.2">
      <c r="P5041" s="288" t="str">
        <f t="shared" si="78"/>
        <v>BLANK</v>
      </c>
      <c r="R5041"/>
    </row>
    <row r="5042" spans="16:18" x14ac:dyDescent="0.2">
      <c r="P5042" s="288" t="str">
        <f t="shared" si="78"/>
        <v>BLANK</v>
      </c>
      <c r="R5042"/>
    </row>
    <row r="5043" spans="16:18" x14ac:dyDescent="0.2">
      <c r="P5043" s="288" t="str">
        <f t="shared" si="78"/>
        <v>BLANK</v>
      </c>
      <c r="R5043"/>
    </row>
    <row r="5044" spans="16:18" x14ac:dyDescent="0.2">
      <c r="P5044" s="288" t="str">
        <f t="shared" si="78"/>
        <v>BLANK</v>
      </c>
      <c r="R5044"/>
    </row>
    <row r="5045" spans="16:18" x14ac:dyDescent="0.2">
      <c r="P5045" s="288" t="str">
        <f t="shared" si="78"/>
        <v>BLANK</v>
      </c>
      <c r="R5045"/>
    </row>
    <row r="5046" spans="16:18" x14ac:dyDescent="0.2">
      <c r="P5046" s="288" t="str">
        <f t="shared" si="78"/>
        <v>BLANK</v>
      </c>
      <c r="R5046"/>
    </row>
    <row r="5047" spans="16:18" x14ac:dyDescent="0.2">
      <c r="P5047" s="288" t="str">
        <f t="shared" si="78"/>
        <v>BLANK</v>
      </c>
      <c r="R5047"/>
    </row>
    <row r="5048" spans="16:18" x14ac:dyDescent="0.2">
      <c r="P5048" s="288" t="str">
        <f t="shared" si="78"/>
        <v>BLANK</v>
      </c>
      <c r="R5048"/>
    </row>
    <row r="5049" spans="16:18" x14ac:dyDescent="0.2">
      <c r="P5049" s="288" t="str">
        <f t="shared" si="78"/>
        <v>BLANK</v>
      </c>
      <c r="R5049"/>
    </row>
    <row r="5050" spans="16:18" x14ac:dyDescent="0.2">
      <c r="P5050" s="288" t="str">
        <f t="shared" si="78"/>
        <v>BLANK</v>
      </c>
      <c r="R5050"/>
    </row>
    <row r="5051" spans="16:18" x14ac:dyDescent="0.2">
      <c r="P5051" s="288" t="str">
        <f t="shared" si="78"/>
        <v>BLANK</v>
      </c>
      <c r="R5051"/>
    </row>
    <row r="5052" spans="16:18" x14ac:dyDescent="0.2">
      <c r="P5052" s="288" t="str">
        <f t="shared" si="78"/>
        <v>BLANK</v>
      </c>
      <c r="R5052"/>
    </row>
    <row r="5053" spans="16:18" x14ac:dyDescent="0.2">
      <c r="P5053" s="288" t="str">
        <f t="shared" si="78"/>
        <v>BLANK</v>
      </c>
      <c r="R5053"/>
    </row>
    <row r="5054" spans="16:18" x14ac:dyDescent="0.2">
      <c r="P5054" s="288" t="str">
        <f t="shared" si="78"/>
        <v>BLANK</v>
      </c>
      <c r="R5054"/>
    </row>
    <row r="5055" spans="16:18" x14ac:dyDescent="0.2">
      <c r="P5055" s="288" t="str">
        <f t="shared" si="78"/>
        <v>BLANK</v>
      </c>
      <c r="R5055"/>
    </row>
    <row r="5056" spans="16:18" x14ac:dyDescent="0.2">
      <c r="P5056" s="288" t="str">
        <f t="shared" si="78"/>
        <v>BLANK</v>
      </c>
      <c r="R5056"/>
    </row>
    <row r="5057" spans="16:18" x14ac:dyDescent="0.2">
      <c r="P5057" s="288" t="str">
        <f t="shared" si="78"/>
        <v>BLANK</v>
      </c>
      <c r="R5057"/>
    </row>
    <row r="5058" spans="16:18" x14ac:dyDescent="0.2">
      <c r="P5058" s="288" t="str">
        <f t="shared" si="78"/>
        <v>BLANK</v>
      </c>
      <c r="R5058"/>
    </row>
    <row r="5059" spans="16:18" x14ac:dyDescent="0.2">
      <c r="P5059" s="288" t="str">
        <f t="shared" ref="P5059:P5122" si="79">IF(A5059="","BLANK",A5059)</f>
        <v>BLANK</v>
      </c>
      <c r="R5059"/>
    </row>
    <row r="5060" spans="16:18" x14ac:dyDescent="0.2">
      <c r="P5060" s="288" t="str">
        <f t="shared" si="79"/>
        <v>BLANK</v>
      </c>
      <c r="R5060"/>
    </row>
    <row r="5061" spans="16:18" x14ac:dyDescent="0.2">
      <c r="P5061" s="288" t="str">
        <f t="shared" si="79"/>
        <v>BLANK</v>
      </c>
      <c r="R5061"/>
    </row>
    <row r="5062" spans="16:18" x14ac:dyDescent="0.2">
      <c r="P5062" s="288" t="str">
        <f t="shared" si="79"/>
        <v>BLANK</v>
      </c>
      <c r="R5062"/>
    </row>
    <row r="5063" spans="16:18" x14ac:dyDescent="0.2">
      <c r="P5063" s="288" t="str">
        <f t="shared" si="79"/>
        <v>BLANK</v>
      </c>
      <c r="R5063"/>
    </row>
    <row r="5064" spans="16:18" x14ac:dyDescent="0.2">
      <c r="P5064" s="288" t="str">
        <f t="shared" si="79"/>
        <v>BLANK</v>
      </c>
      <c r="R5064"/>
    </row>
    <row r="5065" spans="16:18" x14ac:dyDescent="0.2">
      <c r="P5065" s="288" t="str">
        <f t="shared" si="79"/>
        <v>BLANK</v>
      </c>
      <c r="R5065"/>
    </row>
    <row r="5066" spans="16:18" x14ac:dyDescent="0.2">
      <c r="P5066" s="288" t="str">
        <f t="shared" si="79"/>
        <v>BLANK</v>
      </c>
      <c r="R5066"/>
    </row>
    <row r="5067" spans="16:18" x14ac:dyDescent="0.2">
      <c r="P5067" s="288" t="str">
        <f t="shared" si="79"/>
        <v>BLANK</v>
      </c>
      <c r="R5067"/>
    </row>
    <row r="5068" spans="16:18" x14ac:dyDescent="0.2">
      <c r="P5068" s="288" t="str">
        <f t="shared" si="79"/>
        <v>BLANK</v>
      </c>
      <c r="R5068"/>
    </row>
    <row r="5069" spans="16:18" x14ac:dyDescent="0.2">
      <c r="P5069" s="288" t="str">
        <f t="shared" si="79"/>
        <v>BLANK</v>
      </c>
      <c r="R5069"/>
    </row>
    <row r="5070" spans="16:18" x14ac:dyDescent="0.2">
      <c r="P5070" s="288" t="str">
        <f t="shared" si="79"/>
        <v>BLANK</v>
      </c>
      <c r="R5070"/>
    </row>
    <row r="5071" spans="16:18" x14ac:dyDescent="0.2">
      <c r="P5071" s="288" t="str">
        <f t="shared" si="79"/>
        <v>BLANK</v>
      </c>
      <c r="R5071"/>
    </row>
    <row r="5072" spans="16:18" x14ac:dyDescent="0.2">
      <c r="P5072" s="288" t="str">
        <f t="shared" si="79"/>
        <v>BLANK</v>
      </c>
      <c r="R5072"/>
    </row>
    <row r="5073" spans="16:18" x14ac:dyDescent="0.2">
      <c r="P5073" s="288" t="str">
        <f t="shared" si="79"/>
        <v>BLANK</v>
      </c>
      <c r="R5073"/>
    </row>
    <row r="5074" spans="16:18" x14ac:dyDescent="0.2">
      <c r="P5074" s="288" t="str">
        <f t="shared" si="79"/>
        <v>BLANK</v>
      </c>
      <c r="R5074"/>
    </row>
    <row r="5075" spans="16:18" x14ac:dyDescent="0.2">
      <c r="P5075" s="288" t="str">
        <f t="shared" si="79"/>
        <v>BLANK</v>
      </c>
      <c r="R5075"/>
    </row>
    <row r="5076" spans="16:18" x14ac:dyDescent="0.2">
      <c r="P5076" s="288" t="str">
        <f t="shared" si="79"/>
        <v>BLANK</v>
      </c>
      <c r="R5076"/>
    </row>
    <row r="5077" spans="16:18" x14ac:dyDescent="0.2">
      <c r="P5077" s="288" t="str">
        <f t="shared" si="79"/>
        <v>BLANK</v>
      </c>
      <c r="R5077"/>
    </row>
    <row r="5078" spans="16:18" x14ac:dyDescent="0.2">
      <c r="P5078" s="288" t="str">
        <f t="shared" si="79"/>
        <v>BLANK</v>
      </c>
      <c r="R5078"/>
    </row>
    <row r="5079" spans="16:18" x14ac:dyDescent="0.2">
      <c r="P5079" s="288" t="str">
        <f t="shared" si="79"/>
        <v>BLANK</v>
      </c>
      <c r="R5079"/>
    </row>
    <row r="5080" spans="16:18" x14ac:dyDescent="0.2">
      <c r="P5080" s="288" t="str">
        <f t="shared" si="79"/>
        <v>BLANK</v>
      </c>
      <c r="R5080"/>
    </row>
    <row r="5081" spans="16:18" x14ac:dyDescent="0.2">
      <c r="P5081" s="288" t="str">
        <f t="shared" si="79"/>
        <v>BLANK</v>
      </c>
      <c r="R5081"/>
    </row>
    <row r="5082" spans="16:18" x14ac:dyDescent="0.2">
      <c r="P5082" s="288" t="str">
        <f t="shared" si="79"/>
        <v>BLANK</v>
      </c>
      <c r="R5082"/>
    </row>
    <row r="5083" spans="16:18" x14ac:dyDescent="0.2">
      <c r="P5083" s="288" t="str">
        <f t="shared" si="79"/>
        <v>BLANK</v>
      </c>
      <c r="R5083"/>
    </row>
    <row r="5084" spans="16:18" x14ac:dyDescent="0.2">
      <c r="P5084" s="288" t="str">
        <f t="shared" si="79"/>
        <v>BLANK</v>
      </c>
      <c r="R5084"/>
    </row>
    <row r="5085" spans="16:18" x14ac:dyDescent="0.2">
      <c r="P5085" s="288" t="str">
        <f t="shared" si="79"/>
        <v>BLANK</v>
      </c>
      <c r="R5085"/>
    </row>
    <row r="5086" spans="16:18" x14ac:dyDescent="0.2">
      <c r="P5086" s="288" t="str">
        <f t="shared" si="79"/>
        <v>BLANK</v>
      </c>
      <c r="R5086"/>
    </row>
    <row r="5087" spans="16:18" x14ac:dyDescent="0.2">
      <c r="P5087" s="288" t="str">
        <f t="shared" si="79"/>
        <v>BLANK</v>
      </c>
      <c r="R5087"/>
    </row>
    <row r="5088" spans="16:18" x14ac:dyDescent="0.2">
      <c r="P5088" s="288" t="str">
        <f t="shared" si="79"/>
        <v>BLANK</v>
      </c>
      <c r="R5088"/>
    </row>
    <row r="5089" spans="16:18" x14ac:dyDescent="0.2">
      <c r="P5089" s="288" t="str">
        <f t="shared" si="79"/>
        <v>BLANK</v>
      </c>
      <c r="R5089"/>
    </row>
    <row r="5090" spans="16:18" x14ac:dyDescent="0.2">
      <c r="P5090" s="288" t="str">
        <f t="shared" si="79"/>
        <v>BLANK</v>
      </c>
      <c r="R5090"/>
    </row>
    <row r="5091" spans="16:18" x14ac:dyDescent="0.2">
      <c r="P5091" s="288" t="str">
        <f t="shared" si="79"/>
        <v>BLANK</v>
      </c>
      <c r="R5091"/>
    </row>
    <row r="5092" spans="16:18" x14ac:dyDescent="0.2">
      <c r="P5092" s="288" t="str">
        <f t="shared" si="79"/>
        <v>BLANK</v>
      </c>
      <c r="R5092"/>
    </row>
    <row r="5093" spans="16:18" x14ac:dyDescent="0.2">
      <c r="P5093" s="288" t="str">
        <f t="shared" si="79"/>
        <v>BLANK</v>
      </c>
      <c r="R5093"/>
    </row>
    <row r="5094" spans="16:18" x14ac:dyDescent="0.2">
      <c r="P5094" s="288" t="str">
        <f t="shared" si="79"/>
        <v>BLANK</v>
      </c>
      <c r="R5094"/>
    </row>
    <row r="5095" spans="16:18" x14ac:dyDescent="0.2">
      <c r="P5095" s="288" t="str">
        <f t="shared" si="79"/>
        <v>BLANK</v>
      </c>
      <c r="R5095"/>
    </row>
    <row r="5096" spans="16:18" x14ac:dyDescent="0.2">
      <c r="P5096" s="288" t="str">
        <f t="shared" si="79"/>
        <v>BLANK</v>
      </c>
      <c r="R5096"/>
    </row>
    <row r="5097" spans="16:18" x14ac:dyDescent="0.2">
      <c r="P5097" s="288" t="str">
        <f t="shared" si="79"/>
        <v>BLANK</v>
      </c>
      <c r="R5097"/>
    </row>
    <row r="5098" spans="16:18" x14ac:dyDescent="0.2">
      <c r="P5098" s="288" t="str">
        <f t="shared" si="79"/>
        <v>BLANK</v>
      </c>
      <c r="R5098"/>
    </row>
    <row r="5099" spans="16:18" x14ac:dyDescent="0.2">
      <c r="P5099" s="288" t="str">
        <f t="shared" si="79"/>
        <v>BLANK</v>
      </c>
      <c r="R5099"/>
    </row>
    <row r="5100" spans="16:18" x14ac:dyDescent="0.2">
      <c r="P5100" s="288" t="str">
        <f t="shared" si="79"/>
        <v>BLANK</v>
      </c>
      <c r="R5100"/>
    </row>
    <row r="5101" spans="16:18" x14ac:dyDescent="0.2">
      <c r="P5101" s="288" t="str">
        <f t="shared" si="79"/>
        <v>BLANK</v>
      </c>
      <c r="R5101"/>
    </row>
    <row r="5102" spans="16:18" x14ac:dyDescent="0.2">
      <c r="P5102" s="288" t="str">
        <f t="shared" si="79"/>
        <v>BLANK</v>
      </c>
      <c r="R5102"/>
    </row>
    <row r="5103" spans="16:18" x14ac:dyDescent="0.2">
      <c r="P5103" s="288" t="str">
        <f t="shared" si="79"/>
        <v>BLANK</v>
      </c>
      <c r="R5103"/>
    </row>
    <row r="5104" spans="16:18" x14ac:dyDescent="0.2">
      <c r="P5104" s="288" t="str">
        <f t="shared" si="79"/>
        <v>BLANK</v>
      </c>
      <c r="R5104"/>
    </row>
    <row r="5105" spans="16:18" x14ac:dyDescent="0.2">
      <c r="P5105" s="288" t="str">
        <f t="shared" si="79"/>
        <v>BLANK</v>
      </c>
      <c r="R5105"/>
    </row>
    <row r="5106" spans="16:18" x14ac:dyDescent="0.2">
      <c r="P5106" s="288" t="str">
        <f t="shared" si="79"/>
        <v>BLANK</v>
      </c>
      <c r="R5106"/>
    </row>
    <row r="5107" spans="16:18" x14ac:dyDescent="0.2">
      <c r="P5107" s="288" t="str">
        <f t="shared" si="79"/>
        <v>BLANK</v>
      </c>
      <c r="R5107"/>
    </row>
    <row r="5108" spans="16:18" x14ac:dyDescent="0.2">
      <c r="P5108" s="288" t="str">
        <f t="shared" si="79"/>
        <v>BLANK</v>
      </c>
      <c r="R5108"/>
    </row>
    <row r="5109" spans="16:18" x14ac:dyDescent="0.2">
      <c r="P5109" s="288" t="str">
        <f t="shared" si="79"/>
        <v>BLANK</v>
      </c>
      <c r="R5109"/>
    </row>
    <row r="5110" spans="16:18" x14ac:dyDescent="0.2">
      <c r="P5110" s="288" t="str">
        <f t="shared" si="79"/>
        <v>BLANK</v>
      </c>
      <c r="R5110"/>
    </row>
    <row r="5111" spans="16:18" x14ac:dyDescent="0.2">
      <c r="P5111" s="288" t="str">
        <f t="shared" si="79"/>
        <v>BLANK</v>
      </c>
      <c r="R5111"/>
    </row>
    <row r="5112" spans="16:18" x14ac:dyDescent="0.2">
      <c r="P5112" s="288" t="str">
        <f t="shared" si="79"/>
        <v>BLANK</v>
      </c>
      <c r="R5112"/>
    </row>
    <row r="5113" spans="16:18" x14ac:dyDescent="0.2">
      <c r="P5113" s="288" t="str">
        <f t="shared" si="79"/>
        <v>BLANK</v>
      </c>
      <c r="R5113"/>
    </row>
    <row r="5114" spans="16:18" x14ac:dyDescent="0.2">
      <c r="P5114" s="288" t="str">
        <f t="shared" si="79"/>
        <v>BLANK</v>
      </c>
      <c r="R5114"/>
    </row>
    <row r="5115" spans="16:18" x14ac:dyDescent="0.2">
      <c r="P5115" s="288" t="str">
        <f t="shared" si="79"/>
        <v>BLANK</v>
      </c>
      <c r="R5115"/>
    </row>
    <row r="5116" spans="16:18" x14ac:dyDescent="0.2">
      <c r="P5116" s="288" t="str">
        <f t="shared" si="79"/>
        <v>BLANK</v>
      </c>
      <c r="R5116"/>
    </row>
    <row r="5117" spans="16:18" x14ac:dyDescent="0.2">
      <c r="P5117" s="288" t="str">
        <f t="shared" si="79"/>
        <v>BLANK</v>
      </c>
      <c r="R5117"/>
    </row>
    <row r="5118" spans="16:18" x14ac:dyDescent="0.2">
      <c r="P5118" s="288" t="str">
        <f t="shared" si="79"/>
        <v>BLANK</v>
      </c>
      <c r="R5118"/>
    </row>
    <row r="5119" spans="16:18" x14ac:dyDescent="0.2">
      <c r="P5119" s="288" t="str">
        <f t="shared" si="79"/>
        <v>BLANK</v>
      </c>
      <c r="R5119"/>
    </row>
    <row r="5120" spans="16:18" x14ac:dyDescent="0.2">
      <c r="P5120" s="288" t="str">
        <f t="shared" si="79"/>
        <v>BLANK</v>
      </c>
      <c r="R5120"/>
    </row>
    <row r="5121" spans="16:18" x14ac:dyDescent="0.2">
      <c r="P5121" s="288" t="str">
        <f t="shared" si="79"/>
        <v>BLANK</v>
      </c>
      <c r="R5121"/>
    </row>
    <row r="5122" spans="16:18" x14ac:dyDescent="0.2">
      <c r="P5122" s="288" t="str">
        <f t="shared" si="79"/>
        <v>BLANK</v>
      </c>
      <c r="R5122"/>
    </row>
    <row r="5123" spans="16:18" x14ac:dyDescent="0.2">
      <c r="P5123" s="288" t="str">
        <f t="shared" ref="P5123:P5186" si="80">IF(A5123="","BLANK",A5123)</f>
        <v>BLANK</v>
      </c>
      <c r="R5123"/>
    </row>
    <row r="5124" spans="16:18" x14ac:dyDescent="0.2">
      <c r="P5124" s="288" t="str">
        <f t="shared" si="80"/>
        <v>BLANK</v>
      </c>
      <c r="R5124"/>
    </row>
    <row r="5125" spans="16:18" x14ac:dyDescent="0.2">
      <c r="P5125" s="288" t="str">
        <f t="shared" si="80"/>
        <v>BLANK</v>
      </c>
      <c r="R5125"/>
    </row>
    <row r="5126" spans="16:18" x14ac:dyDescent="0.2">
      <c r="P5126" s="288" t="str">
        <f t="shared" si="80"/>
        <v>BLANK</v>
      </c>
      <c r="R5126"/>
    </row>
    <row r="5127" spans="16:18" x14ac:dyDescent="0.2">
      <c r="P5127" s="288" t="str">
        <f t="shared" si="80"/>
        <v>BLANK</v>
      </c>
      <c r="R5127"/>
    </row>
    <row r="5128" spans="16:18" x14ac:dyDescent="0.2">
      <c r="P5128" s="288" t="str">
        <f t="shared" si="80"/>
        <v>BLANK</v>
      </c>
      <c r="R5128"/>
    </row>
    <row r="5129" spans="16:18" x14ac:dyDescent="0.2">
      <c r="P5129" s="288" t="str">
        <f t="shared" si="80"/>
        <v>BLANK</v>
      </c>
      <c r="R5129"/>
    </row>
    <row r="5130" spans="16:18" x14ac:dyDescent="0.2">
      <c r="P5130" s="288" t="str">
        <f t="shared" si="80"/>
        <v>BLANK</v>
      </c>
      <c r="R5130"/>
    </row>
    <row r="5131" spans="16:18" x14ac:dyDescent="0.2">
      <c r="P5131" s="288" t="str">
        <f t="shared" si="80"/>
        <v>BLANK</v>
      </c>
      <c r="R5131"/>
    </row>
    <row r="5132" spans="16:18" x14ac:dyDescent="0.2">
      <c r="P5132" s="288" t="str">
        <f t="shared" si="80"/>
        <v>BLANK</v>
      </c>
      <c r="R5132"/>
    </row>
    <row r="5133" spans="16:18" x14ac:dyDescent="0.2">
      <c r="P5133" s="288" t="str">
        <f t="shared" si="80"/>
        <v>BLANK</v>
      </c>
      <c r="R5133"/>
    </row>
    <row r="5134" spans="16:18" x14ac:dyDescent="0.2">
      <c r="P5134" s="288" t="str">
        <f t="shared" si="80"/>
        <v>BLANK</v>
      </c>
      <c r="R5134"/>
    </row>
    <row r="5135" spans="16:18" x14ac:dyDescent="0.2">
      <c r="P5135" s="288" t="str">
        <f t="shared" si="80"/>
        <v>BLANK</v>
      </c>
      <c r="R5135"/>
    </row>
    <row r="5136" spans="16:18" x14ac:dyDescent="0.2">
      <c r="P5136" s="288" t="str">
        <f t="shared" si="80"/>
        <v>BLANK</v>
      </c>
      <c r="R5136"/>
    </row>
    <row r="5137" spans="16:18" x14ac:dyDescent="0.2">
      <c r="P5137" s="288" t="str">
        <f t="shared" si="80"/>
        <v>BLANK</v>
      </c>
      <c r="R5137"/>
    </row>
    <row r="5138" spans="16:18" x14ac:dyDescent="0.2">
      <c r="P5138" s="288" t="str">
        <f t="shared" si="80"/>
        <v>BLANK</v>
      </c>
      <c r="R5138"/>
    </row>
    <row r="5139" spans="16:18" x14ac:dyDescent="0.2">
      <c r="P5139" s="288" t="str">
        <f t="shared" si="80"/>
        <v>BLANK</v>
      </c>
      <c r="R5139"/>
    </row>
    <row r="5140" spans="16:18" x14ac:dyDescent="0.2">
      <c r="P5140" s="288" t="str">
        <f t="shared" si="80"/>
        <v>BLANK</v>
      </c>
      <c r="R5140"/>
    </row>
    <row r="5141" spans="16:18" x14ac:dyDescent="0.2">
      <c r="P5141" s="288" t="str">
        <f t="shared" si="80"/>
        <v>BLANK</v>
      </c>
      <c r="R5141"/>
    </row>
    <row r="5142" spans="16:18" x14ac:dyDescent="0.2">
      <c r="P5142" s="288" t="str">
        <f t="shared" si="80"/>
        <v>BLANK</v>
      </c>
      <c r="R5142"/>
    </row>
    <row r="5143" spans="16:18" x14ac:dyDescent="0.2">
      <c r="P5143" s="288" t="str">
        <f t="shared" si="80"/>
        <v>BLANK</v>
      </c>
      <c r="R5143"/>
    </row>
    <row r="5144" spans="16:18" x14ac:dyDescent="0.2">
      <c r="P5144" s="288" t="str">
        <f t="shared" si="80"/>
        <v>BLANK</v>
      </c>
      <c r="R5144"/>
    </row>
    <row r="5145" spans="16:18" x14ac:dyDescent="0.2">
      <c r="P5145" s="288" t="str">
        <f t="shared" si="80"/>
        <v>BLANK</v>
      </c>
      <c r="R5145"/>
    </row>
    <row r="5146" spans="16:18" x14ac:dyDescent="0.2">
      <c r="P5146" s="288" t="str">
        <f t="shared" si="80"/>
        <v>BLANK</v>
      </c>
      <c r="R5146"/>
    </row>
    <row r="5147" spans="16:18" x14ac:dyDescent="0.2">
      <c r="P5147" s="288" t="str">
        <f t="shared" si="80"/>
        <v>BLANK</v>
      </c>
      <c r="R5147"/>
    </row>
    <row r="5148" spans="16:18" x14ac:dyDescent="0.2">
      <c r="P5148" s="288" t="str">
        <f t="shared" si="80"/>
        <v>BLANK</v>
      </c>
      <c r="R5148"/>
    </row>
    <row r="5149" spans="16:18" x14ac:dyDescent="0.2">
      <c r="P5149" s="288" t="str">
        <f t="shared" si="80"/>
        <v>BLANK</v>
      </c>
      <c r="R5149"/>
    </row>
    <row r="5150" spans="16:18" x14ac:dyDescent="0.2">
      <c r="P5150" s="288" t="str">
        <f t="shared" si="80"/>
        <v>BLANK</v>
      </c>
      <c r="R5150"/>
    </row>
    <row r="5151" spans="16:18" x14ac:dyDescent="0.2">
      <c r="P5151" s="288" t="str">
        <f t="shared" si="80"/>
        <v>BLANK</v>
      </c>
      <c r="R5151"/>
    </row>
    <row r="5152" spans="16:18" x14ac:dyDescent="0.2">
      <c r="P5152" s="288" t="str">
        <f t="shared" si="80"/>
        <v>BLANK</v>
      </c>
      <c r="R5152"/>
    </row>
    <row r="5153" spans="16:18" x14ac:dyDescent="0.2">
      <c r="P5153" s="288" t="str">
        <f t="shared" si="80"/>
        <v>BLANK</v>
      </c>
      <c r="R5153"/>
    </row>
    <row r="5154" spans="16:18" x14ac:dyDescent="0.2">
      <c r="P5154" s="288" t="str">
        <f t="shared" si="80"/>
        <v>BLANK</v>
      </c>
      <c r="R5154"/>
    </row>
    <row r="5155" spans="16:18" x14ac:dyDescent="0.2">
      <c r="P5155" s="288" t="str">
        <f t="shared" si="80"/>
        <v>BLANK</v>
      </c>
      <c r="R5155"/>
    </row>
    <row r="5156" spans="16:18" x14ac:dyDescent="0.2">
      <c r="P5156" s="288" t="str">
        <f t="shared" si="80"/>
        <v>BLANK</v>
      </c>
      <c r="R5156"/>
    </row>
    <row r="5157" spans="16:18" x14ac:dyDescent="0.2">
      <c r="P5157" s="288" t="str">
        <f t="shared" si="80"/>
        <v>BLANK</v>
      </c>
      <c r="R5157"/>
    </row>
    <row r="5158" spans="16:18" x14ac:dyDescent="0.2">
      <c r="P5158" s="288" t="str">
        <f t="shared" si="80"/>
        <v>BLANK</v>
      </c>
      <c r="R5158"/>
    </row>
    <row r="5159" spans="16:18" x14ac:dyDescent="0.2">
      <c r="P5159" s="288" t="str">
        <f t="shared" si="80"/>
        <v>BLANK</v>
      </c>
      <c r="R5159"/>
    </row>
    <row r="5160" spans="16:18" x14ac:dyDescent="0.2">
      <c r="P5160" s="288" t="str">
        <f t="shared" si="80"/>
        <v>BLANK</v>
      </c>
      <c r="R5160"/>
    </row>
    <row r="5161" spans="16:18" x14ac:dyDescent="0.2">
      <c r="P5161" s="288" t="str">
        <f t="shared" si="80"/>
        <v>BLANK</v>
      </c>
      <c r="R5161"/>
    </row>
    <row r="5162" spans="16:18" x14ac:dyDescent="0.2">
      <c r="P5162" s="288" t="str">
        <f t="shared" si="80"/>
        <v>BLANK</v>
      </c>
      <c r="R5162"/>
    </row>
    <row r="5163" spans="16:18" x14ac:dyDescent="0.2">
      <c r="P5163" s="288" t="str">
        <f t="shared" si="80"/>
        <v>BLANK</v>
      </c>
      <c r="R5163"/>
    </row>
    <row r="5164" spans="16:18" x14ac:dyDescent="0.2">
      <c r="P5164" s="288" t="str">
        <f t="shared" si="80"/>
        <v>BLANK</v>
      </c>
      <c r="R5164"/>
    </row>
    <row r="5165" spans="16:18" x14ac:dyDescent="0.2">
      <c r="P5165" s="288" t="str">
        <f t="shared" si="80"/>
        <v>BLANK</v>
      </c>
      <c r="R5165"/>
    </row>
    <row r="5166" spans="16:18" x14ac:dyDescent="0.2">
      <c r="P5166" s="288" t="str">
        <f t="shared" si="80"/>
        <v>BLANK</v>
      </c>
      <c r="R5166"/>
    </row>
    <row r="5167" spans="16:18" x14ac:dyDescent="0.2">
      <c r="P5167" s="288" t="str">
        <f t="shared" si="80"/>
        <v>BLANK</v>
      </c>
      <c r="R5167"/>
    </row>
    <row r="5168" spans="16:18" x14ac:dyDescent="0.2">
      <c r="P5168" s="288" t="str">
        <f t="shared" si="80"/>
        <v>BLANK</v>
      </c>
      <c r="R5168"/>
    </row>
    <row r="5169" spans="16:18" x14ac:dyDescent="0.2">
      <c r="P5169" s="288" t="str">
        <f t="shared" si="80"/>
        <v>BLANK</v>
      </c>
      <c r="R5169"/>
    </row>
    <row r="5170" spans="16:18" x14ac:dyDescent="0.2">
      <c r="P5170" s="288" t="str">
        <f t="shared" si="80"/>
        <v>BLANK</v>
      </c>
      <c r="R5170"/>
    </row>
    <row r="5171" spans="16:18" x14ac:dyDescent="0.2">
      <c r="P5171" s="288" t="str">
        <f t="shared" si="80"/>
        <v>BLANK</v>
      </c>
      <c r="R5171"/>
    </row>
    <row r="5172" spans="16:18" x14ac:dyDescent="0.2">
      <c r="P5172" s="288" t="str">
        <f t="shared" si="80"/>
        <v>BLANK</v>
      </c>
      <c r="R5172"/>
    </row>
    <row r="5173" spans="16:18" x14ac:dyDescent="0.2">
      <c r="P5173" s="288" t="str">
        <f t="shared" si="80"/>
        <v>BLANK</v>
      </c>
      <c r="R5173"/>
    </row>
    <row r="5174" spans="16:18" x14ac:dyDescent="0.2">
      <c r="P5174" s="288" t="str">
        <f t="shared" si="80"/>
        <v>BLANK</v>
      </c>
      <c r="R5174"/>
    </row>
    <row r="5175" spans="16:18" x14ac:dyDescent="0.2">
      <c r="P5175" s="288" t="str">
        <f t="shared" si="80"/>
        <v>BLANK</v>
      </c>
      <c r="R5175"/>
    </row>
    <row r="5176" spans="16:18" x14ac:dyDescent="0.2">
      <c r="P5176" s="288" t="str">
        <f t="shared" si="80"/>
        <v>BLANK</v>
      </c>
      <c r="R5176"/>
    </row>
    <row r="5177" spans="16:18" x14ac:dyDescent="0.2">
      <c r="P5177" s="288" t="str">
        <f t="shared" si="80"/>
        <v>BLANK</v>
      </c>
      <c r="R5177"/>
    </row>
    <row r="5178" spans="16:18" x14ac:dyDescent="0.2">
      <c r="P5178" s="288" t="str">
        <f t="shared" si="80"/>
        <v>BLANK</v>
      </c>
      <c r="R5178"/>
    </row>
    <row r="5179" spans="16:18" x14ac:dyDescent="0.2">
      <c r="P5179" s="288" t="str">
        <f t="shared" si="80"/>
        <v>BLANK</v>
      </c>
      <c r="R5179"/>
    </row>
    <row r="5180" spans="16:18" x14ac:dyDescent="0.2">
      <c r="P5180" s="288" t="str">
        <f t="shared" si="80"/>
        <v>BLANK</v>
      </c>
      <c r="R5180"/>
    </row>
    <row r="5181" spans="16:18" x14ac:dyDescent="0.2">
      <c r="P5181" s="288" t="str">
        <f t="shared" si="80"/>
        <v>BLANK</v>
      </c>
      <c r="R5181"/>
    </row>
    <row r="5182" spans="16:18" x14ac:dyDescent="0.2">
      <c r="P5182" s="288" t="str">
        <f t="shared" si="80"/>
        <v>BLANK</v>
      </c>
      <c r="R5182"/>
    </row>
    <row r="5183" spans="16:18" x14ac:dyDescent="0.2">
      <c r="P5183" s="288" t="str">
        <f t="shared" si="80"/>
        <v>BLANK</v>
      </c>
      <c r="R5183"/>
    </row>
    <row r="5184" spans="16:18" x14ac:dyDescent="0.2">
      <c r="P5184" s="288" t="str">
        <f t="shared" si="80"/>
        <v>BLANK</v>
      </c>
      <c r="R5184"/>
    </row>
    <row r="5185" spans="16:18" x14ac:dyDescent="0.2">
      <c r="P5185" s="288" t="str">
        <f t="shared" si="80"/>
        <v>BLANK</v>
      </c>
      <c r="R5185"/>
    </row>
    <row r="5186" spans="16:18" x14ac:dyDescent="0.2">
      <c r="P5186" s="288" t="str">
        <f t="shared" si="80"/>
        <v>BLANK</v>
      </c>
      <c r="R5186"/>
    </row>
    <row r="5187" spans="16:18" x14ac:dyDescent="0.2">
      <c r="P5187" s="288" t="str">
        <f t="shared" ref="P5187:P5250" si="81">IF(A5187="","BLANK",A5187)</f>
        <v>BLANK</v>
      </c>
      <c r="R5187"/>
    </row>
    <row r="5188" spans="16:18" x14ac:dyDescent="0.2">
      <c r="P5188" s="288" t="str">
        <f t="shared" si="81"/>
        <v>BLANK</v>
      </c>
      <c r="R5188"/>
    </row>
    <row r="5189" spans="16:18" x14ac:dyDescent="0.2">
      <c r="P5189" s="288" t="str">
        <f t="shared" si="81"/>
        <v>BLANK</v>
      </c>
      <c r="R5189"/>
    </row>
    <row r="5190" spans="16:18" x14ac:dyDescent="0.2">
      <c r="P5190" s="288" t="str">
        <f t="shared" si="81"/>
        <v>BLANK</v>
      </c>
      <c r="R5190"/>
    </row>
    <row r="5191" spans="16:18" x14ac:dyDescent="0.2">
      <c r="P5191" s="288" t="str">
        <f t="shared" si="81"/>
        <v>BLANK</v>
      </c>
      <c r="R5191"/>
    </row>
    <row r="5192" spans="16:18" x14ac:dyDescent="0.2">
      <c r="P5192" s="288" t="str">
        <f t="shared" si="81"/>
        <v>BLANK</v>
      </c>
      <c r="R5192"/>
    </row>
    <row r="5193" spans="16:18" x14ac:dyDescent="0.2">
      <c r="P5193" s="288" t="str">
        <f t="shared" si="81"/>
        <v>BLANK</v>
      </c>
      <c r="R5193"/>
    </row>
    <row r="5194" spans="16:18" x14ac:dyDescent="0.2">
      <c r="P5194" s="288" t="str">
        <f t="shared" si="81"/>
        <v>BLANK</v>
      </c>
      <c r="R5194"/>
    </row>
    <row r="5195" spans="16:18" x14ac:dyDescent="0.2">
      <c r="P5195" s="288" t="str">
        <f t="shared" si="81"/>
        <v>BLANK</v>
      </c>
      <c r="R5195"/>
    </row>
    <row r="5196" spans="16:18" x14ac:dyDescent="0.2">
      <c r="P5196" s="288" t="str">
        <f t="shared" si="81"/>
        <v>BLANK</v>
      </c>
      <c r="R5196"/>
    </row>
    <row r="5197" spans="16:18" x14ac:dyDescent="0.2">
      <c r="P5197" s="288" t="str">
        <f t="shared" si="81"/>
        <v>BLANK</v>
      </c>
      <c r="R5197"/>
    </row>
    <row r="5198" spans="16:18" x14ac:dyDescent="0.2">
      <c r="P5198" s="288" t="str">
        <f t="shared" si="81"/>
        <v>BLANK</v>
      </c>
      <c r="R5198"/>
    </row>
    <row r="5199" spans="16:18" x14ac:dyDescent="0.2">
      <c r="P5199" s="288" t="str">
        <f t="shared" si="81"/>
        <v>BLANK</v>
      </c>
      <c r="R5199"/>
    </row>
    <row r="5200" spans="16:18" x14ac:dyDescent="0.2">
      <c r="P5200" s="288" t="str">
        <f t="shared" si="81"/>
        <v>BLANK</v>
      </c>
      <c r="R5200"/>
    </row>
    <row r="5201" spans="16:18" x14ac:dyDescent="0.2">
      <c r="P5201" s="288" t="str">
        <f t="shared" si="81"/>
        <v>BLANK</v>
      </c>
      <c r="R5201"/>
    </row>
    <row r="5202" spans="16:18" x14ac:dyDescent="0.2">
      <c r="P5202" s="288" t="str">
        <f t="shared" si="81"/>
        <v>BLANK</v>
      </c>
      <c r="R5202"/>
    </row>
    <row r="5203" spans="16:18" x14ac:dyDescent="0.2">
      <c r="P5203" s="288" t="str">
        <f t="shared" si="81"/>
        <v>BLANK</v>
      </c>
      <c r="R5203"/>
    </row>
    <row r="5204" spans="16:18" x14ac:dyDescent="0.2">
      <c r="P5204" s="288" t="str">
        <f t="shared" si="81"/>
        <v>BLANK</v>
      </c>
      <c r="R5204"/>
    </row>
    <row r="5205" spans="16:18" x14ac:dyDescent="0.2">
      <c r="P5205" s="288" t="str">
        <f t="shared" si="81"/>
        <v>BLANK</v>
      </c>
      <c r="R5205"/>
    </row>
    <row r="5206" spans="16:18" x14ac:dyDescent="0.2">
      <c r="P5206" s="288" t="str">
        <f t="shared" si="81"/>
        <v>BLANK</v>
      </c>
      <c r="R5206"/>
    </row>
    <row r="5207" spans="16:18" x14ac:dyDescent="0.2">
      <c r="P5207" s="288" t="str">
        <f t="shared" si="81"/>
        <v>BLANK</v>
      </c>
      <c r="R5207"/>
    </row>
    <row r="5208" spans="16:18" x14ac:dyDescent="0.2">
      <c r="P5208" s="288" t="str">
        <f t="shared" si="81"/>
        <v>BLANK</v>
      </c>
      <c r="R5208"/>
    </row>
    <row r="5209" spans="16:18" x14ac:dyDescent="0.2">
      <c r="P5209" s="288" t="str">
        <f t="shared" si="81"/>
        <v>BLANK</v>
      </c>
      <c r="R5209"/>
    </row>
    <row r="5210" spans="16:18" x14ac:dyDescent="0.2">
      <c r="P5210" s="288" t="str">
        <f t="shared" si="81"/>
        <v>BLANK</v>
      </c>
      <c r="R5210"/>
    </row>
    <row r="5211" spans="16:18" x14ac:dyDescent="0.2">
      <c r="P5211" s="288" t="str">
        <f t="shared" si="81"/>
        <v>BLANK</v>
      </c>
      <c r="R5211"/>
    </row>
    <row r="5212" spans="16:18" x14ac:dyDescent="0.2">
      <c r="P5212" s="288" t="str">
        <f t="shared" si="81"/>
        <v>BLANK</v>
      </c>
      <c r="R5212"/>
    </row>
    <row r="5213" spans="16:18" x14ac:dyDescent="0.2">
      <c r="P5213" s="288" t="str">
        <f t="shared" si="81"/>
        <v>BLANK</v>
      </c>
      <c r="R5213"/>
    </row>
    <row r="5214" spans="16:18" x14ac:dyDescent="0.2">
      <c r="P5214" s="288" t="str">
        <f t="shared" si="81"/>
        <v>BLANK</v>
      </c>
      <c r="R5214"/>
    </row>
    <row r="5215" spans="16:18" x14ac:dyDescent="0.2">
      <c r="P5215" s="288" t="str">
        <f t="shared" si="81"/>
        <v>BLANK</v>
      </c>
      <c r="R5215"/>
    </row>
    <row r="5216" spans="16:18" x14ac:dyDescent="0.2">
      <c r="P5216" s="288" t="str">
        <f t="shared" si="81"/>
        <v>BLANK</v>
      </c>
      <c r="R5216"/>
    </row>
    <row r="5217" spans="16:18" x14ac:dyDescent="0.2">
      <c r="P5217" s="288" t="str">
        <f t="shared" si="81"/>
        <v>BLANK</v>
      </c>
      <c r="R5217"/>
    </row>
    <row r="5218" spans="16:18" x14ac:dyDescent="0.2">
      <c r="P5218" s="288" t="str">
        <f t="shared" si="81"/>
        <v>BLANK</v>
      </c>
      <c r="R5218"/>
    </row>
    <row r="5219" spans="16:18" x14ac:dyDescent="0.2">
      <c r="P5219" s="288" t="str">
        <f t="shared" si="81"/>
        <v>BLANK</v>
      </c>
      <c r="R5219"/>
    </row>
    <row r="5220" spans="16:18" x14ac:dyDescent="0.2">
      <c r="P5220" s="288" t="str">
        <f t="shared" si="81"/>
        <v>BLANK</v>
      </c>
      <c r="R5220"/>
    </row>
    <row r="5221" spans="16:18" x14ac:dyDescent="0.2">
      <c r="P5221" s="288" t="str">
        <f t="shared" si="81"/>
        <v>BLANK</v>
      </c>
      <c r="R5221"/>
    </row>
    <row r="5222" spans="16:18" x14ac:dyDescent="0.2">
      <c r="P5222" s="288" t="str">
        <f t="shared" si="81"/>
        <v>BLANK</v>
      </c>
      <c r="R5222"/>
    </row>
    <row r="5223" spans="16:18" x14ac:dyDescent="0.2">
      <c r="P5223" s="288" t="str">
        <f t="shared" si="81"/>
        <v>BLANK</v>
      </c>
      <c r="R5223"/>
    </row>
    <row r="5224" spans="16:18" x14ac:dyDescent="0.2">
      <c r="P5224" s="288" t="str">
        <f t="shared" si="81"/>
        <v>BLANK</v>
      </c>
      <c r="R5224"/>
    </row>
    <row r="5225" spans="16:18" x14ac:dyDescent="0.2">
      <c r="P5225" s="288" t="str">
        <f t="shared" si="81"/>
        <v>BLANK</v>
      </c>
      <c r="R5225"/>
    </row>
    <row r="5226" spans="16:18" x14ac:dyDescent="0.2">
      <c r="P5226" s="288" t="str">
        <f t="shared" si="81"/>
        <v>BLANK</v>
      </c>
      <c r="R5226"/>
    </row>
    <row r="5227" spans="16:18" x14ac:dyDescent="0.2">
      <c r="P5227" s="288" t="str">
        <f t="shared" si="81"/>
        <v>BLANK</v>
      </c>
      <c r="R5227"/>
    </row>
    <row r="5228" spans="16:18" x14ac:dyDescent="0.2">
      <c r="P5228" s="288" t="str">
        <f t="shared" si="81"/>
        <v>BLANK</v>
      </c>
      <c r="R5228"/>
    </row>
    <row r="5229" spans="16:18" x14ac:dyDescent="0.2">
      <c r="P5229" s="288" t="str">
        <f t="shared" si="81"/>
        <v>BLANK</v>
      </c>
      <c r="R5229"/>
    </row>
    <row r="5230" spans="16:18" x14ac:dyDescent="0.2">
      <c r="P5230" s="288" t="str">
        <f t="shared" si="81"/>
        <v>BLANK</v>
      </c>
      <c r="R5230"/>
    </row>
    <row r="5231" spans="16:18" x14ac:dyDescent="0.2">
      <c r="P5231" s="288" t="str">
        <f t="shared" si="81"/>
        <v>BLANK</v>
      </c>
      <c r="R5231"/>
    </row>
    <row r="5232" spans="16:18" x14ac:dyDescent="0.2">
      <c r="P5232" s="288" t="str">
        <f t="shared" si="81"/>
        <v>BLANK</v>
      </c>
      <c r="R5232"/>
    </row>
    <row r="5233" spans="16:18" x14ac:dyDescent="0.2">
      <c r="P5233" s="288" t="str">
        <f t="shared" si="81"/>
        <v>BLANK</v>
      </c>
      <c r="R5233"/>
    </row>
    <row r="5234" spans="16:18" x14ac:dyDescent="0.2">
      <c r="P5234" s="288" t="str">
        <f t="shared" si="81"/>
        <v>BLANK</v>
      </c>
      <c r="R5234"/>
    </row>
    <row r="5235" spans="16:18" x14ac:dyDescent="0.2">
      <c r="P5235" s="288" t="str">
        <f t="shared" si="81"/>
        <v>BLANK</v>
      </c>
      <c r="R5235"/>
    </row>
    <row r="5236" spans="16:18" x14ac:dyDescent="0.2">
      <c r="P5236" s="288" t="str">
        <f t="shared" si="81"/>
        <v>BLANK</v>
      </c>
      <c r="R5236"/>
    </row>
    <row r="5237" spans="16:18" x14ac:dyDescent="0.2">
      <c r="P5237" s="288" t="str">
        <f t="shared" si="81"/>
        <v>BLANK</v>
      </c>
      <c r="R5237"/>
    </row>
    <row r="5238" spans="16:18" x14ac:dyDescent="0.2">
      <c r="P5238" s="288" t="str">
        <f t="shared" si="81"/>
        <v>BLANK</v>
      </c>
      <c r="R5238"/>
    </row>
    <row r="5239" spans="16:18" x14ac:dyDescent="0.2">
      <c r="P5239" s="288" t="str">
        <f t="shared" si="81"/>
        <v>BLANK</v>
      </c>
      <c r="R5239"/>
    </row>
    <row r="5240" spans="16:18" x14ac:dyDescent="0.2">
      <c r="P5240" s="288" t="str">
        <f t="shared" si="81"/>
        <v>BLANK</v>
      </c>
      <c r="R5240"/>
    </row>
    <row r="5241" spans="16:18" x14ac:dyDescent="0.2">
      <c r="P5241" s="288" t="str">
        <f t="shared" si="81"/>
        <v>BLANK</v>
      </c>
      <c r="R5241"/>
    </row>
    <row r="5242" spans="16:18" x14ac:dyDescent="0.2">
      <c r="P5242" s="288" t="str">
        <f t="shared" si="81"/>
        <v>BLANK</v>
      </c>
      <c r="R5242"/>
    </row>
    <row r="5243" spans="16:18" x14ac:dyDescent="0.2">
      <c r="P5243" s="288" t="str">
        <f t="shared" si="81"/>
        <v>BLANK</v>
      </c>
      <c r="R5243"/>
    </row>
    <row r="5244" spans="16:18" x14ac:dyDescent="0.2">
      <c r="P5244" s="288" t="str">
        <f t="shared" si="81"/>
        <v>BLANK</v>
      </c>
      <c r="R5244"/>
    </row>
    <row r="5245" spans="16:18" x14ac:dyDescent="0.2">
      <c r="P5245" s="288" t="str">
        <f t="shared" si="81"/>
        <v>BLANK</v>
      </c>
      <c r="R5245"/>
    </row>
    <row r="5246" spans="16:18" x14ac:dyDescent="0.2">
      <c r="P5246" s="288" t="str">
        <f t="shared" si="81"/>
        <v>BLANK</v>
      </c>
      <c r="R5246"/>
    </row>
    <row r="5247" spans="16:18" x14ac:dyDescent="0.2">
      <c r="P5247" s="288" t="str">
        <f t="shared" si="81"/>
        <v>BLANK</v>
      </c>
      <c r="R5247"/>
    </row>
    <row r="5248" spans="16:18" x14ac:dyDescent="0.2">
      <c r="P5248" s="288" t="str">
        <f t="shared" si="81"/>
        <v>BLANK</v>
      </c>
      <c r="R5248"/>
    </row>
    <row r="5249" spans="16:18" x14ac:dyDescent="0.2">
      <c r="P5249" s="288" t="str">
        <f t="shared" si="81"/>
        <v>BLANK</v>
      </c>
      <c r="R5249"/>
    </row>
    <row r="5250" spans="16:18" x14ac:dyDescent="0.2">
      <c r="P5250" s="288" t="str">
        <f t="shared" si="81"/>
        <v>BLANK</v>
      </c>
      <c r="R5250"/>
    </row>
    <row r="5251" spans="16:18" x14ac:dyDescent="0.2">
      <c r="P5251" s="288" t="str">
        <f t="shared" ref="P5251:P5314" si="82">IF(A5251="","BLANK",A5251)</f>
        <v>BLANK</v>
      </c>
      <c r="R5251"/>
    </row>
    <row r="5252" spans="16:18" x14ac:dyDescent="0.2">
      <c r="P5252" s="288" t="str">
        <f t="shared" si="82"/>
        <v>BLANK</v>
      </c>
      <c r="R5252"/>
    </row>
    <row r="5253" spans="16:18" x14ac:dyDescent="0.2">
      <c r="P5253" s="288" t="str">
        <f t="shared" si="82"/>
        <v>BLANK</v>
      </c>
      <c r="R5253"/>
    </row>
    <row r="5254" spans="16:18" x14ac:dyDescent="0.2">
      <c r="P5254" s="288" t="str">
        <f t="shared" si="82"/>
        <v>BLANK</v>
      </c>
      <c r="R5254"/>
    </row>
    <row r="5255" spans="16:18" x14ac:dyDescent="0.2">
      <c r="P5255" s="288" t="str">
        <f t="shared" si="82"/>
        <v>BLANK</v>
      </c>
      <c r="R5255"/>
    </row>
    <row r="5256" spans="16:18" x14ac:dyDescent="0.2">
      <c r="P5256" s="288" t="str">
        <f t="shared" si="82"/>
        <v>BLANK</v>
      </c>
      <c r="R5256"/>
    </row>
    <row r="5257" spans="16:18" x14ac:dyDescent="0.2">
      <c r="P5257" s="288" t="str">
        <f t="shared" si="82"/>
        <v>BLANK</v>
      </c>
      <c r="R5257"/>
    </row>
    <row r="5258" spans="16:18" x14ac:dyDescent="0.2">
      <c r="P5258" s="288" t="str">
        <f t="shared" si="82"/>
        <v>BLANK</v>
      </c>
      <c r="R5258"/>
    </row>
    <row r="5259" spans="16:18" x14ac:dyDescent="0.2">
      <c r="P5259" s="288" t="str">
        <f t="shared" si="82"/>
        <v>BLANK</v>
      </c>
      <c r="R5259"/>
    </row>
    <row r="5260" spans="16:18" x14ac:dyDescent="0.2">
      <c r="P5260" s="288" t="str">
        <f t="shared" si="82"/>
        <v>BLANK</v>
      </c>
      <c r="R5260"/>
    </row>
    <row r="5261" spans="16:18" x14ac:dyDescent="0.2">
      <c r="P5261" s="288" t="str">
        <f t="shared" si="82"/>
        <v>BLANK</v>
      </c>
      <c r="R5261"/>
    </row>
    <row r="5262" spans="16:18" x14ac:dyDescent="0.2">
      <c r="P5262" s="288" t="str">
        <f t="shared" si="82"/>
        <v>BLANK</v>
      </c>
      <c r="R5262"/>
    </row>
    <row r="5263" spans="16:18" x14ac:dyDescent="0.2">
      <c r="P5263" s="288" t="str">
        <f t="shared" si="82"/>
        <v>BLANK</v>
      </c>
      <c r="R5263"/>
    </row>
    <row r="5264" spans="16:18" x14ac:dyDescent="0.2">
      <c r="P5264" s="288" t="str">
        <f t="shared" si="82"/>
        <v>BLANK</v>
      </c>
      <c r="R5264"/>
    </row>
    <row r="5265" spans="16:18" x14ac:dyDescent="0.2">
      <c r="P5265" s="288" t="str">
        <f t="shared" si="82"/>
        <v>BLANK</v>
      </c>
      <c r="R5265"/>
    </row>
    <row r="5266" spans="16:18" x14ac:dyDescent="0.2">
      <c r="P5266" s="288" t="str">
        <f t="shared" si="82"/>
        <v>BLANK</v>
      </c>
      <c r="R5266"/>
    </row>
    <row r="5267" spans="16:18" x14ac:dyDescent="0.2">
      <c r="P5267" s="288" t="str">
        <f t="shared" si="82"/>
        <v>BLANK</v>
      </c>
      <c r="R5267"/>
    </row>
    <row r="5268" spans="16:18" x14ac:dyDescent="0.2">
      <c r="P5268" s="288" t="str">
        <f t="shared" si="82"/>
        <v>BLANK</v>
      </c>
      <c r="R5268"/>
    </row>
    <row r="5269" spans="16:18" x14ac:dyDescent="0.2">
      <c r="P5269" s="288" t="str">
        <f t="shared" si="82"/>
        <v>BLANK</v>
      </c>
      <c r="R5269"/>
    </row>
    <row r="5270" spans="16:18" x14ac:dyDescent="0.2">
      <c r="P5270" s="288" t="str">
        <f t="shared" si="82"/>
        <v>BLANK</v>
      </c>
      <c r="R5270"/>
    </row>
    <row r="5271" spans="16:18" x14ac:dyDescent="0.2">
      <c r="P5271" s="288" t="str">
        <f t="shared" si="82"/>
        <v>BLANK</v>
      </c>
      <c r="R5271"/>
    </row>
    <row r="5272" spans="16:18" x14ac:dyDescent="0.2">
      <c r="P5272" s="288" t="str">
        <f t="shared" si="82"/>
        <v>BLANK</v>
      </c>
      <c r="R5272"/>
    </row>
    <row r="5273" spans="16:18" x14ac:dyDescent="0.2">
      <c r="P5273" s="288" t="str">
        <f t="shared" si="82"/>
        <v>BLANK</v>
      </c>
      <c r="R5273"/>
    </row>
    <row r="5274" spans="16:18" x14ac:dyDescent="0.2">
      <c r="P5274" s="288" t="str">
        <f t="shared" si="82"/>
        <v>BLANK</v>
      </c>
      <c r="R5274"/>
    </row>
    <row r="5275" spans="16:18" x14ac:dyDescent="0.2">
      <c r="P5275" s="288" t="str">
        <f t="shared" si="82"/>
        <v>BLANK</v>
      </c>
      <c r="R5275"/>
    </row>
    <row r="5276" spans="16:18" x14ac:dyDescent="0.2">
      <c r="P5276" s="288" t="str">
        <f t="shared" si="82"/>
        <v>BLANK</v>
      </c>
      <c r="R5276"/>
    </row>
    <row r="5277" spans="16:18" x14ac:dyDescent="0.2">
      <c r="P5277" s="288" t="str">
        <f t="shared" si="82"/>
        <v>BLANK</v>
      </c>
      <c r="R5277"/>
    </row>
    <row r="5278" spans="16:18" x14ac:dyDescent="0.2">
      <c r="P5278" s="288" t="str">
        <f t="shared" si="82"/>
        <v>BLANK</v>
      </c>
      <c r="R5278"/>
    </row>
    <row r="5279" spans="16:18" x14ac:dyDescent="0.2">
      <c r="P5279" s="288" t="str">
        <f t="shared" si="82"/>
        <v>BLANK</v>
      </c>
      <c r="R5279"/>
    </row>
    <row r="5280" spans="16:18" x14ac:dyDescent="0.2">
      <c r="P5280" s="288" t="str">
        <f t="shared" si="82"/>
        <v>BLANK</v>
      </c>
      <c r="R5280"/>
    </row>
    <row r="5281" spans="16:18" x14ac:dyDescent="0.2">
      <c r="P5281" s="288" t="str">
        <f t="shared" si="82"/>
        <v>BLANK</v>
      </c>
      <c r="R5281"/>
    </row>
    <row r="5282" spans="16:18" x14ac:dyDescent="0.2">
      <c r="P5282" s="288" t="str">
        <f t="shared" si="82"/>
        <v>BLANK</v>
      </c>
      <c r="R5282"/>
    </row>
    <row r="5283" spans="16:18" x14ac:dyDescent="0.2">
      <c r="P5283" s="288" t="str">
        <f t="shared" si="82"/>
        <v>BLANK</v>
      </c>
      <c r="R5283"/>
    </row>
    <row r="5284" spans="16:18" x14ac:dyDescent="0.2">
      <c r="P5284" s="288" t="str">
        <f t="shared" si="82"/>
        <v>BLANK</v>
      </c>
      <c r="R5284"/>
    </row>
    <row r="5285" spans="16:18" x14ac:dyDescent="0.2">
      <c r="P5285" s="288" t="str">
        <f t="shared" si="82"/>
        <v>BLANK</v>
      </c>
      <c r="R5285"/>
    </row>
    <row r="5286" spans="16:18" x14ac:dyDescent="0.2">
      <c r="P5286" s="288" t="str">
        <f t="shared" si="82"/>
        <v>BLANK</v>
      </c>
      <c r="R5286"/>
    </row>
    <row r="5287" spans="16:18" x14ac:dyDescent="0.2">
      <c r="P5287" s="288" t="str">
        <f t="shared" si="82"/>
        <v>BLANK</v>
      </c>
      <c r="R5287"/>
    </row>
    <row r="5288" spans="16:18" x14ac:dyDescent="0.2">
      <c r="P5288" s="288" t="str">
        <f t="shared" si="82"/>
        <v>BLANK</v>
      </c>
      <c r="R5288"/>
    </row>
    <row r="5289" spans="16:18" x14ac:dyDescent="0.2">
      <c r="P5289" s="288" t="str">
        <f t="shared" si="82"/>
        <v>BLANK</v>
      </c>
      <c r="R5289"/>
    </row>
    <row r="5290" spans="16:18" x14ac:dyDescent="0.2">
      <c r="P5290" s="288" t="str">
        <f t="shared" si="82"/>
        <v>BLANK</v>
      </c>
      <c r="R5290"/>
    </row>
    <row r="5291" spans="16:18" x14ac:dyDescent="0.2">
      <c r="P5291" s="288" t="str">
        <f t="shared" si="82"/>
        <v>BLANK</v>
      </c>
      <c r="R5291"/>
    </row>
    <row r="5292" spans="16:18" x14ac:dyDescent="0.2">
      <c r="P5292" s="288" t="str">
        <f t="shared" si="82"/>
        <v>BLANK</v>
      </c>
      <c r="R5292"/>
    </row>
    <row r="5293" spans="16:18" x14ac:dyDescent="0.2">
      <c r="P5293" s="288" t="str">
        <f t="shared" si="82"/>
        <v>BLANK</v>
      </c>
      <c r="R5293"/>
    </row>
    <row r="5294" spans="16:18" x14ac:dyDescent="0.2">
      <c r="P5294" s="288" t="str">
        <f t="shared" si="82"/>
        <v>BLANK</v>
      </c>
      <c r="R5294"/>
    </row>
    <row r="5295" spans="16:18" x14ac:dyDescent="0.2">
      <c r="P5295" s="288" t="str">
        <f t="shared" si="82"/>
        <v>BLANK</v>
      </c>
      <c r="R5295"/>
    </row>
    <row r="5296" spans="16:18" x14ac:dyDescent="0.2">
      <c r="P5296" s="288" t="str">
        <f t="shared" si="82"/>
        <v>BLANK</v>
      </c>
      <c r="R5296"/>
    </row>
    <row r="5297" spans="16:18" x14ac:dyDescent="0.2">
      <c r="P5297" s="288" t="str">
        <f t="shared" si="82"/>
        <v>BLANK</v>
      </c>
      <c r="R5297"/>
    </row>
    <row r="5298" spans="16:18" x14ac:dyDescent="0.2">
      <c r="P5298" s="288" t="str">
        <f t="shared" si="82"/>
        <v>BLANK</v>
      </c>
      <c r="R5298"/>
    </row>
    <row r="5299" spans="16:18" x14ac:dyDescent="0.2">
      <c r="P5299" s="288" t="str">
        <f t="shared" si="82"/>
        <v>BLANK</v>
      </c>
      <c r="R5299"/>
    </row>
    <row r="5300" spans="16:18" x14ac:dyDescent="0.2">
      <c r="P5300" s="288" t="str">
        <f t="shared" si="82"/>
        <v>BLANK</v>
      </c>
      <c r="R5300"/>
    </row>
    <row r="5301" spans="16:18" x14ac:dyDescent="0.2">
      <c r="P5301" s="288" t="str">
        <f t="shared" si="82"/>
        <v>BLANK</v>
      </c>
      <c r="R5301"/>
    </row>
    <row r="5302" spans="16:18" x14ac:dyDescent="0.2">
      <c r="P5302" s="288" t="str">
        <f t="shared" si="82"/>
        <v>BLANK</v>
      </c>
      <c r="R5302"/>
    </row>
    <row r="5303" spans="16:18" x14ac:dyDescent="0.2">
      <c r="P5303" s="288" t="str">
        <f t="shared" si="82"/>
        <v>BLANK</v>
      </c>
      <c r="R5303"/>
    </row>
    <row r="5304" spans="16:18" x14ac:dyDescent="0.2">
      <c r="P5304" s="288" t="str">
        <f t="shared" si="82"/>
        <v>BLANK</v>
      </c>
      <c r="R5304"/>
    </row>
    <row r="5305" spans="16:18" x14ac:dyDescent="0.2">
      <c r="P5305" s="288" t="str">
        <f t="shared" si="82"/>
        <v>BLANK</v>
      </c>
      <c r="R5305"/>
    </row>
    <row r="5306" spans="16:18" x14ac:dyDescent="0.2">
      <c r="P5306" s="288" t="str">
        <f t="shared" si="82"/>
        <v>BLANK</v>
      </c>
      <c r="R5306"/>
    </row>
    <row r="5307" spans="16:18" x14ac:dyDescent="0.2">
      <c r="P5307" s="288" t="str">
        <f t="shared" si="82"/>
        <v>BLANK</v>
      </c>
      <c r="R5307"/>
    </row>
    <row r="5308" spans="16:18" x14ac:dyDescent="0.2">
      <c r="P5308" s="288" t="str">
        <f t="shared" si="82"/>
        <v>BLANK</v>
      </c>
      <c r="R5308"/>
    </row>
    <row r="5309" spans="16:18" x14ac:dyDescent="0.2">
      <c r="P5309" s="288" t="str">
        <f t="shared" si="82"/>
        <v>BLANK</v>
      </c>
      <c r="R5309"/>
    </row>
    <row r="5310" spans="16:18" x14ac:dyDescent="0.2">
      <c r="P5310" s="288" t="str">
        <f t="shared" si="82"/>
        <v>BLANK</v>
      </c>
      <c r="R5310"/>
    </row>
    <row r="5311" spans="16:18" x14ac:dyDescent="0.2">
      <c r="P5311" s="288" t="str">
        <f t="shared" si="82"/>
        <v>BLANK</v>
      </c>
      <c r="R5311"/>
    </row>
    <row r="5312" spans="16:18" x14ac:dyDescent="0.2">
      <c r="P5312" s="288" t="str">
        <f t="shared" si="82"/>
        <v>BLANK</v>
      </c>
      <c r="R5312"/>
    </row>
    <row r="5313" spans="16:18" x14ac:dyDescent="0.2">
      <c r="P5313" s="288" t="str">
        <f t="shared" si="82"/>
        <v>BLANK</v>
      </c>
      <c r="R5313"/>
    </row>
    <row r="5314" spans="16:18" x14ac:dyDescent="0.2">
      <c r="P5314" s="288" t="str">
        <f t="shared" si="82"/>
        <v>BLANK</v>
      </c>
      <c r="R5314"/>
    </row>
    <row r="5315" spans="16:18" x14ac:dyDescent="0.2">
      <c r="P5315" s="288" t="str">
        <f t="shared" ref="P5315:P5378" si="83">IF(A5315="","BLANK",A5315)</f>
        <v>BLANK</v>
      </c>
      <c r="R5315"/>
    </row>
    <row r="5316" spans="16:18" x14ac:dyDescent="0.2">
      <c r="P5316" s="288" t="str">
        <f t="shared" si="83"/>
        <v>BLANK</v>
      </c>
      <c r="R5316"/>
    </row>
    <row r="5317" spans="16:18" x14ac:dyDescent="0.2">
      <c r="P5317" s="288" t="str">
        <f t="shared" si="83"/>
        <v>BLANK</v>
      </c>
      <c r="R5317"/>
    </row>
    <row r="5318" spans="16:18" x14ac:dyDescent="0.2">
      <c r="P5318" s="288" t="str">
        <f t="shared" si="83"/>
        <v>BLANK</v>
      </c>
      <c r="R5318"/>
    </row>
    <row r="5319" spans="16:18" x14ac:dyDescent="0.2">
      <c r="P5319" s="288" t="str">
        <f t="shared" si="83"/>
        <v>BLANK</v>
      </c>
      <c r="R5319"/>
    </row>
    <row r="5320" spans="16:18" x14ac:dyDescent="0.2">
      <c r="P5320" s="288" t="str">
        <f t="shared" si="83"/>
        <v>BLANK</v>
      </c>
      <c r="R5320"/>
    </row>
    <row r="5321" spans="16:18" x14ac:dyDescent="0.2">
      <c r="P5321" s="288" t="str">
        <f t="shared" si="83"/>
        <v>BLANK</v>
      </c>
      <c r="R5321"/>
    </row>
    <row r="5322" spans="16:18" x14ac:dyDescent="0.2">
      <c r="P5322" s="288" t="str">
        <f t="shared" si="83"/>
        <v>BLANK</v>
      </c>
      <c r="R5322"/>
    </row>
    <row r="5323" spans="16:18" x14ac:dyDescent="0.2">
      <c r="P5323" s="288" t="str">
        <f t="shared" si="83"/>
        <v>BLANK</v>
      </c>
      <c r="R5323"/>
    </row>
    <row r="5324" spans="16:18" x14ac:dyDescent="0.2">
      <c r="P5324" s="288" t="str">
        <f t="shared" si="83"/>
        <v>BLANK</v>
      </c>
      <c r="R5324"/>
    </row>
    <row r="5325" spans="16:18" x14ac:dyDescent="0.2">
      <c r="P5325" s="288" t="str">
        <f t="shared" si="83"/>
        <v>BLANK</v>
      </c>
      <c r="R5325"/>
    </row>
    <row r="5326" spans="16:18" x14ac:dyDescent="0.2">
      <c r="P5326" s="288" t="str">
        <f t="shared" si="83"/>
        <v>BLANK</v>
      </c>
      <c r="R5326"/>
    </row>
    <row r="5327" spans="16:18" x14ac:dyDescent="0.2">
      <c r="P5327" s="288" t="str">
        <f t="shared" si="83"/>
        <v>BLANK</v>
      </c>
      <c r="R5327"/>
    </row>
    <row r="5328" spans="16:18" x14ac:dyDescent="0.2">
      <c r="P5328" s="288" t="str">
        <f t="shared" si="83"/>
        <v>BLANK</v>
      </c>
      <c r="R5328"/>
    </row>
    <row r="5329" spans="16:18" x14ac:dyDescent="0.2">
      <c r="P5329" s="288" t="str">
        <f t="shared" si="83"/>
        <v>BLANK</v>
      </c>
      <c r="R5329"/>
    </row>
    <row r="5330" spans="16:18" x14ac:dyDescent="0.2">
      <c r="P5330" s="288" t="str">
        <f t="shared" si="83"/>
        <v>BLANK</v>
      </c>
      <c r="R5330"/>
    </row>
    <row r="5331" spans="16:18" x14ac:dyDescent="0.2">
      <c r="P5331" s="288" t="str">
        <f t="shared" si="83"/>
        <v>BLANK</v>
      </c>
      <c r="R5331"/>
    </row>
    <row r="5332" spans="16:18" x14ac:dyDescent="0.2">
      <c r="P5332" s="288" t="str">
        <f t="shared" si="83"/>
        <v>BLANK</v>
      </c>
      <c r="R5332"/>
    </row>
    <row r="5333" spans="16:18" x14ac:dyDescent="0.2">
      <c r="P5333" s="288" t="str">
        <f t="shared" si="83"/>
        <v>BLANK</v>
      </c>
      <c r="R5333"/>
    </row>
    <row r="5334" spans="16:18" x14ac:dyDescent="0.2">
      <c r="P5334" s="288" t="str">
        <f t="shared" si="83"/>
        <v>BLANK</v>
      </c>
      <c r="R5334"/>
    </row>
    <row r="5335" spans="16:18" x14ac:dyDescent="0.2">
      <c r="P5335" s="288" t="str">
        <f t="shared" si="83"/>
        <v>BLANK</v>
      </c>
      <c r="R5335"/>
    </row>
    <row r="5336" spans="16:18" x14ac:dyDescent="0.2">
      <c r="P5336" s="288" t="str">
        <f t="shared" si="83"/>
        <v>BLANK</v>
      </c>
      <c r="R5336"/>
    </row>
    <row r="5337" spans="16:18" x14ac:dyDescent="0.2">
      <c r="P5337" s="288" t="str">
        <f t="shared" si="83"/>
        <v>BLANK</v>
      </c>
      <c r="R5337"/>
    </row>
    <row r="5338" spans="16:18" x14ac:dyDescent="0.2">
      <c r="P5338" s="288" t="str">
        <f t="shared" si="83"/>
        <v>BLANK</v>
      </c>
      <c r="R5338"/>
    </row>
    <row r="5339" spans="16:18" x14ac:dyDescent="0.2">
      <c r="P5339" s="288" t="str">
        <f t="shared" si="83"/>
        <v>BLANK</v>
      </c>
      <c r="R5339"/>
    </row>
    <row r="5340" spans="16:18" x14ac:dyDescent="0.2">
      <c r="P5340" s="288" t="str">
        <f t="shared" si="83"/>
        <v>BLANK</v>
      </c>
      <c r="R5340"/>
    </row>
    <row r="5341" spans="16:18" x14ac:dyDescent="0.2">
      <c r="P5341" s="288" t="str">
        <f t="shared" si="83"/>
        <v>BLANK</v>
      </c>
      <c r="R5341"/>
    </row>
    <row r="5342" spans="16:18" x14ac:dyDescent="0.2">
      <c r="P5342" s="288" t="str">
        <f t="shared" si="83"/>
        <v>BLANK</v>
      </c>
      <c r="R5342"/>
    </row>
    <row r="5343" spans="16:18" x14ac:dyDescent="0.2">
      <c r="P5343" s="288" t="str">
        <f t="shared" si="83"/>
        <v>BLANK</v>
      </c>
      <c r="R5343"/>
    </row>
    <row r="5344" spans="16:18" x14ac:dyDescent="0.2">
      <c r="P5344" s="288" t="str">
        <f t="shared" si="83"/>
        <v>BLANK</v>
      </c>
      <c r="R5344"/>
    </row>
    <row r="5345" spans="16:18" x14ac:dyDescent="0.2">
      <c r="P5345" s="288" t="str">
        <f t="shared" si="83"/>
        <v>BLANK</v>
      </c>
      <c r="R5345"/>
    </row>
    <row r="5346" spans="16:18" x14ac:dyDescent="0.2">
      <c r="P5346" s="288" t="str">
        <f t="shared" si="83"/>
        <v>BLANK</v>
      </c>
      <c r="R5346"/>
    </row>
    <row r="5347" spans="16:18" x14ac:dyDescent="0.2">
      <c r="P5347" s="288" t="str">
        <f t="shared" si="83"/>
        <v>BLANK</v>
      </c>
      <c r="R5347"/>
    </row>
    <row r="5348" spans="16:18" x14ac:dyDescent="0.2">
      <c r="P5348" s="288" t="str">
        <f t="shared" si="83"/>
        <v>BLANK</v>
      </c>
      <c r="R5348"/>
    </row>
    <row r="5349" spans="16:18" x14ac:dyDescent="0.2">
      <c r="P5349" s="288" t="str">
        <f t="shared" si="83"/>
        <v>BLANK</v>
      </c>
      <c r="R5349"/>
    </row>
    <row r="5350" spans="16:18" x14ac:dyDescent="0.2">
      <c r="P5350" s="288" t="str">
        <f t="shared" si="83"/>
        <v>BLANK</v>
      </c>
      <c r="R5350"/>
    </row>
    <row r="5351" spans="16:18" x14ac:dyDescent="0.2">
      <c r="P5351" s="288" t="str">
        <f t="shared" si="83"/>
        <v>BLANK</v>
      </c>
      <c r="R5351"/>
    </row>
    <row r="5352" spans="16:18" x14ac:dyDescent="0.2">
      <c r="P5352" s="288" t="str">
        <f t="shared" si="83"/>
        <v>BLANK</v>
      </c>
      <c r="R5352"/>
    </row>
    <row r="5353" spans="16:18" x14ac:dyDescent="0.2">
      <c r="P5353" s="288" t="str">
        <f t="shared" si="83"/>
        <v>BLANK</v>
      </c>
      <c r="R5353"/>
    </row>
    <row r="5354" spans="16:18" x14ac:dyDescent="0.2">
      <c r="P5354" s="288" t="str">
        <f t="shared" si="83"/>
        <v>BLANK</v>
      </c>
      <c r="R5354"/>
    </row>
    <row r="5355" spans="16:18" x14ac:dyDescent="0.2">
      <c r="P5355" s="288" t="str">
        <f t="shared" si="83"/>
        <v>BLANK</v>
      </c>
      <c r="R5355"/>
    </row>
    <row r="5356" spans="16:18" x14ac:dyDescent="0.2">
      <c r="P5356" s="288" t="str">
        <f t="shared" si="83"/>
        <v>BLANK</v>
      </c>
      <c r="R5356"/>
    </row>
    <row r="5357" spans="16:18" x14ac:dyDescent="0.2">
      <c r="P5357" s="288" t="str">
        <f t="shared" si="83"/>
        <v>BLANK</v>
      </c>
      <c r="R5357"/>
    </row>
    <row r="5358" spans="16:18" x14ac:dyDescent="0.2">
      <c r="P5358" s="288" t="str">
        <f t="shared" si="83"/>
        <v>BLANK</v>
      </c>
      <c r="R5358"/>
    </row>
    <row r="5359" spans="16:18" x14ac:dyDescent="0.2">
      <c r="P5359" s="288" t="str">
        <f t="shared" si="83"/>
        <v>BLANK</v>
      </c>
      <c r="R5359"/>
    </row>
    <row r="5360" spans="16:18" x14ac:dyDescent="0.2">
      <c r="P5360" s="288" t="str">
        <f t="shared" si="83"/>
        <v>BLANK</v>
      </c>
      <c r="R5360"/>
    </row>
    <row r="5361" spans="16:18" x14ac:dyDescent="0.2">
      <c r="P5361" s="288" t="str">
        <f t="shared" si="83"/>
        <v>BLANK</v>
      </c>
      <c r="R5361"/>
    </row>
    <row r="5362" spans="16:18" x14ac:dyDescent="0.2">
      <c r="P5362" s="288" t="str">
        <f t="shared" si="83"/>
        <v>BLANK</v>
      </c>
      <c r="R5362"/>
    </row>
    <row r="5363" spans="16:18" x14ac:dyDescent="0.2">
      <c r="P5363" s="288" t="str">
        <f t="shared" si="83"/>
        <v>BLANK</v>
      </c>
      <c r="R5363"/>
    </row>
    <row r="5364" spans="16:18" x14ac:dyDescent="0.2">
      <c r="P5364" s="288" t="str">
        <f t="shared" si="83"/>
        <v>BLANK</v>
      </c>
      <c r="R5364"/>
    </row>
    <row r="5365" spans="16:18" x14ac:dyDescent="0.2">
      <c r="P5365" s="288" t="str">
        <f t="shared" si="83"/>
        <v>BLANK</v>
      </c>
      <c r="R5365"/>
    </row>
    <row r="5366" spans="16:18" x14ac:dyDescent="0.2">
      <c r="P5366" s="288" t="str">
        <f t="shared" si="83"/>
        <v>BLANK</v>
      </c>
      <c r="R5366"/>
    </row>
    <row r="5367" spans="16:18" x14ac:dyDescent="0.2">
      <c r="P5367" s="288" t="str">
        <f t="shared" si="83"/>
        <v>BLANK</v>
      </c>
      <c r="R5367"/>
    </row>
    <row r="5368" spans="16:18" x14ac:dyDescent="0.2">
      <c r="P5368" s="288" t="str">
        <f t="shared" si="83"/>
        <v>BLANK</v>
      </c>
      <c r="R5368"/>
    </row>
    <row r="5369" spans="16:18" x14ac:dyDescent="0.2">
      <c r="P5369" s="288" t="str">
        <f t="shared" si="83"/>
        <v>BLANK</v>
      </c>
      <c r="R5369"/>
    </row>
    <row r="5370" spans="16:18" x14ac:dyDescent="0.2">
      <c r="P5370" s="288" t="str">
        <f t="shared" si="83"/>
        <v>BLANK</v>
      </c>
      <c r="R5370"/>
    </row>
    <row r="5371" spans="16:18" x14ac:dyDescent="0.2">
      <c r="P5371" s="288" t="str">
        <f t="shared" si="83"/>
        <v>BLANK</v>
      </c>
      <c r="R5371"/>
    </row>
    <row r="5372" spans="16:18" x14ac:dyDescent="0.2">
      <c r="P5372" s="288" t="str">
        <f t="shared" si="83"/>
        <v>BLANK</v>
      </c>
      <c r="R5372"/>
    </row>
    <row r="5373" spans="16:18" x14ac:dyDescent="0.2">
      <c r="P5373" s="288" t="str">
        <f t="shared" si="83"/>
        <v>BLANK</v>
      </c>
      <c r="R5373"/>
    </row>
    <row r="5374" spans="16:18" x14ac:dyDescent="0.2">
      <c r="P5374" s="288" t="str">
        <f t="shared" si="83"/>
        <v>BLANK</v>
      </c>
      <c r="R5374"/>
    </row>
    <row r="5375" spans="16:18" x14ac:dyDescent="0.2">
      <c r="P5375" s="288" t="str">
        <f t="shared" si="83"/>
        <v>BLANK</v>
      </c>
      <c r="R5375"/>
    </row>
    <row r="5376" spans="16:18" x14ac:dyDescent="0.2">
      <c r="P5376" s="288" t="str">
        <f t="shared" si="83"/>
        <v>BLANK</v>
      </c>
      <c r="R5376"/>
    </row>
    <row r="5377" spans="16:18" x14ac:dyDescent="0.2">
      <c r="P5377" s="288" t="str">
        <f t="shared" si="83"/>
        <v>BLANK</v>
      </c>
      <c r="R5377"/>
    </row>
    <row r="5378" spans="16:18" x14ac:dyDescent="0.2">
      <c r="P5378" s="288" t="str">
        <f t="shared" si="83"/>
        <v>BLANK</v>
      </c>
      <c r="R5378"/>
    </row>
    <row r="5379" spans="16:18" x14ac:dyDescent="0.2">
      <c r="P5379" s="288" t="str">
        <f t="shared" ref="P5379:P5442" si="84">IF(A5379="","BLANK",A5379)</f>
        <v>BLANK</v>
      </c>
      <c r="R5379"/>
    </row>
    <row r="5380" spans="16:18" x14ac:dyDescent="0.2">
      <c r="P5380" s="288" t="str">
        <f t="shared" si="84"/>
        <v>BLANK</v>
      </c>
      <c r="R5380"/>
    </row>
    <row r="5381" spans="16:18" x14ac:dyDescent="0.2">
      <c r="P5381" s="288" t="str">
        <f t="shared" si="84"/>
        <v>BLANK</v>
      </c>
      <c r="R5381"/>
    </row>
    <row r="5382" spans="16:18" x14ac:dyDescent="0.2">
      <c r="P5382" s="288" t="str">
        <f t="shared" si="84"/>
        <v>BLANK</v>
      </c>
      <c r="R5382"/>
    </row>
    <row r="5383" spans="16:18" x14ac:dyDescent="0.2">
      <c r="P5383" s="288" t="str">
        <f t="shared" si="84"/>
        <v>BLANK</v>
      </c>
      <c r="R5383"/>
    </row>
    <row r="5384" spans="16:18" x14ac:dyDescent="0.2">
      <c r="P5384" s="288" t="str">
        <f t="shared" si="84"/>
        <v>BLANK</v>
      </c>
      <c r="R5384"/>
    </row>
    <row r="5385" spans="16:18" x14ac:dyDescent="0.2">
      <c r="P5385" s="288" t="str">
        <f t="shared" si="84"/>
        <v>BLANK</v>
      </c>
      <c r="R5385"/>
    </row>
    <row r="5386" spans="16:18" x14ac:dyDescent="0.2">
      <c r="P5386" s="288" t="str">
        <f t="shared" si="84"/>
        <v>BLANK</v>
      </c>
      <c r="R5386"/>
    </row>
    <row r="5387" spans="16:18" x14ac:dyDescent="0.2">
      <c r="P5387" s="288" t="str">
        <f t="shared" si="84"/>
        <v>BLANK</v>
      </c>
      <c r="R5387"/>
    </row>
    <row r="5388" spans="16:18" x14ac:dyDescent="0.2">
      <c r="P5388" s="288" t="str">
        <f t="shared" si="84"/>
        <v>BLANK</v>
      </c>
      <c r="R5388"/>
    </row>
    <row r="5389" spans="16:18" x14ac:dyDescent="0.2">
      <c r="P5389" s="288" t="str">
        <f t="shared" si="84"/>
        <v>BLANK</v>
      </c>
      <c r="R5389"/>
    </row>
    <row r="5390" spans="16:18" x14ac:dyDescent="0.2">
      <c r="P5390" s="288" t="str">
        <f t="shared" si="84"/>
        <v>BLANK</v>
      </c>
      <c r="R5390"/>
    </row>
    <row r="5391" spans="16:18" x14ac:dyDescent="0.2">
      <c r="P5391" s="288" t="str">
        <f t="shared" si="84"/>
        <v>BLANK</v>
      </c>
      <c r="R5391"/>
    </row>
    <row r="5392" spans="16:18" x14ac:dyDescent="0.2">
      <c r="P5392" s="288" t="str">
        <f t="shared" si="84"/>
        <v>BLANK</v>
      </c>
      <c r="R5392"/>
    </row>
    <row r="5393" spans="16:18" x14ac:dyDescent="0.2">
      <c r="P5393" s="288" t="str">
        <f t="shared" si="84"/>
        <v>BLANK</v>
      </c>
      <c r="R5393"/>
    </row>
    <row r="5394" spans="16:18" x14ac:dyDescent="0.2">
      <c r="P5394" s="288" t="str">
        <f t="shared" si="84"/>
        <v>BLANK</v>
      </c>
      <c r="R5394"/>
    </row>
    <row r="5395" spans="16:18" x14ac:dyDescent="0.2">
      <c r="P5395" s="288" t="str">
        <f t="shared" si="84"/>
        <v>BLANK</v>
      </c>
      <c r="R5395"/>
    </row>
    <row r="5396" spans="16:18" x14ac:dyDescent="0.2">
      <c r="P5396" s="288" t="str">
        <f t="shared" si="84"/>
        <v>BLANK</v>
      </c>
      <c r="R5396"/>
    </row>
    <row r="5397" spans="16:18" x14ac:dyDescent="0.2">
      <c r="P5397" s="288" t="str">
        <f t="shared" si="84"/>
        <v>BLANK</v>
      </c>
      <c r="R5397"/>
    </row>
    <row r="5398" spans="16:18" x14ac:dyDescent="0.2">
      <c r="P5398" s="288" t="str">
        <f t="shared" si="84"/>
        <v>BLANK</v>
      </c>
      <c r="R5398"/>
    </row>
    <row r="5399" spans="16:18" x14ac:dyDescent="0.2">
      <c r="P5399" s="288" t="str">
        <f t="shared" si="84"/>
        <v>BLANK</v>
      </c>
      <c r="R5399"/>
    </row>
    <row r="5400" spans="16:18" x14ac:dyDescent="0.2">
      <c r="P5400" s="288" t="str">
        <f t="shared" si="84"/>
        <v>BLANK</v>
      </c>
      <c r="R5400"/>
    </row>
    <row r="5401" spans="16:18" x14ac:dyDescent="0.2">
      <c r="P5401" s="288" t="str">
        <f t="shared" si="84"/>
        <v>BLANK</v>
      </c>
      <c r="R5401"/>
    </row>
    <row r="5402" spans="16:18" x14ac:dyDescent="0.2">
      <c r="P5402" s="288" t="str">
        <f t="shared" si="84"/>
        <v>BLANK</v>
      </c>
      <c r="R5402"/>
    </row>
    <row r="5403" spans="16:18" x14ac:dyDescent="0.2">
      <c r="P5403" s="288" t="str">
        <f t="shared" si="84"/>
        <v>BLANK</v>
      </c>
      <c r="R5403"/>
    </row>
    <row r="5404" spans="16:18" x14ac:dyDescent="0.2">
      <c r="P5404" s="288" t="str">
        <f t="shared" si="84"/>
        <v>BLANK</v>
      </c>
      <c r="R5404"/>
    </row>
    <row r="5405" spans="16:18" x14ac:dyDescent="0.2">
      <c r="P5405" s="288" t="str">
        <f t="shared" si="84"/>
        <v>BLANK</v>
      </c>
      <c r="R5405"/>
    </row>
    <row r="5406" spans="16:18" x14ac:dyDescent="0.2">
      <c r="P5406" s="288" t="str">
        <f t="shared" si="84"/>
        <v>BLANK</v>
      </c>
      <c r="R5406"/>
    </row>
    <row r="5407" spans="16:18" x14ac:dyDescent="0.2">
      <c r="P5407" s="288" t="str">
        <f t="shared" si="84"/>
        <v>BLANK</v>
      </c>
      <c r="R5407"/>
    </row>
    <row r="5408" spans="16:18" x14ac:dyDescent="0.2">
      <c r="P5408" s="288" t="str">
        <f t="shared" si="84"/>
        <v>BLANK</v>
      </c>
      <c r="R5408"/>
    </row>
    <row r="5409" spans="16:18" x14ac:dyDescent="0.2">
      <c r="P5409" s="288" t="str">
        <f t="shared" si="84"/>
        <v>BLANK</v>
      </c>
      <c r="R5409"/>
    </row>
    <row r="5410" spans="16:18" x14ac:dyDescent="0.2">
      <c r="P5410" s="288" t="str">
        <f t="shared" si="84"/>
        <v>BLANK</v>
      </c>
      <c r="R5410"/>
    </row>
    <row r="5411" spans="16:18" x14ac:dyDescent="0.2">
      <c r="P5411" s="288" t="str">
        <f t="shared" si="84"/>
        <v>BLANK</v>
      </c>
      <c r="R5411"/>
    </row>
    <row r="5412" spans="16:18" x14ac:dyDescent="0.2">
      <c r="P5412" s="288" t="str">
        <f t="shared" si="84"/>
        <v>BLANK</v>
      </c>
      <c r="R5412"/>
    </row>
    <row r="5413" spans="16:18" x14ac:dyDescent="0.2">
      <c r="P5413" s="288" t="str">
        <f t="shared" si="84"/>
        <v>BLANK</v>
      </c>
      <c r="R5413"/>
    </row>
    <row r="5414" spans="16:18" x14ac:dyDescent="0.2">
      <c r="P5414" s="288" t="str">
        <f t="shared" si="84"/>
        <v>BLANK</v>
      </c>
      <c r="R5414"/>
    </row>
    <row r="5415" spans="16:18" x14ac:dyDescent="0.2">
      <c r="P5415" s="288" t="str">
        <f t="shared" si="84"/>
        <v>BLANK</v>
      </c>
      <c r="R5415"/>
    </row>
    <row r="5416" spans="16:18" x14ac:dyDescent="0.2">
      <c r="P5416" s="288" t="str">
        <f t="shared" si="84"/>
        <v>BLANK</v>
      </c>
      <c r="R5416"/>
    </row>
    <row r="5417" spans="16:18" x14ac:dyDescent="0.2">
      <c r="P5417" s="288" t="str">
        <f t="shared" si="84"/>
        <v>BLANK</v>
      </c>
      <c r="R5417"/>
    </row>
    <row r="5418" spans="16:18" x14ac:dyDescent="0.2">
      <c r="P5418" s="288" t="str">
        <f t="shared" si="84"/>
        <v>BLANK</v>
      </c>
      <c r="R5418"/>
    </row>
    <row r="5419" spans="16:18" x14ac:dyDescent="0.2">
      <c r="P5419" s="288" t="str">
        <f t="shared" si="84"/>
        <v>BLANK</v>
      </c>
      <c r="R5419"/>
    </row>
    <row r="5420" spans="16:18" x14ac:dyDescent="0.2">
      <c r="P5420" s="288" t="str">
        <f t="shared" si="84"/>
        <v>BLANK</v>
      </c>
      <c r="R5420"/>
    </row>
    <row r="5421" spans="16:18" x14ac:dyDescent="0.2">
      <c r="P5421" s="288" t="str">
        <f t="shared" si="84"/>
        <v>BLANK</v>
      </c>
      <c r="R5421"/>
    </row>
    <row r="5422" spans="16:18" x14ac:dyDescent="0.2">
      <c r="P5422" s="288" t="str">
        <f t="shared" si="84"/>
        <v>BLANK</v>
      </c>
      <c r="R5422"/>
    </row>
    <row r="5423" spans="16:18" x14ac:dyDescent="0.2">
      <c r="P5423" s="288" t="str">
        <f t="shared" si="84"/>
        <v>BLANK</v>
      </c>
      <c r="R5423"/>
    </row>
    <row r="5424" spans="16:18" x14ac:dyDescent="0.2">
      <c r="P5424" s="288" t="str">
        <f t="shared" si="84"/>
        <v>BLANK</v>
      </c>
      <c r="R5424"/>
    </row>
    <row r="5425" spans="16:18" x14ac:dyDescent="0.2">
      <c r="P5425" s="288" t="str">
        <f t="shared" si="84"/>
        <v>BLANK</v>
      </c>
      <c r="R5425"/>
    </row>
    <row r="5426" spans="16:18" x14ac:dyDescent="0.2">
      <c r="P5426" s="288" t="str">
        <f t="shared" si="84"/>
        <v>BLANK</v>
      </c>
      <c r="R5426"/>
    </row>
    <row r="5427" spans="16:18" x14ac:dyDescent="0.2">
      <c r="P5427" s="288" t="str">
        <f t="shared" si="84"/>
        <v>BLANK</v>
      </c>
      <c r="R5427"/>
    </row>
    <row r="5428" spans="16:18" x14ac:dyDescent="0.2">
      <c r="P5428" s="288" t="str">
        <f t="shared" si="84"/>
        <v>BLANK</v>
      </c>
      <c r="R5428"/>
    </row>
    <row r="5429" spans="16:18" x14ac:dyDescent="0.2">
      <c r="P5429" s="288" t="str">
        <f t="shared" si="84"/>
        <v>BLANK</v>
      </c>
      <c r="R5429"/>
    </row>
    <row r="5430" spans="16:18" x14ac:dyDescent="0.2">
      <c r="P5430" s="288" t="str">
        <f t="shared" si="84"/>
        <v>BLANK</v>
      </c>
      <c r="R5430"/>
    </row>
    <row r="5431" spans="16:18" x14ac:dyDescent="0.2">
      <c r="P5431" s="288" t="str">
        <f t="shared" si="84"/>
        <v>BLANK</v>
      </c>
      <c r="R5431"/>
    </row>
    <row r="5432" spans="16:18" x14ac:dyDescent="0.2">
      <c r="P5432" s="288" t="str">
        <f t="shared" si="84"/>
        <v>BLANK</v>
      </c>
      <c r="R5432"/>
    </row>
    <row r="5433" spans="16:18" x14ac:dyDescent="0.2">
      <c r="P5433" s="288" t="str">
        <f t="shared" si="84"/>
        <v>BLANK</v>
      </c>
      <c r="R5433"/>
    </row>
    <row r="5434" spans="16:18" x14ac:dyDescent="0.2">
      <c r="P5434" s="288" t="str">
        <f t="shared" si="84"/>
        <v>BLANK</v>
      </c>
      <c r="R5434"/>
    </row>
    <row r="5435" spans="16:18" x14ac:dyDescent="0.2">
      <c r="P5435" s="288" t="str">
        <f t="shared" si="84"/>
        <v>BLANK</v>
      </c>
      <c r="R5435"/>
    </row>
    <row r="5436" spans="16:18" x14ac:dyDescent="0.2">
      <c r="P5436" s="288" t="str">
        <f t="shared" si="84"/>
        <v>BLANK</v>
      </c>
      <c r="R5436"/>
    </row>
    <row r="5437" spans="16:18" x14ac:dyDescent="0.2">
      <c r="P5437" s="288" t="str">
        <f t="shared" si="84"/>
        <v>BLANK</v>
      </c>
      <c r="R5437"/>
    </row>
    <row r="5438" spans="16:18" x14ac:dyDescent="0.2">
      <c r="P5438" s="288" t="str">
        <f t="shared" si="84"/>
        <v>BLANK</v>
      </c>
      <c r="R5438"/>
    </row>
    <row r="5439" spans="16:18" x14ac:dyDescent="0.2">
      <c r="P5439" s="288" t="str">
        <f t="shared" si="84"/>
        <v>BLANK</v>
      </c>
      <c r="R5439"/>
    </row>
    <row r="5440" spans="16:18" x14ac:dyDescent="0.2">
      <c r="P5440" s="288" t="str">
        <f t="shared" si="84"/>
        <v>BLANK</v>
      </c>
      <c r="R5440"/>
    </row>
    <row r="5441" spans="16:18" x14ac:dyDescent="0.2">
      <c r="P5441" s="288" t="str">
        <f t="shared" si="84"/>
        <v>BLANK</v>
      </c>
      <c r="R5441"/>
    </row>
    <row r="5442" spans="16:18" x14ac:dyDescent="0.2">
      <c r="P5442" s="288" t="str">
        <f t="shared" si="84"/>
        <v>BLANK</v>
      </c>
      <c r="R5442"/>
    </row>
    <row r="5443" spans="16:18" x14ac:dyDescent="0.2">
      <c r="P5443" s="288" t="str">
        <f t="shared" ref="P5443:P5506" si="85">IF(A5443="","BLANK",A5443)</f>
        <v>BLANK</v>
      </c>
      <c r="R5443"/>
    </row>
    <row r="5444" spans="16:18" x14ac:dyDescent="0.2">
      <c r="P5444" s="288" t="str">
        <f t="shared" si="85"/>
        <v>BLANK</v>
      </c>
      <c r="R5444"/>
    </row>
    <row r="5445" spans="16:18" x14ac:dyDescent="0.2">
      <c r="P5445" s="288" t="str">
        <f t="shared" si="85"/>
        <v>BLANK</v>
      </c>
      <c r="R5445"/>
    </row>
    <row r="5446" spans="16:18" x14ac:dyDescent="0.2">
      <c r="P5446" s="288" t="str">
        <f t="shared" si="85"/>
        <v>BLANK</v>
      </c>
      <c r="R5446"/>
    </row>
    <row r="5447" spans="16:18" x14ac:dyDescent="0.2">
      <c r="P5447" s="288" t="str">
        <f t="shared" si="85"/>
        <v>BLANK</v>
      </c>
      <c r="R5447"/>
    </row>
    <row r="5448" spans="16:18" x14ac:dyDescent="0.2">
      <c r="P5448" s="288" t="str">
        <f t="shared" si="85"/>
        <v>BLANK</v>
      </c>
      <c r="R5448"/>
    </row>
    <row r="5449" spans="16:18" x14ac:dyDescent="0.2">
      <c r="P5449" s="288" t="str">
        <f t="shared" si="85"/>
        <v>BLANK</v>
      </c>
      <c r="R5449"/>
    </row>
    <row r="5450" spans="16:18" x14ac:dyDescent="0.2">
      <c r="P5450" s="288" t="str">
        <f t="shared" si="85"/>
        <v>BLANK</v>
      </c>
      <c r="R5450"/>
    </row>
    <row r="5451" spans="16:18" x14ac:dyDescent="0.2">
      <c r="P5451" s="288" t="str">
        <f t="shared" si="85"/>
        <v>BLANK</v>
      </c>
      <c r="R5451"/>
    </row>
    <row r="5452" spans="16:18" x14ac:dyDescent="0.2">
      <c r="P5452" s="288" t="str">
        <f t="shared" si="85"/>
        <v>BLANK</v>
      </c>
      <c r="R5452"/>
    </row>
    <row r="5453" spans="16:18" x14ac:dyDescent="0.2">
      <c r="P5453" s="288" t="str">
        <f t="shared" si="85"/>
        <v>BLANK</v>
      </c>
      <c r="R5453"/>
    </row>
    <row r="5454" spans="16:18" x14ac:dyDescent="0.2">
      <c r="P5454" s="288" t="str">
        <f t="shared" si="85"/>
        <v>BLANK</v>
      </c>
      <c r="R5454"/>
    </row>
    <row r="5455" spans="16:18" x14ac:dyDescent="0.2">
      <c r="P5455" s="288" t="str">
        <f t="shared" si="85"/>
        <v>BLANK</v>
      </c>
      <c r="R5455"/>
    </row>
    <row r="5456" spans="16:18" x14ac:dyDescent="0.2">
      <c r="P5456" s="288" t="str">
        <f t="shared" si="85"/>
        <v>BLANK</v>
      </c>
      <c r="R5456"/>
    </row>
    <row r="5457" spans="16:18" x14ac:dyDescent="0.2">
      <c r="P5457" s="288" t="str">
        <f t="shared" si="85"/>
        <v>BLANK</v>
      </c>
      <c r="R5457"/>
    </row>
    <row r="5458" spans="16:18" x14ac:dyDescent="0.2">
      <c r="P5458" s="288" t="str">
        <f t="shared" si="85"/>
        <v>BLANK</v>
      </c>
      <c r="R5458"/>
    </row>
    <row r="5459" spans="16:18" x14ac:dyDescent="0.2">
      <c r="P5459" s="288" t="str">
        <f t="shared" si="85"/>
        <v>BLANK</v>
      </c>
      <c r="R5459"/>
    </row>
    <row r="5460" spans="16:18" x14ac:dyDescent="0.2">
      <c r="P5460" s="288" t="str">
        <f t="shared" si="85"/>
        <v>BLANK</v>
      </c>
      <c r="R5460"/>
    </row>
    <row r="5461" spans="16:18" x14ac:dyDescent="0.2">
      <c r="P5461" s="288" t="str">
        <f t="shared" si="85"/>
        <v>BLANK</v>
      </c>
      <c r="R5461"/>
    </row>
    <row r="5462" spans="16:18" x14ac:dyDescent="0.2">
      <c r="P5462" s="288" t="str">
        <f t="shared" si="85"/>
        <v>BLANK</v>
      </c>
      <c r="R5462"/>
    </row>
    <row r="5463" spans="16:18" x14ac:dyDescent="0.2">
      <c r="P5463" s="288" t="str">
        <f t="shared" si="85"/>
        <v>BLANK</v>
      </c>
      <c r="R5463"/>
    </row>
    <row r="5464" spans="16:18" x14ac:dyDescent="0.2">
      <c r="P5464" s="288" t="str">
        <f t="shared" si="85"/>
        <v>BLANK</v>
      </c>
      <c r="R5464"/>
    </row>
    <row r="5465" spans="16:18" x14ac:dyDescent="0.2">
      <c r="P5465" s="288" t="str">
        <f t="shared" si="85"/>
        <v>BLANK</v>
      </c>
      <c r="R5465"/>
    </row>
    <row r="5466" spans="16:18" x14ac:dyDescent="0.2">
      <c r="P5466" s="288" t="str">
        <f t="shared" si="85"/>
        <v>BLANK</v>
      </c>
      <c r="R5466"/>
    </row>
    <row r="5467" spans="16:18" x14ac:dyDescent="0.2">
      <c r="P5467" s="288" t="str">
        <f t="shared" si="85"/>
        <v>BLANK</v>
      </c>
      <c r="R5467"/>
    </row>
    <row r="5468" spans="16:18" x14ac:dyDescent="0.2">
      <c r="P5468" s="288" t="str">
        <f t="shared" si="85"/>
        <v>BLANK</v>
      </c>
      <c r="R5468"/>
    </row>
    <row r="5469" spans="16:18" x14ac:dyDescent="0.2">
      <c r="P5469" s="288" t="str">
        <f t="shared" si="85"/>
        <v>BLANK</v>
      </c>
      <c r="R5469"/>
    </row>
    <row r="5470" spans="16:18" x14ac:dyDescent="0.2">
      <c r="P5470" s="288" t="str">
        <f t="shared" si="85"/>
        <v>BLANK</v>
      </c>
      <c r="R5470"/>
    </row>
    <row r="5471" spans="16:18" x14ac:dyDescent="0.2">
      <c r="P5471" s="288" t="str">
        <f t="shared" si="85"/>
        <v>BLANK</v>
      </c>
      <c r="R5471"/>
    </row>
    <row r="5472" spans="16:18" x14ac:dyDescent="0.2">
      <c r="P5472" s="288" t="str">
        <f t="shared" si="85"/>
        <v>BLANK</v>
      </c>
      <c r="R5472"/>
    </row>
    <row r="5473" spans="16:18" x14ac:dyDescent="0.2">
      <c r="P5473" s="288" t="str">
        <f t="shared" si="85"/>
        <v>BLANK</v>
      </c>
      <c r="R5473"/>
    </row>
    <row r="5474" spans="16:18" x14ac:dyDescent="0.2">
      <c r="P5474" s="288" t="str">
        <f t="shared" si="85"/>
        <v>BLANK</v>
      </c>
      <c r="R5474"/>
    </row>
    <row r="5475" spans="16:18" x14ac:dyDescent="0.2">
      <c r="P5475" s="288" t="str">
        <f t="shared" si="85"/>
        <v>BLANK</v>
      </c>
      <c r="R5475"/>
    </row>
    <row r="5476" spans="16:18" x14ac:dyDescent="0.2">
      <c r="P5476" s="288" t="str">
        <f t="shared" si="85"/>
        <v>BLANK</v>
      </c>
      <c r="R5476"/>
    </row>
    <row r="5477" spans="16:18" x14ac:dyDescent="0.2">
      <c r="P5477" s="288" t="str">
        <f t="shared" si="85"/>
        <v>BLANK</v>
      </c>
      <c r="R5477"/>
    </row>
    <row r="5478" spans="16:18" x14ac:dyDescent="0.2">
      <c r="P5478" s="288" t="str">
        <f t="shared" si="85"/>
        <v>BLANK</v>
      </c>
      <c r="R5478"/>
    </row>
    <row r="5479" spans="16:18" x14ac:dyDescent="0.2">
      <c r="P5479" s="288" t="str">
        <f t="shared" si="85"/>
        <v>BLANK</v>
      </c>
      <c r="R5479"/>
    </row>
    <row r="5480" spans="16:18" x14ac:dyDescent="0.2">
      <c r="P5480" s="288" t="str">
        <f t="shared" si="85"/>
        <v>BLANK</v>
      </c>
      <c r="R5480"/>
    </row>
    <row r="5481" spans="16:18" x14ac:dyDescent="0.2">
      <c r="P5481" s="288" t="str">
        <f t="shared" si="85"/>
        <v>BLANK</v>
      </c>
      <c r="R5481"/>
    </row>
    <row r="5482" spans="16:18" x14ac:dyDescent="0.2">
      <c r="P5482" s="288" t="str">
        <f t="shared" si="85"/>
        <v>BLANK</v>
      </c>
      <c r="R5482"/>
    </row>
    <row r="5483" spans="16:18" x14ac:dyDescent="0.2">
      <c r="P5483" s="288" t="str">
        <f t="shared" si="85"/>
        <v>BLANK</v>
      </c>
      <c r="R5483"/>
    </row>
    <row r="5484" spans="16:18" x14ac:dyDescent="0.2">
      <c r="P5484" s="288" t="str">
        <f t="shared" si="85"/>
        <v>BLANK</v>
      </c>
      <c r="R5484"/>
    </row>
    <row r="5485" spans="16:18" x14ac:dyDescent="0.2">
      <c r="P5485" s="288" t="str">
        <f t="shared" si="85"/>
        <v>BLANK</v>
      </c>
      <c r="R5485"/>
    </row>
    <row r="5486" spans="16:18" x14ac:dyDescent="0.2">
      <c r="P5486" s="288" t="str">
        <f t="shared" si="85"/>
        <v>BLANK</v>
      </c>
      <c r="R5486"/>
    </row>
    <row r="5487" spans="16:18" x14ac:dyDescent="0.2">
      <c r="P5487" s="288" t="str">
        <f t="shared" si="85"/>
        <v>BLANK</v>
      </c>
      <c r="R5487"/>
    </row>
    <row r="5488" spans="16:18" x14ac:dyDescent="0.2">
      <c r="P5488" s="288" t="str">
        <f t="shared" si="85"/>
        <v>BLANK</v>
      </c>
      <c r="R5488"/>
    </row>
    <row r="5489" spans="16:18" x14ac:dyDescent="0.2">
      <c r="P5489" s="288" t="str">
        <f t="shared" si="85"/>
        <v>BLANK</v>
      </c>
      <c r="R5489"/>
    </row>
    <row r="5490" spans="16:18" x14ac:dyDescent="0.2">
      <c r="P5490" s="288" t="str">
        <f t="shared" si="85"/>
        <v>BLANK</v>
      </c>
      <c r="R5490"/>
    </row>
    <row r="5491" spans="16:18" x14ac:dyDescent="0.2">
      <c r="P5491" s="288" t="str">
        <f t="shared" si="85"/>
        <v>BLANK</v>
      </c>
      <c r="R5491"/>
    </row>
    <row r="5492" spans="16:18" x14ac:dyDescent="0.2">
      <c r="P5492" s="288" t="str">
        <f t="shared" si="85"/>
        <v>BLANK</v>
      </c>
      <c r="R5492"/>
    </row>
    <row r="5493" spans="16:18" x14ac:dyDescent="0.2">
      <c r="P5493" s="288" t="str">
        <f t="shared" si="85"/>
        <v>BLANK</v>
      </c>
      <c r="R5493"/>
    </row>
    <row r="5494" spans="16:18" x14ac:dyDescent="0.2">
      <c r="P5494" s="288" t="str">
        <f t="shared" si="85"/>
        <v>BLANK</v>
      </c>
      <c r="R5494"/>
    </row>
    <row r="5495" spans="16:18" x14ac:dyDescent="0.2">
      <c r="P5495" s="288" t="str">
        <f t="shared" si="85"/>
        <v>BLANK</v>
      </c>
      <c r="R5495"/>
    </row>
    <row r="5496" spans="16:18" x14ac:dyDescent="0.2">
      <c r="P5496" s="288" t="str">
        <f t="shared" si="85"/>
        <v>BLANK</v>
      </c>
      <c r="R5496"/>
    </row>
    <row r="5497" spans="16:18" x14ac:dyDescent="0.2">
      <c r="P5497" s="288" t="str">
        <f t="shared" si="85"/>
        <v>BLANK</v>
      </c>
      <c r="R5497"/>
    </row>
    <row r="5498" spans="16:18" x14ac:dyDescent="0.2">
      <c r="P5498" s="288" t="str">
        <f t="shared" si="85"/>
        <v>BLANK</v>
      </c>
      <c r="R5498"/>
    </row>
    <row r="5499" spans="16:18" x14ac:dyDescent="0.2">
      <c r="P5499" s="288" t="str">
        <f t="shared" si="85"/>
        <v>BLANK</v>
      </c>
      <c r="R5499"/>
    </row>
    <row r="5500" spans="16:18" x14ac:dyDescent="0.2">
      <c r="P5500" s="288" t="str">
        <f t="shared" si="85"/>
        <v>BLANK</v>
      </c>
      <c r="R5500"/>
    </row>
    <row r="5501" spans="16:18" x14ac:dyDescent="0.2">
      <c r="P5501" s="288" t="str">
        <f t="shared" si="85"/>
        <v>BLANK</v>
      </c>
      <c r="R5501"/>
    </row>
    <row r="5502" spans="16:18" x14ac:dyDescent="0.2">
      <c r="P5502" s="288" t="str">
        <f t="shared" si="85"/>
        <v>BLANK</v>
      </c>
      <c r="R5502"/>
    </row>
    <row r="5503" spans="16:18" x14ac:dyDescent="0.2">
      <c r="P5503" s="288" t="str">
        <f t="shared" si="85"/>
        <v>BLANK</v>
      </c>
      <c r="R5503"/>
    </row>
    <row r="5504" spans="16:18" x14ac:dyDescent="0.2">
      <c r="P5504" s="288" t="str">
        <f t="shared" si="85"/>
        <v>BLANK</v>
      </c>
      <c r="R5504"/>
    </row>
    <row r="5505" spans="16:18" x14ac:dyDescent="0.2">
      <c r="P5505" s="288" t="str">
        <f t="shared" si="85"/>
        <v>BLANK</v>
      </c>
      <c r="R5505"/>
    </row>
    <row r="5506" spans="16:18" x14ac:dyDescent="0.2">
      <c r="P5506" s="288" t="str">
        <f t="shared" si="85"/>
        <v>BLANK</v>
      </c>
      <c r="R5506"/>
    </row>
    <row r="5507" spans="16:18" x14ac:dyDescent="0.2">
      <c r="P5507" s="288" t="str">
        <f t="shared" ref="P5507:P5570" si="86">IF(A5507="","BLANK",A5507)</f>
        <v>BLANK</v>
      </c>
      <c r="R5507"/>
    </row>
    <row r="5508" spans="16:18" x14ac:dyDescent="0.2">
      <c r="P5508" s="288" t="str">
        <f t="shared" si="86"/>
        <v>BLANK</v>
      </c>
      <c r="R5508"/>
    </row>
    <row r="5509" spans="16:18" x14ac:dyDescent="0.2">
      <c r="P5509" s="288" t="str">
        <f t="shared" si="86"/>
        <v>BLANK</v>
      </c>
      <c r="R5509"/>
    </row>
    <row r="5510" spans="16:18" x14ac:dyDescent="0.2">
      <c r="P5510" s="288" t="str">
        <f t="shared" si="86"/>
        <v>BLANK</v>
      </c>
      <c r="R5510"/>
    </row>
    <row r="5511" spans="16:18" x14ac:dyDescent="0.2">
      <c r="P5511" s="288" t="str">
        <f t="shared" si="86"/>
        <v>BLANK</v>
      </c>
      <c r="R5511"/>
    </row>
    <row r="5512" spans="16:18" x14ac:dyDescent="0.2">
      <c r="P5512" s="288" t="str">
        <f t="shared" si="86"/>
        <v>BLANK</v>
      </c>
      <c r="R5512"/>
    </row>
    <row r="5513" spans="16:18" x14ac:dyDescent="0.2">
      <c r="P5513" s="288" t="str">
        <f t="shared" si="86"/>
        <v>BLANK</v>
      </c>
      <c r="R5513"/>
    </row>
    <row r="5514" spans="16:18" x14ac:dyDescent="0.2">
      <c r="P5514" s="288" t="str">
        <f t="shared" si="86"/>
        <v>BLANK</v>
      </c>
      <c r="R5514"/>
    </row>
    <row r="5515" spans="16:18" x14ac:dyDescent="0.2">
      <c r="P5515" s="288" t="str">
        <f t="shared" si="86"/>
        <v>BLANK</v>
      </c>
      <c r="R5515"/>
    </row>
    <row r="5516" spans="16:18" x14ac:dyDescent="0.2">
      <c r="P5516" s="288" t="str">
        <f t="shared" si="86"/>
        <v>BLANK</v>
      </c>
      <c r="R5516"/>
    </row>
    <row r="5517" spans="16:18" x14ac:dyDescent="0.2">
      <c r="P5517" s="288" t="str">
        <f t="shared" si="86"/>
        <v>BLANK</v>
      </c>
      <c r="R5517"/>
    </row>
    <row r="5518" spans="16:18" x14ac:dyDescent="0.2">
      <c r="P5518" s="288" t="str">
        <f t="shared" si="86"/>
        <v>BLANK</v>
      </c>
      <c r="R5518"/>
    </row>
    <row r="5519" spans="16:18" x14ac:dyDescent="0.2">
      <c r="P5519" s="288" t="str">
        <f t="shared" si="86"/>
        <v>BLANK</v>
      </c>
      <c r="R5519"/>
    </row>
    <row r="5520" spans="16:18" x14ac:dyDescent="0.2">
      <c r="P5520" s="288" t="str">
        <f t="shared" si="86"/>
        <v>BLANK</v>
      </c>
      <c r="R5520"/>
    </row>
    <row r="5521" spans="16:18" x14ac:dyDescent="0.2">
      <c r="P5521" s="288" t="str">
        <f t="shared" si="86"/>
        <v>BLANK</v>
      </c>
      <c r="R5521"/>
    </row>
    <row r="5522" spans="16:18" x14ac:dyDescent="0.2">
      <c r="P5522" s="288" t="str">
        <f t="shared" si="86"/>
        <v>BLANK</v>
      </c>
      <c r="R5522"/>
    </row>
    <row r="5523" spans="16:18" x14ac:dyDescent="0.2">
      <c r="P5523" s="288" t="str">
        <f t="shared" si="86"/>
        <v>BLANK</v>
      </c>
      <c r="R5523"/>
    </row>
    <row r="5524" spans="16:18" x14ac:dyDescent="0.2">
      <c r="P5524" s="288" t="str">
        <f t="shared" si="86"/>
        <v>BLANK</v>
      </c>
      <c r="R5524"/>
    </row>
    <row r="5525" spans="16:18" x14ac:dyDescent="0.2">
      <c r="P5525" s="288" t="str">
        <f t="shared" si="86"/>
        <v>BLANK</v>
      </c>
      <c r="R5525"/>
    </row>
    <row r="5526" spans="16:18" x14ac:dyDescent="0.2">
      <c r="P5526" s="288" t="str">
        <f t="shared" si="86"/>
        <v>BLANK</v>
      </c>
      <c r="R5526"/>
    </row>
    <row r="5527" spans="16:18" x14ac:dyDescent="0.2">
      <c r="P5527" s="288" t="str">
        <f t="shared" si="86"/>
        <v>BLANK</v>
      </c>
      <c r="R5527"/>
    </row>
    <row r="5528" spans="16:18" x14ac:dyDescent="0.2">
      <c r="P5528" s="288" t="str">
        <f t="shared" si="86"/>
        <v>BLANK</v>
      </c>
      <c r="R5528"/>
    </row>
    <row r="5529" spans="16:18" x14ac:dyDescent="0.2">
      <c r="P5529" s="288" t="str">
        <f t="shared" si="86"/>
        <v>BLANK</v>
      </c>
      <c r="R5529"/>
    </row>
    <row r="5530" spans="16:18" x14ac:dyDescent="0.2">
      <c r="P5530" s="288" t="str">
        <f t="shared" si="86"/>
        <v>BLANK</v>
      </c>
      <c r="R5530"/>
    </row>
    <row r="5531" spans="16:18" x14ac:dyDescent="0.2">
      <c r="P5531" s="288" t="str">
        <f t="shared" si="86"/>
        <v>BLANK</v>
      </c>
      <c r="R5531"/>
    </row>
    <row r="5532" spans="16:18" x14ac:dyDescent="0.2">
      <c r="P5532" s="288" t="str">
        <f t="shared" si="86"/>
        <v>BLANK</v>
      </c>
      <c r="R5532"/>
    </row>
    <row r="5533" spans="16:18" x14ac:dyDescent="0.2">
      <c r="P5533" s="288" t="str">
        <f t="shared" si="86"/>
        <v>BLANK</v>
      </c>
      <c r="R5533"/>
    </row>
    <row r="5534" spans="16:18" x14ac:dyDescent="0.2">
      <c r="P5534" s="288" t="str">
        <f t="shared" si="86"/>
        <v>BLANK</v>
      </c>
      <c r="R5534"/>
    </row>
    <row r="5535" spans="16:18" x14ac:dyDescent="0.2">
      <c r="P5535" s="288" t="str">
        <f t="shared" si="86"/>
        <v>BLANK</v>
      </c>
      <c r="R5535"/>
    </row>
    <row r="5536" spans="16:18" x14ac:dyDescent="0.2">
      <c r="P5536" s="288" t="str">
        <f t="shared" si="86"/>
        <v>BLANK</v>
      </c>
      <c r="R5536"/>
    </row>
    <row r="5537" spans="16:18" x14ac:dyDescent="0.2">
      <c r="P5537" s="288" t="str">
        <f t="shared" si="86"/>
        <v>BLANK</v>
      </c>
      <c r="R5537"/>
    </row>
    <row r="5538" spans="16:18" x14ac:dyDescent="0.2">
      <c r="P5538" s="288" t="str">
        <f t="shared" si="86"/>
        <v>BLANK</v>
      </c>
      <c r="R5538"/>
    </row>
    <row r="5539" spans="16:18" x14ac:dyDescent="0.2">
      <c r="P5539" s="288" t="str">
        <f t="shared" si="86"/>
        <v>BLANK</v>
      </c>
      <c r="R5539"/>
    </row>
    <row r="5540" spans="16:18" x14ac:dyDescent="0.2">
      <c r="P5540" s="288" t="str">
        <f t="shared" si="86"/>
        <v>BLANK</v>
      </c>
      <c r="R5540"/>
    </row>
    <row r="5541" spans="16:18" x14ac:dyDescent="0.2">
      <c r="P5541" s="288" t="str">
        <f t="shared" si="86"/>
        <v>BLANK</v>
      </c>
      <c r="R5541"/>
    </row>
    <row r="5542" spans="16:18" x14ac:dyDescent="0.2">
      <c r="P5542" s="288" t="str">
        <f t="shared" si="86"/>
        <v>BLANK</v>
      </c>
      <c r="R5542"/>
    </row>
    <row r="5543" spans="16:18" x14ac:dyDescent="0.2">
      <c r="P5543" s="288" t="str">
        <f t="shared" si="86"/>
        <v>BLANK</v>
      </c>
      <c r="R5543"/>
    </row>
    <row r="5544" spans="16:18" x14ac:dyDescent="0.2">
      <c r="P5544" s="288" t="str">
        <f t="shared" si="86"/>
        <v>BLANK</v>
      </c>
      <c r="R5544"/>
    </row>
    <row r="5545" spans="16:18" x14ac:dyDescent="0.2">
      <c r="P5545" s="288" t="str">
        <f t="shared" si="86"/>
        <v>BLANK</v>
      </c>
      <c r="R5545"/>
    </row>
    <row r="5546" spans="16:18" x14ac:dyDescent="0.2">
      <c r="P5546" s="288" t="str">
        <f t="shared" si="86"/>
        <v>BLANK</v>
      </c>
      <c r="R5546"/>
    </row>
    <row r="5547" spans="16:18" x14ac:dyDescent="0.2">
      <c r="P5547" s="288" t="str">
        <f t="shared" si="86"/>
        <v>BLANK</v>
      </c>
      <c r="R5547"/>
    </row>
    <row r="5548" spans="16:18" x14ac:dyDescent="0.2">
      <c r="P5548" s="288" t="str">
        <f t="shared" si="86"/>
        <v>BLANK</v>
      </c>
      <c r="R5548"/>
    </row>
    <row r="5549" spans="16:18" x14ac:dyDescent="0.2">
      <c r="P5549" s="288" t="str">
        <f t="shared" si="86"/>
        <v>BLANK</v>
      </c>
      <c r="R5549"/>
    </row>
    <row r="5550" spans="16:18" x14ac:dyDescent="0.2">
      <c r="P5550" s="288" t="str">
        <f t="shared" si="86"/>
        <v>BLANK</v>
      </c>
      <c r="R5550"/>
    </row>
    <row r="5551" spans="16:18" x14ac:dyDescent="0.2">
      <c r="P5551" s="288" t="str">
        <f t="shared" si="86"/>
        <v>BLANK</v>
      </c>
      <c r="R5551"/>
    </row>
    <row r="5552" spans="16:18" x14ac:dyDescent="0.2">
      <c r="P5552" s="288" t="str">
        <f t="shared" si="86"/>
        <v>BLANK</v>
      </c>
      <c r="R5552"/>
    </row>
    <row r="5553" spans="16:18" x14ac:dyDescent="0.2">
      <c r="P5553" s="288" t="str">
        <f t="shared" si="86"/>
        <v>BLANK</v>
      </c>
      <c r="R5553"/>
    </row>
    <row r="5554" spans="16:18" x14ac:dyDescent="0.2">
      <c r="P5554" s="288" t="str">
        <f t="shared" si="86"/>
        <v>BLANK</v>
      </c>
      <c r="R5554"/>
    </row>
    <row r="5555" spans="16:18" x14ac:dyDescent="0.2">
      <c r="P5555" s="288" t="str">
        <f t="shared" si="86"/>
        <v>BLANK</v>
      </c>
      <c r="R5555"/>
    </row>
    <row r="5556" spans="16:18" x14ac:dyDescent="0.2">
      <c r="P5556" s="288" t="str">
        <f t="shared" si="86"/>
        <v>BLANK</v>
      </c>
      <c r="R5556"/>
    </row>
    <row r="5557" spans="16:18" x14ac:dyDescent="0.2">
      <c r="P5557" s="288" t="str">
        <f t="shared" si="86"/>
        <v>BLANK</v>
      </c>
      <c r="R5557"/>
    </row>
    <row r="5558" spans="16:18" x14ac:dyDescent="0.2">
      <c r="P5558" s="288" t="str">
        <f t="shared" si="86"/>
        <v>BLANK</v>
      </c>
      <c r="R5558"/>
    </row>
    <row r="5559" spans="16:18" x14ac:dyDescent="0.2">
      <c r="P5559" s="288" t="str">
        <f t="shared" si="86"/>
        <v>BLANK</v>
      </c>
      <c r="R5559"/>
    </row>
    <row r="5560" spans="16:18" x14ac:dyDescent="0.2">
      <c r="P5560" s="288" t="str">
        <f t="shared" si="86"/>
        <v>BLANK</v>
      </c>
      <c r="R5560"/>
    </row>
    <row r="5561" spans="16:18" x14ac:dyDescent="0.2">
      <c r="P5561" s="288" t="str">
        <f t="shared" si="86"/>
        <v>BLANK</v>
      </c>
      <c r="R5561"/>
    </row>
    <row r="5562" spans="16:18" x14ac:dyDescent="0.2">
      <c r="P5562" s="288" t="str">
        <f t="shared" si="86"/>
        <v>BLANK</v>
      </c>
      <c r="R5562"/>
    </row>
    <row r="5563" spans="16:18" x14ac:dyDescent="0.2">
      <c r="P5563" s="288" t="str">
        <f t="shared" si="86"/>
        <v>BLANK</v>
      </c>
      <c r="R5563"/>
    </row>
    <row r="5564" spans="16:18" x14ac:dyDescent="0.2">
      <c r="P5564" s="288" t="str">
        <f t="shared" si="86"/>
        <v>BLANK</v>
      </c>
      <c r="R5564"/>
    </row>
    <row r="5565" spans="16:18" x14ac:dyDescent="0.2">
      <c r="P5565" s="288" t="str">
        <f t="shared" si="86"/>
        <v>BLANK</v>
      </c>
      <c r="R5565"/>
    </row>
    <row r="5566" spans="16:18" x14ac:dyDescent="0.2">
      <c r="P5566" s="288" t="str">
        <f t="shared" si="86"/>
        <v>BLANK</v>
      </c>
      <c r="R5566"/>
    </row>
    <row r="5567" spans="16:18" x14ac:dyDescent="0.2">
      <c r="P5567" s="288" t="str">
        <f t="shared" si="86"/>
        <v>BLANK</v>
      </c>
      <c r="R5567"/>
    </row>
    <row r="5568" spans="16:18" x14ac:dyDescent="0.2">
      <c r="P5568" s="288" t="str">
        <f t="shared" si="86"/>
        <v>BLANK</v>
      </c>
      <c r="R5568"/>
    </row>
    <row r="5569" spans="16:18" x14ac:dyDescent="0.2">
      <c r="P5569" s="288" t="str">
        <f t="shared" si="86"/>
        <v>BLANK</v>
      </c>
      <c r="R5569"/>
    </row>
    <row r="5570" spans="16:18" x14ac:dyDescent="0.2">
      <c r="P5570" s="288" t="str">
        <f t="shared" si="86"/>
        <v>BLANK</v>
      </c>
      <c r="R5570"/>
    </row>
    <row r="5571" spans="16:18" x14ac:dyDescent="0.2">
      <c r="P5571" s="288" t="str">
        <f t="shared" ref="P5571:P5634" si="87">IF(A5571="","BLANK",A5571)</f>
        <v>BLANK</v>
      </c>
      <c r="R5571"/>
    </row>
    <row r="5572" spans="16:18" x14ac:dyDescent="0.2">
      <c r="P5572" s="288" t="str">
        <f t="shared" si="87"/>
        <v>BLANK</v>
      </c>
      <c r="R5572"/>
    </row>
    <row r="5573" spans="16:18" x14ac:dyDescent="0.2">
      <c r="P5573" s="288" t="str">
        <f t="shared" si="87"/>
        <v>BLANK</v>
      </c>
      <c r="R5573"/>
    </row>
    <row r="5574" spans="16:18" x14ac:dyDescent="0.2">
      <c r="P5574" s="288" t="str">
        <f t="shared" si="87"/>
        <v>BLANK</v>
      </c>
      <c r="R5574"/>
    </row>
    <row r="5575" spans="16:18" x14ac:dyDescent="0.2">
      <c r="P5575" s="288" t="str">
        <f t="shared" si="87"/>
        <v>BLANK</v>
      </c>
      <c r="R5575"/>
    </row>
    <row r="5576" spans="16:18" x14ac:dyDescent="0.2">
      <c r="P5576" s="288" t="str">
        <f t="shared" si="87"/>
        <v>BLANK</v>
      </c>
      <c r="R5576"/>
    </row>
    <row r="5577" spans="16:18" x14ac:dyDescent="0.2">
      <c r="P5577" s="288" t="str">
        <f t="shared" si="87"/>
        <v>BLANK</v>
      </c>
      <c r="R5577"/>
    </row>
    <row r="5578" spans="16:18" x14ac:dyDescent="0.2">
      <c r="P5578" s="288" t="str">
        <f t="shared" si="87"/>
        <v>BLANK</v>
      </c>
      <c r="R5578"/>
    </row>
    <row r="5579" spans="16:18" x14ac:dyDescent="0.2">
      <c r="P5579" s="288" t="str">
        <f t="shared" si="87"/>
        <v>BLANK</v>
      </c>
      <c r="R5579"/>
    </row>
    <row r="5580" spans="16:18" x14ac:dyDescent="0.2">
      <c r="P5580" s="288" t="str">
        <f t="shared" si="87"/>
        <v>BLANK</v>
      </c>
      <c r="R5580"/>
    </row>
    <row r="5581" spans="16:18" x14ac:dyDescent="0.2">
      <c r="P5581" s="288" t="str">
        <f t="shared" si="87"/>
        <v>BLANK</v>
      </c>
      <c r="R5581"/>
    </row>
    <row r="5582" spans="16:18" x14ac:dyDescent="0.2">
      <c r="P5582" s="288" t="str">
        <f t="shared" si="87"/>
        <v>BLANK</v>
      </c>
      <c r="R5582"/>
    </row>
    <row r="5583" spans="16:18" x14ac:dyDescent="0.2">
      <c r="P5583" s="288" t="str">
        <f t="shared" si="87"/>
        <v>BLANK</v>
      </c>
      <c r="R5583"/>
    </row>
    <row r="5584" spans="16:18" x14ac:dyDescent="0.2">
      <c r="P5584" s="288" t="str">
        <f t="shared" si="87"/>
        <v>BLANK</v>
      </c>
      <c r="R5584"/>
    </row>
    <row r="5585" spans="16:18" x14ac:dyDescent="0.2">
      <c r="P5585" s="288" t="str">
        <f t="shared" si="87"/>
        <v>BLANK</v>
      </c>
      <c r="R5585"/>
    </row>
    <row r="5586" spans="16:18" x14ac:dyDescent="0.2">
      <c r="P5586" s="288" t="str">
        <f t="shared" si="87"/>
        <v>BLANK</v>
      </c>
      <c r="R5586"/>
    </row>
    <row r="5587" spans="16:18" x14ac:dyDescent="0.2">
      <c r="P5587" s="288" t="str">
        <f t="shared" si="87"/>
        <v>BLANK</v>
      </c>
      <c r="R5587"/>
    </row>
    <row r="5588" spans="16:18" x14ac:dyDescent="0.2">
      <c r="P5588" s="288" t="str">
        <f t="shared" si="87"/>
        <v>BLANK</v>
      </c>
      <c r="R5588"/>
    </row>
    <row r="5589" spans="16:18" x14ac:dyDescent="0.2">
      <c r="P5589" s="288" t="str">
        <f t="shared" si="87"/>
        <v>BLANK</v>
      </c>
      <c r="R5589"/>
    </row>
    <row r="5590" spans="16:18" x14ac:dyDescent="0.2">
      <c r="P5590" s="288" t="str">
        <f t="shared" si="87"/>
        <v>BLANK</v>
      </c>
      <c r="R5590"/>
    </row>
    <row r="5591" spans="16:18" x14ac:dyDescent="0.2">
      <c r="P5591" s="288" t="str">
        <f t="shared" si="87"/>
        <v>BLANK</v>
      </c>
      <c r="R5591"/>
    </row>
    <row r="5592" spans="16:18" x14ac:dyDescent="0.2">
      <c r="P5592" s="288" t="str">
        <f t="shared" si="87"/>
        <v>BLANK</v>
      </c>
      <c r="R5592"/>
    </row>
    <row r="5593" spans="16:18" x14ac:dyDescent="0.2">
      <c r="P5593" s="288" t="str">
        <f t="shared" si="87"/>
        <v>BLANK</v>
      </c>
      <c r="R5593"/>
    </row>
    <row r="5594" spans="16:18" x14ac:dyDescent="0.2">
      <c r="P5594" s="288" t="str">
        <f t="shared" si="87"/>
        <v>BLANK</v>
      </c>
      <c r="R5594"/>
    </row>
    <row r="5595" spans="16:18" x14ac:dyDescent="0.2">
      <c r="P5595" s="288" t="str">
        <f t="shared" si="87"/>
        <v>BLANK</v>
      </c>
      <c r="R5595"/>
    </row>
    <row r="5596" spans="16:18" x14ac:dyDescent="0.2">
      <c r="P5596" s="288" t="str">
        <f t="shared" si="87"/>
        <v>BLANK</v>
      </c>
      <c r="R5596"/>
    </row>
    <row r="5597" spans="16:18" x14ac:dyDescent="0.2">
      <c r="P5597" s="288" t="str">
        <f t="shared" si="87"/>
        <v>BLANK</v>
      </c>
      <c r="R5597"/>
    </row>
    <row r="5598" spans="16:18" x14ac:dyDescent="0.2">
      <c r="P5598" s="288" t="str">
        <f t="shared" si="87"/>
        <v>BLANK</v>
      </c>
      <c r="R5598"/>
    </row>
    <row r="5599" spans="16:18" x14ac:dyDescent="0.2">
      <c r="P5599" s="288" t="str">
        <f t="shared" si="87"/>
        <v>BLANK</v>
      </c>
      <c r="R5599"/>
    </row>
    <row r="5600" spans="16:18" x14ac:dyDescent="0.2">
      <c r="P5600" s="288" t="str">
        <f t="shared" si="87"/>
        <v>BLANK</v>
      </c>
      <c r="R5600"/>
    </row>
    <row r="5601" spans="16:18" x14ac:dyDescent="0.2">
      <c r="P5601" s="288" t="str">
        <f t="shared" si="87"/>
        <v>BLANK</v>
      </c>
      <c r="R5601"/>
    </row>
    <row r="5602" spans="16:18" x14ac:dyDescent="0.2">
      <c r="P5602" s="288" t="str">
        <f t="shared" si="87"/>
        <v>BLANK</v>
      </c>
      <c r="R5602"/>
    </row>
    <row r="5603" spans="16:18" x14ac:dyDescent="0.2">
      <c r="P5603" s="288" t="str">
        <f t="shared" si="87"/>
        <v>BLANK</v>
      </c>
      <c r="R5603"/>
    </row>
    <row r="5604" spans="16:18" x14ac:dyDescent="0.2">
      <c r="P5604" s="288" t="str">
        <f t="shared" si="87"/>
        <v>BLANK</v>
      </c>
      <c r="R5604"/>
    </row>
    <row r="5605" spans="16:18" x14ac:dyDescent="0.2">
      <c r="P5605" s="288" t="str">
        <f t="shared" si="87"/>
        <v>BLANK</v>
      </c>
      <c r="R5605"/>
    </row>
    <row r="5606" spans="16:18" x14ac:dyDescent="0.2">
      <c r="P5606" s="288" t="str">
        <f t="shared" si="87"/>
        <v>BLANK</v>
      </c>
      <c r="R5606"/>
    </row>
    <row r="5607" spans="16:18" x14ac:dyDescent="0.2">
      <c r="P5607" s="288" t="str">
        <f t="shared" si="87"/>
        <v>BLANK</v>
      </c>
      <c r="R5607"/>
    </row>
    <row r="5608" spans="16:18" x14ac:dyDescent="0.2">
      <c r="P5608" s="288" t="str">
        <f t="shared" si="87"/>
        <v>BLANK</v>
      </c>
      <c r="R5608"/>
    </row>
    <row r="5609" spans="16:18" x14ac:dyDescent="0.2">
      <c r="P5609" s="288" t="str">
        <f t="shared" si="87"/>
        <v>BLANK</v>
      </c>
      <c r="R5609"/>
    </row>
    <row r="5610" spans="16:18" x14ac:dyDescent="0.2">
      <c r="P5610" s="288" t="str">
        <f t="shared" si="87"/>
        <v>BLANK</v>
      </c>
      <c r="R5610"/>
    </row>
    <row r="5611" spans="16:18" x14ac:dyDescent="0.2">
      <c r="P5611" s="288" t="str">
        <f t="shared" si="87"/>
        <v>BLANK</v>
      </c>
      <c r="R5611"/>
    </row>
    <row r="5612" spans="16:18" x14ac:dyDescent="0.2">
      <c r="P5612" s="288" t="str">
        <f t="shared" si="87"/>
        <v>BLANK</v>
      </c>
      <c r="R5612"/>
    </row>
    <row r="5613" spans="16:18" x14ac:dyDescent="0.2">
      <c r="P5613" s="288" t="str">
        <f t="shared" si="87"/>
        <v>BLANK</v>
      </c>
      <c r="R5613"/>
    </row>
    <row r="5614" spans="16:18" x14ac:dyDescent="0.2">
      <c r="P5614" s="288" t="str">
        <f t="shared" si="87"/>
        <v>BLANK</v>
      </c>
      <c r="R5614"/>
    </row>
    <row r="5615" spans="16:18" x14ac:dyDescent="0.2">
      <c r="P5615" s="288" t="str">
        <f t="shared" si="87"/>
        <v>BLANK</v>
      </c>
      <c r="R5615"/>
    </row>
    <row r="5616" spans="16:18" x14ac:dyDescent="0.2">
      <c r="P5616" s="288" t="str">
        <f t="shared" si="87"/>
        <v>BLANK</v>
      </c>
      <c r="R5616"/>
    </row>
    <row r="5617" spans="16:18" x14ac:dyDescent="0.2">
      <c r="P5617" s="288" t="str">
        <f t="shared" si="87"/>
        <v>BLANK</v>
      </c>
      <c r="R5617"/>
    </row>
    <row r="5618" spans="16:18" x14ac:dyDescent="0.2">
      <c r="P5618" s="288" t="str">
        <f t="shared" si="87"/>
        <v>BLANK</v>
      </c>
      <c r="R5618"/>
    </row>
    <row r="5619" spans="16:18" x14ac:dyDescent="0.2">
      <c r="P5619" s="288" t="str">
        <f t="shared" si="87"/>
        <v>BLANK</v>
      </c>
      <c r="R5619"/>
    </row>
    <row r="5620" spans="16:18" x14ac:dyDescent="0.2">
      <c r="P5620" s="288" t="str">
        <f t="shared" si="87"/>
        <v>BLANK</v>
      </c>
      <c r="R5620"/>
    </row>
    <row r="5621" spans="16:18" x14ac:dyDescent="0.2">
      <c r="P5621" s="288" t="str">
        <f t="shared" si="87"/>
        <v>BLANK</v>
      </c>
      <c r="R5621"/>
    </row>
    <row r="5622" spans="16:18" x14ac:dyDescent="0.2">
      <c r="P5622" s="288" t="str">
        <f t="shared" si="87"/>
        <v>BLANK</v>
      </c>
      <c r="R5622"/>
    </row>
    <row r="5623" spans="16:18" x14ac:dyDescent="0.2">
      <c r="P5623" s="288" t="str">
        <f t="shared" si="87"/>
        <v>BLANK</v>
      </c>
      <c r="R5623"/>
    </row>
    <row r="5624" spans="16:18" x14ac:dyDescent="0.2">
      <c r="P5624" s="288" t="str">
        <f t="shared" si="87"/>
        <v>BLANK</v>
      </c>
      <c r="R5624"/>
    </row>
    <row r="5625" spans="16:18" x14ac:dyDescent="0.2">
      <c r="P5625" s="288" t="str">
        <f t="shared" si="87"/>
        <v>BLANK</v>
      </c>
      <c r="R5625"/>
    </row>
    <row r="5626" spans="16:18" x14ac:dyDescent="0.2">
      <c r="P5626" s="288" t="str">
        <f t="shared" si="87"/>
        <v>BLANK</v>
      </c>
      <c r="R5626"/>
    </row>
    <row r="5627" spans="16:18" x14ac:dyDescent="0.2">
      <c r="P5627" s="288" t="str">
        <f t="shared" si="87"/>
        <v>BLANK</v>
      </c>
      <c r="R5627"/>
    </row>
    <row r="5628" spans="16:18" x14ac:dyDescent="0.2">
      <c r="P5628" s="288" t="str">
        <f t="shared" si="87"/>
        <v>BLANK</v>
      </c>
      <c r="R5628"/>
    </row>
    <row r="5629" spans="16:18" x14ac:dyDescent="0.2">
      <c r="P5629" s="288" t="str">
        <f t="shared" si="87"/>
        <v>BLANK</v>
      </c>
      <c r="R5629"/>
    </row>
    <row r="5630" spans="16:18" x14ac:dyDescent="0.2">
      <c r="P5630" s="288" t="str">
        <f t="shared" si="87"/>
        <v>BLANK</v>
      </c>
      <c r="R5630"/>
    </row>
    <row r="5631" spans="16:18" x14ac:dyDescent="0.2">
      <c r="P5631" s="288" t="str">
        <f t="shared" si="87"/>
        <v>BLANK</v>
      </c>
      <c r="R5631"/>
    </row>
    <row r="5632" spans="16:18" x14ac:dyDescent="0.2">
      <c r="P5632" s="288" t="str">
        <f t="shared" si="87"/>
        <v>BLANK</v>
      </c>
      <c r="R5632"/>
    </row>
    <row r="5633" spans="16:18" x14ac:dyDescent="0.2">
      <c r="P5633" s="288" t="str">
        <f t="shared" si="87"/>
        <v>BLANK</v>
      </c>
      <c r="R5633"/>
    </row>
    <row r="5634" spans="16:18" x14ac:dyDescent="0.2">
      <c r="P5634" s="288" t="str">
        <f t="shared" si="87"/>
        <v>BLANK</v>
      </c>
      <c r="R5634"/>
    </row>
    <row r="5635" spans="16:18" x14ac:dyDescent="0.2">
      <c r="P5635" s="288" t="str">
        <f t="shared" ref="P5635:P5698" si="88">IF(A5635="","BLANK",A5635)</f>
        <v>BLANK</v>
      </c>
      <c r="R5635"/>
    </row>
    <row r="5636" spans="16:18" x14ac:dyDescent="0.2">
      <c r="P5636" s="288" t="str">
        <f t="shared" si="88"/>
        <v>BLANK</v>
      </c>
      <c r="R5636"/>
    </row>
    <row r="5637" spans="16:18" x14ac:dyDescent="0.2">
      <c r="P5637" s="288" t="str">
        <f t="shared" si="88"/>
        <v>BLANK</v>
      </c>
      <c r="R5637"/>
    </row>
    <row r="5638" spans="16:18" x14ac:dyDescent="0.2">
      <c r="P5638" s="288" t="str">
        <f t="shared" si="88"/>
        <v>BLANK</v>
      </c>
      <c r="R5638"/>
    </row>
    <row r="5639" spans="16:18" x14ac:dyDescent="0.2">
      <c r="P5639" s="288" t="str">
        <f t="shared" si="88"/>
        <v>BLANK</v>
      </c>
      <c r="R5639"/>
    </row>
    <row r="5640" spans="16:18" x14ac:dyDescent="0.2">
      <c r="P5640" s="288" t="str">
        <f t="shared" si="88"/>
        <v>BLANK</v>
      </c>
      <c r="R5640"/>
    </row>
    <row r="5641" spans="16:18" x14ac:dyDescent="0.2">
      <c r="P5641" s="288" t="str">
        <f t="shared" si="88"/>
        <v>BLANK</v>
      </c>
      <c r="R5641"/>
    </row>
    <row r="5642" spans="16:18" x14ac:dyDescent="0.2">
      <c r="P5642" s="288" t="str">
        <f t="shared" si="88"/>
        <v>BLANK</v>
      </c>
      <c r="R5642"/>
    </row>
    <row r="5643" spans="16:18" x14ac:dyDescent="0.2">
      <c r="P5643" s="288" t="str">
        <f t="shared" si="88"/>
        <v>BLANK</v>
      </c>
      <c r="R5643"/>
    </row>
    <row r="5644" spans="16:18" x14ac:dyDescent="0.2">
      <c r="P5644" s="288" t="str">
        <f t="shared" si="88"/>
        <v>BLANK</v>
      </c>
      <c r="R5644"/>
    </row>
    <row r="5645" spans="16:18" x14ac:dyDescent="0.2">
      <c r="P5645" s="288" t="str">
        <f t="shared" si="88"/>
        <v>BLANK</v>
      </c>
      <c r="R5645"/>
    </row>
    <row r="5646" spans="16:18" x14ac:dyDescent="0.2">
      <c r="P5646" s="288" t="str">
        <f t="shared" si="88"/>
        <v>BLANK</v>
      </c>
      <c r="R5646"/>
    </row>
    <row r="5647" spans="16:18" x14ac:dyDescent="0.2">
      <c r="P5647" s="288" t="str">
        <f t="shared" si="88"/>
        <v>BLANK</v>
      </c>
      <c r="R5647"/>
    </row>
    <row r="5648" spans="16:18" x14ac:dyDescent="0.2">
      <c r="P5648" s="288" t="str">
        <f t="shared" si="88"/>
        <v>BLANK</v>
      </c>
      <c r="R5648"/>
    </row>
    <row r="5649" spans="16:18" x14ac:dyDescent="0.2">
      <c r="P5649" s="288" t="str">
        <f t="shared" si="88"/>
        <v>BLANK</v>
      </c>
      <c r="R5649"/>
    </row>
    <row r="5650" spans="16:18" x14ac:dyDescent="0.2">
      <c r="P5650" s="288" t="str">
        <f t="shared" si="88"/>
        <v>BLANK</v>
      </c>
      <c r="R5650"/>
    </row>
    <row r="5651" spans="16:18" x14ac:dyDescent="0.2">
      <c r="P5651" s="288" t="str">
        <f t="shared" si="88"/>
        <v>BLANK</v>
      </c>
      <c r="R5651"/>
    </row>
    <row r="5652" spans="16:18" x14ac:dyDescent="0.2">
      <c r="P5652" s="288" t="str">
        <f t="shared" si="88"/>
        <v>BLANK</v>
      </c>
      <c r="R5652"/>
    </row>
    <row r="5653" spans="16:18" x14ac:dyDescent="0.2">
      <c r="P5653" s="288" t="str">
        <f t="shared" si="88"/>
        <v>BLANK</v>
      </c>
      <c r="R5653"/>
    </row>
    <row r="5654" spans="16:18" x14ac:dyDescent="0.2">
      <c r="P5654" s="288" t="str">
        <f t="shared" si="88"/>
        <v>BLANK</v>
      </c>
      <c r="R5654"/>
    </row>
    <row r="5655" spans="16:18" x14ac:dyDescent="0.2">
      <c r="P5655" s="288" t="str">
        <f t="shared" si="88"/>
        <v>BLANK</v>
      </c>
      <c r="R5655"/>
    </row>
    <row r="5656" spans="16:18" x14ac:dyDescent="0.2">
      <c r="P5656" s="288" t="str">
        <f t="shared" si="88"/>
        <v>BLANK</v>
      </c>
      <c r="R5656"/>
    </row>
    <row r="5657" spans="16:18" x14ac:dyDescent="0.2">
      <c r="P5657" s="288" t="str">
        <f t="shared" si="88"/>
        <v>BLANK</v>
      </c>
      <c r="R5657"/>
    </row>
    <row r="5658" spans="16:18" x14ac:dyDescent="0.2">
      <c r="P5658" s="288" t="str">
        <f t="shared" si="88"/>
        <v>BLANK</v>
      </c>
      <c r="R5658"/>
    </row>
    <row r="5659" spans="16:18" x14ac:dyDescent="0.2">
      <c r="P5659" s="288" t="str">
        <f t="shared" si="88"/>
        <v>BLANK</v>
      </c>
      <c r="R5659"/>
    </row>
    <row r="5660" spans="16:18" x14ac:dyDescent="0.2">
      <c r="P5660" s="288" t="str">
        <f t="shared" si="88"/>
        <v>BLANK</v>
      </c>
      <c r="R5660"/>
    </row>
    <row r="5661" spans="16:18" x14ac:dyDescent="0.2">
      <c r="P5661" s="288" t="str">
        <f t="shared" si="88"/>
        <v>BLANK</v>
      </c>
      <c r="R5661"/>
    </row>
    <row r="5662" spans="16:18" x14ac:dyDescent="0.2">
      <c r="P5662" s="288" t="str">
        <f t="shared" si="88"/>
        <v>BLANK</v>
      </c>
      <c r="R5662"/>
    </row>
    <row r="5663" spans="16:18" x14ac:dyDescent="0.2">
      <c r="P5663" s="288" t="str">
        <f t="shared" si="88"/>
        <v>BLANK</v>
      </c>
      <c r="R5663"/>
    </row>
    <row r="5664" spans="16:18" x14ac:dyDescent="0.2">
      <c r="P5664" s="288" t="str">
        <f t="shared" si="88"/>
        <v>BLANK</v>
      </c>
      <c r="R5664"/>
    </row>
    <row r="5665" spans="16:18" x14ac:dyDescent="0.2">
      <c r="P5665" s="288" t="str">
        <f t="shared" si="88"/>
        <v>BLANK</v>
      </c>
      <c r="R5665"/>
    </row>
    <row r="5666" spans="16:18" x14ac:dyDescent="0.2">
      <c r="P5666" s="288" t="str">
        <f t="shared" si="88"/>
        <v>BLANK</v>
      </c>
      <c r="R5666"/>
    </row>
    <row r="5667" spans="16:18" x14ac:dyDescent="0.2">
      <c r="P5667" s="288" t="str">
        <f t="shared" si="88"/>
        <v>BLANK</v>
      </c>
      <c r="R5667"/>
    </row>
    <row r="5668" spans="16:18" x14ac:dyDescent="0.2">
      <c r="P5668" s="288" t="str">
        <f t="shared" si="88"/>
        <v>BLANK</v>
      </c>
      <c r="R5668"/>
    </row>
    <row r="5669" spans="16:18" x14ac:dyDescent="0.2">
      <c r="P5669" s="288" t="str">
        <f t="shared" si="88"/>
        <v>BLANK</v>
      </c>
      <c r="R5669"/>
    </row>
    <row r="5670" spans="16:18" x14ac:dyDescent="0.2">
      <c r="P5670" s="288" t="str">
        <f t="shared" si="88"/>
        <v>BLANK</v>
      </c>
      <c r="R5670"/>
    </row>
    <row r="5671" spans="16:18" x14ac:dyDescent="0.2">
      <c r="P5671" s="288" t="str">
        <f t="shared" si="88"/>
        <v>BLANK</v>
      </c>
      <c r="R5671"/>
    </row>
    <row r="5672" spans="16:18" x14ac:dyDescent="0.2">
      <c r="P5672" s="288" t="str">
        <f t="shared" si="88"/>
        <v>BLANK</v>
      </c>
      <c r="R5672"/>
    </row>
    <row r="5673" spans="16:18" x14ac:dyDescent="0.2">
      <c r="P5673" s="288" t="str">
        <f t="shared" si="88"/>
        <v>BLANK</v>
      </c>
      <c r="R5673"/>
    </row>
    <row r="5674" spans="16:18" x14ac:dyDescent="0.2">
      <c r="P5674" s="288" t="str">
        <f t="shared" si="88"/>
        <v>BLANK</v>
      </c>
      <c r="R5674"/>
    </row>
    <row r="5675" spans="16:18" x14ac:dyDescent="0.2">
      <c r="P5675" s="288" t="str">
        <f t="shared" si="88"/>
        <v>BLANK</v>
      </c>
      <c r="R5675"/>
    </row>
    <row r="5676" spans="16:18" x14ac:dyDescent="0.2">
      <c r="P5676" s="288" t="str">
        <f t="shared" si="88"/>
        <v>BLANK</v>
      </c>
      <c r="R5676"/>
    </row>
    <row r="5677" spans="16:18" x14ac:dyDescent="0.2">
      <c r="P5677" s="288" t="str">
        <f t="shared" si="88"/>
        <v>BLANK</v>
      </c>
      <c r="R5677"/>
    </row>
    <row r="5678" spans="16:18" x14ac:dyDescent="0.2">
      <c r="P5678" s="288" t="str">
        <f t="shared" si="88"/>
        <v>BLANK</v>
      </c>
      <c r="R5678"/>
    </row>
    <row r="5679" spans="16:18" x14ac:dyDescent="0.2">
      <c r="P5679" s="288" t="str">
        <f t="shared" si="88"/>
        <v>BLANK</v>
      </c>
      <c r="R5679"/>
    </row>
    <row r="5680" spans="16:18" x14ac:dyDescent="0.2">
      <c r="P5680" s="288" t="str">
        <f t="shared" si="88"/>
        <v>BLANK</v>
      </c>
      <c r="R5680"/>
    </row>
    <row r="5681" spans="16:18" x14ac:dyDescent="0.2">
      <c r="P5681" s="288" t="str">
        <f t="shared" si="88"/>
        <v>BLANK</v>
      </c>
      <c r="R5681"/>
    </row>
    <row r="5682" spans="16:18" x14ac:dyDescent="0.2">
      <c r="P5682" s="288" t="str">
        <f t="shared" si="88"/>
        <v>BLANK</v>
      </c>
      <c r="R5682"/>
    </row>
    <row r="5683" spans="16:18" x14ac:dyDescent="0.2">
      <c r="P5683" s="288" t="str">
        <f t="shared" si="88"/>
        <v>BLANK</v>
      </c>
      <c r="R5683"/>
    </row>
    <row r="5684" spans="16:18" x14ac:dyDescent="0.2">
      <c r="P5684" s="288" t="str">
        <f t="shared" si="88"/>
        <v>BLANK</v>
      </c>
      <c r="R5684"/>
    </row>
    <row r="5685" spans="16:18" x14ac:dyDescent="0.2">
      <c r="P5685" s="288" t="str">
        <f t="shared" si="88"/>
        <v>BLANK</v>
      </c>
      <c r="R5685"/>
    </row>
    <row r="5686" spans="16:18" x14ac:dyDescent="0.2">
      <c r="P5686" s="288" t="str">
        <f t="shared" si="88"/>
        <v>BLANK</v>
      </c>
      <c r="R5686"/>
    </row>
    <row r="5687" spans="16:18" x14ac:dyDescent="0.2">
      <c r="P5687" s="288" t="str">
        <f t="shared" si="88"/>
        <v>BLANK</v>
      </c>
      <c r="R5687"/>
    </row>
    <row r="5688" spans="16:18" x14ac:dyDescent="0.2">
      <c r="P5688" s="288" t="str">
        <f t="shared" si="88"/>
        <v>BLANK</v>
      </c>
      <c r="R5688"/>
    </row>
    <row r="5689" spans="16:18" x14ac:dyDescent="0.2">
      <c r="P5689" s="288" t="str">
        <f t="shared" si="88"/>
        <v>BLANK</v>
      </c>
      <c r="R5689"/>
    </row>
    <row r="5690" spans="16:18" x14ac:dyDescent="0.2">
      <c r="P5690" s="288" t="str">
        <f t="shared" si="88"/>
        <v>BLANK</v>
      </c>
      <c r="R5690"/>
    </row>
    <row r="5691" spans="16:18" x14ac:dyDescent="0.2">
      <c r="P5691" s="288" t="str">
        <f t="shared" si="88"/>
        <v>BLANK</v>
      </c>
      <c r="R5691"/>
    </row>
    <row r="5692" spans="16:18" x14ac:dyDescent="0.2">
      <c r="P5692" s="288" t="str">
        <f t="shared" si="88"/>
        <v>BLANK</v>
      </c>
      <c r="R5692"/>
    </row>
    <row r="5693" spans="16:18" x14ac:dyDescent="0.2">
      <c r="P5693" s="288" t="str">
        <f t="shared" si="88"/>
        <v>BLANK</v>
      </c>
      <c r="R5693"/>
    </row>
    <row r="5694" spans="16:18" x14ac:dyDescent="0.2">
      <c r="P5694" s="288" t="str">
        <f t="shared" si="88"/>
        <v>BLANK</v>
      </c>
      <c r="R5694"/>
    </row>
    <row r="5695" spans="16:18" x14ac:dyDescent="0.2">
      <c r="P5695" s="288" t="str">
        <f t="shared" si="88"/>
        <v>BLANK</v>
      </c>
      <c r="R5695"/>
    </row>
    <row r="5696" spans="16:18" x14ac:dyDescent="0.2">
      <c r="P5696" s="288" t="str">
        <f t="shared" si="88"/>
        <v>BLANK</v>
      </c>
      <c r="R5696"/>
    </row>
    <row r="5697" spans="16:18" x14ac:dyDescent="0.2">
      <c r="P5697" s="288" t="str">
        <f t="shared" si="88"/>
        <v>BLANK</v>
      </c>
      <c r="R5697"/>
    </row>
    <row r="5698" spans="16:18" x14ac:dyDescent="0.2">
      <c r="P5698" s="288" t="str">
        <f t="shared" si="88"/>
        <v>BLANK</v>
      </c>
      <c r="R5698"/>
    </row>
    <row r="5699" spans="16:18" x14ac:dyDescent="0.2">
      <c r="P5699" s="288" t="str">
        <f t="shared" ref="P5699:P5762" si="89">IF(A5699="","BLANK",A5699)</f>
        <v>BLANK</v>
      </c>
      <c r="R5699"/>
    </row>
    <row r="5700" spans="16:18" x14ac:dyDescent="0.2">
      <c r="P5700" s="288" t="str">
        <f t="shared" si="89"/>
        <v>BLANK</v>
      </c>
      <c r="R5700"/>
    </row>
    <row r="5701" spans="16:18" x14ac:dyDescent="0.2">
      <c r="P5701" s="288" t="str">
        <f t="shared" si="89"/>
        <v>BLANK</v>
      </c>
      <c r="R5701"/>
    </row>
    <row r="5702" spans="16:18" x14ac:dyDescent="0.2">
      <c r="P5702" s="288" t="str">
        <f t="shared" si="89"/>
        <v>BLANK</v>
      </c>
      <c r="R5702"/>
    </row>
    <row r="5703" spans="16:18" x14ac:dyDescent="0.2">
      <c r="P5703" s="288" t="str">
        <f t="shared" si="89"/>
        <v>BLANK</v>
      </c>
      <c r="R5703"/>
    </row>
    <row r="5704" spans="16:18" x14ac:dyDescent="0.2">
      <c r="P5704" s="288" t="str">
        <f t="shared" si="89"/>
        <v>BLANK</v>
      </c>
      <c r="R5704"/>
    </row>
    <row r="5705" spans="16:18" x14ac:dyDescent="0.2">
      <c r="P5705" s="288" t="str">
        <f t="shared" si="89"/>
        <v>BLANK</v>
      </c>
      <c r="R5705"/>
    </row>
    <row r="5706" spans="16:18" x14ac:dyDescent="0.2">
      <c r="P5706" s="288" t="str">
        <f t="shared" si="89"/>
        <v>BLANK</v>
      </c>
      <c r="R5706"/>
    </row>
    <row r="5707" spans="16:18" x14ac:dyDescent="0.2">
      <c r="P5707" s="288" t="str">
        <f t="shared" si="89"/>
        <v>BLANK</v>
      </c>
      <c r="R5707"/>
    </row>
    <row r="5708" spans="16:18" x14ac:dyDescent="0.2">
      <c r="P5708" s="288" t="str">
        <f t="shared" si="89"/>
        <v>BLANK</v>
      </c>
      <c r="R5708"/>
    </row>
    <row r="5709" spans="16:18" x14ac:dyDescent="0.2">
      <c r="P5709" s="288" t="str">
        <f t="shared" si="89"/>
        <v>BLANK</v>
      </c>
      <c r="R5709"/>
    </row>
    <row r="5710" spans="16:18" x14ac:dyDescent="0.2">
      <c r="P5710" s="288" t="str">
        <f t="shared" si="89"/>
        <v>BLANK</v>
      </c>
      <c r="R5710"/>
    </row>
    <row r="5711" spans="16:18" x14ac:dyDescent="0.2">
      <c r="P5711" s="288" t="str">
        <f t="shared" si="89"/>
        <v>BLANK</v>
      </c>
      <c r="R5711"/>
    </row>
    <row r="5712" spans="16:18" x14ac:dyDescent="0.2">
      <c r="P5712" s="288" t="str">
        <f t="shared" si="89"/>
        <v>BLANK</v>
      </c>
      <c r="R5712"/>
    </row>
    <row r="5713" spans="16:18" x14ac:dyDescent="0.2">
      <c r="P5713" s="288" t="str">
        <f t="shared" si="89"/>
        <v>BLANK</v>
      </c>
      <c r="R5713"/>
    </row>
    <row r="5714" spans="16:18" x14ac:dyDescent="0.2">
      <c r="P5714" s="288" t="str">
        <f t="shared" si="89"/>
        <v>BLANK</v>
      </c>
      <c r="R5714"/>
    </row>
    <row r="5715" spans="16:18" x14ac:dyDescent="0.2">
      <c r="P5715" s="288" t="str">
        <f t="shared" si="89"/>
        <v>BLANK</v>
      </c>
      <c r="R5715"/>
    </row>
    <row r="5716" spans="16:18" x14ac:dyDescent="0.2">
      <c r="P5716" s="288" t="str">
        <f t="shared" si="89"/>
        <v>BLANK</v>
      </c>
      <c r="R5716"/>
    </row>
    <row r="5717" spans="16:18" x14ac:dyDescent="0.2">
      <c r="P5717" s="288" t="str">
        <f t="shared" si="89"/>
        <v>BLANK</v>
      </c>
      <c r="R5717"/>
    </row>
    <row r="5718" spans="16:18" x14ac:dyDescent="0.2">
      <c r="P5718" s="288" t="str">
        <f t="shared" si="89"/>
        <v>BLANK</v>
      </c>
      <c r="R5718"/>
    </row>
    <row r="5719" spans="16:18" x14ac:dyDescent="0.2">
      <c r="P5719" s="288" t="str">
        <f t="shared" si="89"/>
        <v>BLANK</v>
      </c>
      <c r="R5719"/>
    </row>
    <row r="5720" spans="16:18" x14ac:dyDescent="0.2">
      <c r="P5720" s="288" t="str">
        <f t="shared" si="89"/>
        <v>BLANK</v>
      </c>
      <c r="R5720"/>
    </row>
    <row r="5721" spans="16:18" x14ac:dyDescent="0.2">
      <c r="P5721" s="288" t="str">
        <f t="shared" si="89"/>
        <v>BLANK</v>
      </c>
      <c r="R5721"/>
    </row>
    <row r="5722" spans="16:18" x14ac:dyDescent="0.2">
      <c r="P5722" s="288" t="str">
        <f t="shared" si="89"/>
        <v>BLANK</v>
      </c>
      <c r="R5722"/>
    </row>
    <row r="5723" spans="16:18" x14ac:dyDescent="0.2">
      <c r="P5723" s="288" t="str">
        <f t="shared" si="89"/>
        <v>BLANK</v>
      </c>
      <c r="R5723"/>
    </row>
    <row r="5724" spans="16:18" x14ac:dyDescent="0.2">
      <c r="P5724" s="288" t="str">
        <f t="shared" si="89"/>
        <v>BLANK</v>
      </c>
      <c r="R5724"/>
    </row>
    <row r="5725" spans="16:18" x14ac:dyDescent="0.2">
      <c r="P5725" s="288" t="str">
        <f t="shared" si="89"/>
        <v>BLANK</v>
      </c>
      <c r="R5725"/>
    </row>
    <row r="5726" spans="16:18" x14ac:dyDescent="0.2">
      <c r="P5726" s="288" t="str">
        <f t="shared" si="89"/>
        <v>BLANK</v>
      </c>
      <c r="R5726"/>
    </row>
    <row r="5727" spans="16:18" x14ac:dyDescent="0.2">
      <c r="P5727" s="288" t="str">
        <f t="shared" si="89"/>
        <v>BLANK</v>
      </c>
      <c r="R5727"/>
    </row>
    <row r="5728" spans="16:18" x14ac:dyDescent="0.2">
      <c r="P5728" s="288" t="str">
        <f t="shared" si="89"/>
        <v>BLANK</v>
      </c>
      <c r="R5728"/>
    </row>
    <row r="5729" spans="16:18" x14ac:dyDescent="0.2">
      <c r="P5729" s="288" t="str">
        <f t="shared" si="89"/>
        <v>BLANK</v>
      </c>
      <c r="R5729"/>
    </row>
    <row r="5730" spans="16:18" x14ac:dyDescent="0.2">
      <c r="P5730" s="288" t="str">
        <f t="shared" si="89"/>
        <v>BLANK</v>
      </c>
      <c r="R5730"/>
    </row>
    <row r="5731" spans="16:18" x14ac:dyDescent="0.2">
      <c r="P5731" s="288" t="str">
        <f t="shared" si="89"/>
        <v>BLANK</v>
      </c>
      <c r="R5731"/>
    </row>
    <row r="5732" spans="16:18" x14ac:dyDescent="0.2">
      <c r="P5732" s="288" t="str">
        <f t="shared" si="89"/>
        <v>BLANK</v>
      </c>
      <c r="R5732"/>
    </row>
    <row r="5733" spans="16:18" x14ac:dyDescent="0.2">
      <c r="P5733" s="288" t="str">
        <f t="shared" si="89"/>
        <v>BLANK</v>
      </c>
      <c r="R5733"/>
    </row>
    <row r="5734" spans="16:18" x14ac:dyDescent="0.2">
      <c r="P5734" s="288" t="str">
        <f t="shared" si="89"/>
        <v>BLANK</v>
      </c>
      <c r="R5734"/>
    </row>
    <row r="5735" spans="16:18" x14ac:dyDescent="0.2">
      <c r="P5735" s="288" t="str">
        <f t="shared" si="89"/>
        <v>BLANK</v>
      </c>
      <c r="R5735"/>
    </row>
    <row r="5736" spans="16:18" x14ac:dyDescent="0.2">
      <c r="P5736" s="288" t="str">
        <f t="shared" si="89"/>
        <v>BLANK</v>
      </c>
      <c r="R5736"/>
    </row>
    <row r="5737" spans="16:18" x14ac:dyDescent="0.2">
      <c r="P5737" s="288" t="str">
        <f t="shared" si="89"/>
        <v>BLANK</v>
      </c>
      <c r="R5737"/>
    </row>
    <row r="5738" spans="16:18" x14ac:dyDescent="0.2">
      <c r="P5738" s="288" t="str">
        <f t="shared" si="89"/>
        <v>BLANK</v>
      </c>
      <c r="R5738"/>
    </row>
    <row r="5739" spans="16:18" x14ac:dyDescent="0.2">
      <c r="P5739" s="288" t="str">
        <f t="shared" si="89"/>
        <v>BLANK</v>
      </c>
      <c r="R5739"/>
    </row>
    <row r="5740" spans="16:18" x14ac:dyDescent="0.2">
      <c r="P5740" s="288" t="str">
        <f t="shared" si="89"/>
        <v>BLANK</v>
      </c>
      <c r="R5740"/>
    </row>
    <row r="5741" spans="16:18" x14ac:dyDescent="0.2">
      <c r="P5741" s="288" t="str">
        <f t="shared" si="89"/>
        <v>BLANK</v>
      </c>
      <c r="R5741"/>
    </row>
    <row r="5742" spans="16:18" x14ac:dyDescent="0.2">
      <c r="P5742" s="288" t="str">
        <f t="shared" si="89"/>
        <v>BLANK</v>
      </c>
      <c r="R5742"/>
    </row>
    <row r="5743" spans="16:18" x14ac:dyDescent="0.2">
      <c r="P5743" s="288" t="str">
        <f t="shared" si="89"/>
        <v>BLANK</v>
      </c>
      <c r="R5743"/>
    </row>
    <row r="5744" spans="16:18" x14ac:dyDescent="0.2">
      <c r="P5744" s="288" t="str">
        <f t="shared" si="89"/>
        <v>BLANK</v>
      </c>
      <c r="R5744"/>
    </row>
    <row r="5745" spans="16:18" x14ac:dyDescent="0.2">
      <c r="P5745" s="288" t="str">
        <f t="shared" si="89"/>
        <v>BLANK</v>
      </c>
      <c r="R5745"/>
    </row>
    <row r="5746" spans="16:18" x14ac:dyDescent="0.2">
      <c r="P5746" s="288" t="str">
        <f t="shared" si="89"/>
        <v>BLANK</v>
      </c>
      <c r="R5746"/>
    </row>
    <row r="5747" spans="16:18" x14ac:dyDescent="0.2">
      <c r="P5747" s="288" t="str">
        <f t="shared" si="89"/>
        <v>BLANK</v>
      </c>
      <c r="R5747"/>
    </row>
    <row r="5748" spans="16:18" x14ac:dyDescent="0.2">
      <c r="P5748" s="288" t="str">
        <f t="shared" si="89"/>
        <v>BLANK</v>
      </c>
      <c r="R5748"/>
    </row>
    <row r="5749" spans="16:18" x14ac:dyDescent="0.2">
      <c r="P5749" s="288" t="str">
        <f t="shared" si="89"/>
        <v>BLANK</v>
      </c>
      <c r="R5749"/>
    </row>
    <row r="5750" spans="16:18" x14ac:dyDescent="0.2">
      <c r="P5750" s="288" t="str">
        <f t="shared" si="89"/>
        <v>BLANK</v>
      </c>
      <c r="R5750"/>
    </row>
    <row r="5751" spans="16:18" x14ac:dyDescent="0.2">
      <c r="P5751" s="288" t="str">
        <f t="shared" si="89"/>
        <v>BLANK</v>
      </c>
      <c r="R5751"/>
    </row>
    <row r="5752" spans="16:18" x14ac:dyDescent="0.2">
      <c r="P5752" s="288" t="str">
        <f t="shared" si="89"/>
        <v>BLANK</v>
      </c>
      <c r="R5752"/>
    </row>
    <row r="5753" spans="16:18" x14ac:dyDescent="0.2">
      <c r="P5753" s="288" t="str">
        <f t="shared" si="89"/>
        <v>BLANK</v>
      </c>
      <c r="R5753"/>
    </row>
    <row r="5754" spans="16:18" x14ac:dyDescent="0.2">
      <c r="P5754" s="288" t="str">
        <f t="shared" si="89"/>
        <v>BLANK</v>
      </c>
      <c r="R5754"/>
    </row>
    <row r="5755" spans="16:18" x14ac:dyDescent="0.2">
      <c r="P5755" s="288" t="str">
        <f t="shared" si="89"/>
        <v>BLANK</v>
      </c>
      <c r="R5755"/>
    </row>
    <row r="5756" spans="16:18" x14ac:dyDescent="0.2">
      <c r="P5756" s="288" t="str">
        <f t="shared" si="89"/>
        <v>BLANK</v>
      </c>
      <c r="R5756"/>
    </row>
    <row r="5757" spans="16:18" x14ac:dyDescent="0.2">
      <c r="P5757" s="288" t="str">
        <f t="shared" si="89"/>
        <v>BLANK</v>
      </c>
      <c r="R5757"/>
    </row>
    <row r="5758" spans="16:18" x14ac:dyDescent="0.2">
      <c r="P5758" s="288" t="str">
        <f t="shared" si="89"/>
        <v>BLANK</v>
      </c>
      <c r="R5758"/>
    </row>
    <row r="5759" spans="16:18" x14ac:dyDescent="0.2">
      <c r="P5759" s="288" t="str">
        <f t="shared" si="89"/>
        <v>BLANK</v>
      </c>
      <c r="R5759"/>
    </row>
    <row r="5760" spans="16:18" x14ac:dyDescent="0.2">
      <c r="P5760" s="288" t="str">
        <f t="shared" si="89"/>
        <v>BLANK</v>
      </c>
      <c r="R5760"/>
    </row>
    <row r="5761" spans="16:18" x14ac:dyDescent="0.2">
      <c r="P5761" s="288" t="str">
        <f t="shared" si="89"/>
        <v>BLANK</v>
      </c>
      <c r="R5761"/>
    </row>
    <row r="5762" spans="16:18" x14ac:dyDescent="0.2">
      <c r="P5762" s="288" t="str">
        <f t="shared" si="89"/>
        <v>BLANK</v>
      </c>
      <c r="R5762"/>
    </row>
    <row r="5763" spans="16:18" x14ac:dyDescent="0.2">
      <c r="P5763" s="288" t="str">
        <f t="shared" ref="P5763:P5826" si="90">IF(A5763="","BLANK",A5763)</f>
        <v>BLANK</v>
      </c>
      <c r="R5763"/>
    </row>
    <row r="5764" spans="16:18" x14ac:dyDescent="0.2">
      <c r="P5764" s="288" t="str">
        <f t="shared" si="90"/>
        <v>BLANK</v>
      </c>
      <c r="R5764"/>
    </row>
    <row r="5765" spans="16:18" x14ac:dyDescent="0.2">
      <c r="P5765" s="288" t="str">
        <f t="shared" si="90"/>
        <v>BLANK</v>
      </c>
      <c r="R5765"/>
    </row>
    <row r="5766" spans="16:18" x14ac:dyDescent="0.2">
      <c r="P5766" s="288" t="str">
        <f t="shared" si="90"/>
        <v>BLANK</v>
      </c>
      <c r="R5766"/>
    </row>
    <row r="5767" spans="16:18" x14ac:dyDescent="0.2">
      <c r="P5767" s="288" t="str">
        <f t="shared" si="90"/>
        <v>BLANK</v>
      </c>
      <c r="R5767"/>
    </row>
    <row r="5768" spans="16:18" x14ac:dyDescent="0.2">
      <c r="P5768" s="288" t="str">
        <f t="shared" si="90"/>
        <v>BLANK</v>
      </c>
      <c r="R5768"/>
    </row>
    <row r="5769" spans="16:18" x14ac:dyDescent="0.2">
      <c r="P5769" s="288" t="str">
        <f t="shared" si="90"/>
        <v>BLANK</v>
      </c>
      <c r="R5769"/>
    </row>
    <row r="5770" spans="16:18" x14ac:dyDescent="0.2">
      <c r="P5770" s="288" t="str">
        <f t="shared" si="90"/>
        <v>BLANK</v>
      </c>
      <c r="R5770"/>
    </row>
    <row r="5771" spans="16:18" x14ac:dyDescent="0.2">
      <c r="P5771" s="288" t="str">
        <f t="shared" si="90"/>
        <v>BLANK</v>
      </c>
      <c r="R5771"/>
    </row>
    <row r="5772" spans="16:18" x14ac:dyDescent="0.2">
      <c r="P5772" s="288" t="str">
        <f t="shared" si="90"/>
        <v>BLANK</v>
      </c>
      <c r="R5772"/>
    </row>
    <row r="5773" spans="16:18" x14ac:dyDescent="0.2">
      <c r="P5773" s="288" t="str">
        <f t="shared" si="90"/>
        <v>BLANK</v>
      </c>
      <c r="R5773"/>
    </row>
    <row r="5774" spans="16:18" x14ac:dyDescent="0.2">
      <c r="P5774" s="288" t="str">
        <f t="shared" si="90"/>
        <v>BLANK</v>
      </c>
      <c r="R5774"/>
    </row>
    <row r="5775" spans="16:18" x14ac:dyDescent="0.2">
      <c r="P5775" s="288" t="str">
        <f t="shared" si="90"/>
        <v>BLANK</v>
      </c>
      <c r="R5775"/>
    </row>
    <row r="5776" spans="16:18" x14ac:dyDescent="0.2">
      <c r="P5776" s="288" t="str">
        <f t="shared" si="90"/>
        <v>BLANK</v>
      </c>
      <c r="R5776"/>
    </row>
    <row r="5777" spans="16:18" x14ac:dyDescent="0.2">
      <c r="P5777" s="288" t="str">
        <f t="shared" si="90"/>
        <v>BLANK</v>
      </c>
      <c r="R5777"/>
    </row>
    <row r="5778" spans="16:18" x14ac:dyDescent="0.2">
      <c r="P5778" s="288" t="str">
        <f t="shared" si="90"/>
        <v>BLANK</v>
      </c>
      <c r="R5778"/>
    </row>
    <row r="5779" spans="16:18" x14ac:dyDescent="0.2">
      <c r="P5779" s="288" t="str">
        <f t="shared" si="90"/>
        <v>BLANK</v>
      </c>
      <c r="R5779"/>
    </row>
    <row r="5780" spans="16:18" x14ac:dyDescent="0.2">
      <c r="P5780" s="288" t="str">
        <f t="shared" si="90"/>
        <v>BLANK</v>
      </c>
      <c r="R5780"/>
    </row>
    <row r="5781" spans="16:18" x14ac:dyDescent="0.2">
      <c r="P5781" s="288" t="str">
        <f t="shared" si="90"/>
        <v>BLANK</v>
      </c>
      <c r="R5781"/>
    </row>
    <row r="5782" spans="16:18" x14ac:dyDescent="0.2">
      <c r="P5782" s="288" t="str">
        <f t="shared" si="90"/>
        <v>BLANK</v>
      </c>
      <c r="R5782"/>
    </row>
    <row r="5783" spans="16:18" x14ac:dyDescent="0.2">
      <c r="P5783" s="288" t="str">
        <f t="shared" si="90"/>
        <v>BLANK</v>
      </c>
      <c r="R5783"/>
    </row>
    <row r="5784" spans="16:18" x14ac:dyDescent="0.2">
      <c r="P5784" s="288" t="str">
        <f t="shared" si="90"/>
        <v>BLANK</v>
      </c>
      <c r="R5784"/>
    </row>
    <row r="5785" spans="16:18" x14ac:dyDescent="0.2">
      <c r="P5785" s="288" t="str">
        <f t="shared" si="90"/>
        <v>BLANK</v>
      </c>
      <c r="R5785"/>
    </row>
    <row r="5786" spans="16:18" x14ac:dyDescent="0.2">
      <c r="P5786" s="288" t="str">
        <f t="shared" si="90"/>
        <v>BLANK</v>
      </c>
      <c r="R5786"/>
    </row>
    <row r="5787" spans="16:18" x14ac:dyDescent="0.2">
      <c r="P5787" s="288" t="str">
        <f t="shared" si="90"/>
        <v>BLANK</v>
      </c>
      <c r="R5787"/>
    </row>
    <row r="5788" spans="16:18" x14ac:dyDescent="0.2">
      <c r="P5788" s="288" t="str">
        <f t="shared" si="90"/>
        <v>BLANK</v>
      </c>
      <c r="R5788"/>
    </row>
    <row r="5789" spans="16:18" x14ac:dyDescent="0.2">
      <c r="P5789" s="288" t="str">
        <f t="shared" si="90"/>
        <v>BLANK</v>
      </c>
      <c r="R5789"/>
    </row>
    <row r="5790" spans="16:18" x14ac:dyDescent="0.2">
      <c r="P5790" s="288" t="str">
        <f t="shared" si="90"/>
        <v>BLANK</v>
      </c>
      <c r="R5790"/>
    </row>
    <row r="5791" spans="16:18" x14ac:dyDescent="0.2">
      <c r="P5791" s="288" t="str">
        <f t="shared" si="90"/>
        <v>BLANK</v>
      </c>
      <c r="R5791"/>
    </row>
    <row r="5792" spans="16:18" x14ac:dyDescent="0.2">
      <c r="P5792" s="288" t="str">
        <f t="shared" si="90"/>
        <v>BLANK</v>
      </c>
      <c r="R5792"/>
    </row>
    <row r="5793" spans="16:18" x14ac:dyDescent="0.2">
      <c r="P5793" s="288" t="str">
        <f t="shared" si="90"/>
        <v>BLANK</v>
      </c>
      <c r="R5793"/>
    </row>
    <row r="5794" spans="16:18" x14ac:dyDescent="0.2">
      <c r="P5794" s="288" t="str">
        <f t="shared" si="90"/>
        <v>BLANK</v>
      </c>
      <c r="R5794"/>
    </row>
    <row r="5795" spans="16:18" x14ac:dyDescent="0.2">
      <c r="P5795" s="288" t="str">
        <f t="shared" si="90"/>
        <v>BLANK</v>
      </c>
      <c r="R5795"/>
    </row>
    <row r="5796" spans="16:18" x14ac:dyDescent="0.2">
      <c r="P5796" s="288" t="str">
        <f t="shared" si="90"/>
        <v>BLANK</v>
      </c>
      <c r="R5796"/>
    </row>
    <row r="5797" spans="16:18" x14ac:dyDescent="0.2">
      <c r="P5797" s="288" t="str">
        <f t="shared" si="90"/>
        <v>BLANK</v>
      </c>
      <c r="R5797"/>
    </row>
    <row r="5798" spans="16:18" x14ac:dyDescent="0.2">
      <c r="P5798" s="288" t="str">
        <f t="shared" si="90"/>
        <v>BLANK</v>
      </c>
      <c r="R5798"/>
    </row>
    <row r="5799" spans="16:18" x14ac:dyDescent="0.2">
      <c r="P5799" s="288" t="str">
        <f t="shared" si="90"/>
        <v>BLANK</v>
      </c>
      <c r="R5799"/>
    </row>
    <row r="5800" spans="16:18" x14ac:dyDescent="0.2">
      <c r="P5800" s="288" t="str">
        <f t="shared" si="90"/>
        <v>BLANK</v>
      </c>
      <c r="R5800"/>
    </row>
    <row r="5801" spans="16:18" x14ac:dyDescent="0.2">
      <c r="P5801" s="288" t="str">
        <f t="shared" si="90"/>
        <v>BLANK</v>
      </c>
      <c r="R5801"/>
    </row>
    <row r="5802" spans="16:18" x14ac:dyDescent="0.2">
      <c r="P5802" s="288" t="str">
        <f t="shared" si="90"/>
        <v>BLANK</v>
      </c>
      <c r="R5802"/>
    </row>
    <row r="5803" spans="16:18" x14ac:dyDescent="0.2">
      <c r="P5803" s="288" t="str">
        <f t="shared" si="90"/>
        <v>BLANK</v>
      </c>
      <c r="R5803"/>
    </row>
    <row r="5804" spans="16:18" x14ac:dyDescent="0.2">
      <c r="P5804" s="288" t="str">
        <f t="shared" si="90"/>
        <v>BLANK</v>
      </c>
      <c r="R5804"/>
    </row>
    <row r="5805" spans="16:18" x14ac:dyDescent="0.2">
      <c r="P5805" s="288" t="str">
        <f t="shared" si="90"/>
        <v>BLANK</v>
      </c>
      <c r="R5805"/>
    </row>
    <row r="5806" spans="16:18" x14ac:dyDescent="0.2">
      <c r="P5806" s="288" t="str">
        <f t="shared" si="90"/>
        <v>BLANK</v>
      </c>
      <c r="R5806"/>
    </row>
    <row r="5807" spans="16:18" x14ac:dyDescent="0.2">
      <c r="P5807" s="288" t="str">
        <f t="shared" si="90"/>
        <v>BLANK</v>
      </c>
      <c r="R5807"/>
    </row>
    <row r="5808" spans="16:18" x14ac:dyDescent="0.2">
      <c r="P5808" s="288" t="str">
        <f t="shared" si="90"/>
        <v>BLANK</v>
      </c>
      <c r="R5808"/>
    </row>
    <row r="5809" spans="16:18" x14ac:dyDescent="0.2">
      <c r="P5809" s="288" t="str">
        <f t="shared" si="90"/>
        <v>BLANK</v>
      </c>
      <c r="R5809"/>
    </row>
    <row r="5810" spans="16:18" x14ac:dyDescent="0.2">
      <c r="P5810" s="288" t="str">
        <f t="shared" si="90"/>
        <v>BLANK</v>
      </c>
      <c r="R5810"/>
    </row>
    <row r="5811" spans="16:18" x14ac:dyDescent="0.2">
      <c r="P5811" s="288" t="str">
        <f t="shared" si="90"/>
        <v>BLANK</v>
      </c>
      <c r="R5811"/>
    </row>
    <row r="5812" spans="16:18" x14ac:dyDescent="0.2">
      <c r="P5812" s="288" t="str">
        <f t="shared" si="90"/>
        <v>BLANK</v>
      </c>
      <c r="R5812"/>
    </row>
    <row r="5813" spans="16:18" x14ac:dyDescent="0.2">
      <c r="P5813" s="288" t="str">
        <f t="shared" si="90"/>
        <v>BLANK</v>
      </c>
      <c r="R5813"/>
    </row>
    <row r="5814" spans="16:18" x14ac:dyDescent="0.2">
      <c r="P5814" s="288" t="str">
        <f t="shared" si="90"/>
        <v>BLANK</v>
      </c>
      <c r="R5814"/>
    </row>
    <row r="5815" spans="16:18" x14ac:dyDescent="0.2">
      <c r="P5815" s="288" t="str">
        <f t="shared" si="90"/>
        <v>BLANK</v>
      </c>
      <c r="R5815"/>
    </row>
    <row r="5816" spans="16:18" x14ac:dyDescent="0.2">
      <c r="P5816" s="288" t="str">
        <f t="shared" si="90"/>
        <v>BLANK</v>
      </c>
      <c r="R5816"/>
    </row>
    <row r="5817" spans="16:18" x14ac:dyDescent="0.2">
      <c r="P5817" s="288" t="str">
        <f t="shared" si="90"/>
        <v>BLANK</v>
      </c>
      <c r="R5817"/>
    </row>
    <row r="5818" spans="16:18" x14ac:dyDescent="0.2">
      <c r="P5818" s="288" t="str">
        <f t="shared" si="90"/>
        <v>BLANK</v>
      </c>
      <c r="R5818"/>
    </row>
    <row r="5819" spans="16:18" x14ac:dyDescent="0.2">
      <c r="P5819" s="288" t="str">
        <f t="shared" si="90"/>
        <v>BLANK</v>
      </c>
      <c r="R5819"/>
    </row>
    <row r="5820" spans="16:18" x14ac:dyDescent="0.2">
      <c r="P5820" s="288" t="str">
        <f t="shared" si="90"/>
        <v>BLANK</v>
      </c>
      <c r="R5820"/>
    </row>
    <row r="5821" spans="16:18" x14ac:dyDescent="0.2">
      <c r="P5821" s="288" t="str">
        <f t="shared" si="90"/>
        <v>BLANK</v>
      </c>
      <c r="R5821"/>
    </row>
    <row r="5822" spans="16:18" x14ac:dyDescent="0.2">
      <c r="P5822" s="288" t="str">
        <f t="shared" si="90"/>
        <v>BLANK</v>
      </c>
      <c r="R5822"/>
    </row>
    <row r="5823" spans="16:18" x14ac:dyDescent="0.2">
      <c r="P5823" s="288" t="str">
        <f t="shared" si="90"/>
        <v>BLANK</v>
      </c>
      <c r="R5823"/>
    </row>
    <row r="5824" spans="16:18" x14ac:dyDescent="0.2">
      <c r="P5824" s="288" t="str">
        <f t="shared" si="90"/>
        <v>BLANK</v>
      </c>
      <c r="R5824"/>
    </row>
    <row r="5825" spans="16:18" x14ac:dyDescent="0.2">
      <c r="P5825" s="288" t="str">
        <f t="shared" si="90"/>
        <v>BLANK</v>
      </c>
      <c r="R5825"/>
    </row>
    <row r="5826" spans="16:18" x14ac:dyDescent="0.2">
      <c r="P5826" s="288" t="str">
        <f t="shared" si="90"/>
        <v>BLANK</v>
      </c>
      <c r="R5826"/>
    </row>
    <row r="5827" spans="16:18" x14ac:dyDescent="0.2">
      <c r="P5827" s="288" t="str">
        <f t="shared" ref="P5827:P5890" si="91">IF(A5827="","BLANK",A5827)</f>
        <v>BLANK</v>
      </c>
      <c r="R5827"/>
    </row>
    <row r="5828" spans="16:18" x14ac:dyDescent="0.2">
      <c r="P5828" s="288" t="str">
        <f t="shared" si="91"/>
        <v>BLANK</v>
      </c>
      <c r="R5828"/>
    </row>
    <row r="5829" spans="16:18" x14ac:dyDescent="0.2">
      <c r="P5829" s="288" t="str">
        <f t="shared" si="91"/>
        <v>BLANK</v>
      </c>
      <c r="R5829"/>
    </row>
    <row r="5830" spans="16:18" x14ac:dyDescent="0.2">
      <c r="P5830" s="288" t="str">
        <f t="shared" si="91"/>
        <v>BLANK</v>
      </c>
      <c r="R5830"/>
    </row>
    <row r="5831" spans="16:18" x14ac:dyDescent="0.2">
      <c r="P5831" s="288" t="str">
        <f t="shared" si="91"/>
        <v>BLANK</v>
      </c>
      <c r="R5831"/>
    </row>
    <row r="5832" spans="16:18" x14ac:dyDescent="0.2">
      <c r="P5832" s="288" t="str">
        <f t="shared" si="91"/>
        <v>BLANK</v>
      </c>
      <c r="R5832"/>
    </row>
    <row r="5833" spans="16:18" x14ac:dyDescent="0.2">
      <c r="P5833" s="288" t="str">
        <f t="shared" si="91"/>
        <v>BLANK</v>
      </c>
      <c r="R5833"/>
    </row>
    <row r="5834" spans="16:18" x14ac:dyDescent="0.2">
      <c r="P5834" s="288" t="str">
        <f t="shared" si="91"/>
        <v>BLANK</v>
      </c>
      <c r="R5834"/>
    </row>
    <row r="5835" spans="16:18" x14ac:dyDescent="0.2">
      <c r="P5835" s="288" t="str">
        <f t="shared" si="91"/>
        <v>BLANK</v>
      </c>
      <c r="R5835"/>
    </row>
    <row r="5836" spans="16:18" x14ac:dyDescent="0.2">
      <c r="P5836" s="288" t="str">
        <f t="shared" si="91"/>
        <v>BLANK</v>
      </c>
      <c r="R5836"/>
    </row>
    <row r="5837" spans="16:18" x14ac:dyDescent="0.2">
      <c r="P5837" s="288" t="str">
        <f t="shared" si="91"/>
        <v>BLANK</v>
      </c>
      <c r="R5837"/>
    </row>
    <row r="5838" spans="16:18" x14ac:dyDescent="0.2">
      <c r="P5838" s="288" t="str">
        <f t="shared" si="91"/>
        <v>BLANK</v>
      </c>
      <c r="R5838"/>
    </row>
    <row r="5839" spans="16:18" x14ac:dyDescent="0.2">
      <c r="P5839" s="288" t="str">
        <f t="shared" si="91"/>
        <v>BLANK</v>
      </c>
      <c r="R5839"/>
    </row>
    <row r="5840" spans="16:18" x14ac:dyDescent="0.2">
      <c r="P5840" s="288" t="str">
        <f t="shared" si="91"/>
        <v>BLANK</v>
      </c>
      <c r="R5840"/>
    </row>
    <row r="5841" spans="16:18" x14ac:dyDescent="0.2">
      <c r="P5841" s="288" t="str">
        <f t="shared" si="91"/>
        <v>BLANK</v>
      </c>
      <c r="R5841"/>
    </row>
    <row r="5842" spans="16:18" x14ac:dyDescent="0.2">
      <c r="P5842" s="288" t="str">
        <f t="shared" si="91"/>
        <v>BLANK</v>
      </c>
      <c r="R5842"/>
    </row>
    <row r="5843" spans="16:18" x14ac:dyDescent="0.2">
      <c r="P5843" s="288" t="str">
        <f t="shared" si="91"/>
        <v>BLANK</v>
      </c>
      <c r="R5843"/>
    </row>
    <row r="5844" spans="16:18" x14ac:dyDescent="0.2">
      <c r="P5844" s="288" t="str">
        <f t="shared" si="91"/>
        <v>BLANK</v>
      </c>
      <c r="R5844"/>
    </row>
    <row r="5845" spans="16:18" x14ac:dyDescent="0.2">
      <c r="P5845" s="288" t="str">
        <f t="shared" si="91"/>
        <v>BLANK</v>
      </c>
      <c r="R5845"/>
    </row>
    <row r="5846" spans="16:18" x14ac:dyDescent="0.2">
      <c r="P5846" s="288" t="str">
        <f t="shared" si="91"/>
        <v>BLANK</v>
      </c>
      <c r="R5846"/>
    </row>
    <row r="5847" spans="16:18" x14ac:dyDescent="0.2">
      <c r="P5847" s="288" t="str">
        <f t="shared" si="91"/>
        <v>BLANK</v>
      </c>
      <c r="R5847"/>
    </row>
    <row r="5848" spans="16:18" x14ac:dyDescent="0.2">
      <c r="P5848" s="288" t="str">
        <f t="shared" si="91"/>
        <v>BLANK</v>
      </c>
      <c r="R5848"/>
    </row>
    <row r="5849" spans="16:18" x14ac:dyDescent="0.2">
      <c r="P5849" s="288" t="str">
        <f t="shared" si="91"/>
        <v>BLANK</v>
      </c>
      <c r="R5849"/>
    </row>
    <row r="5850" spans="16:18" x14ac:dyDescent="0.2">
      <c r="P5850" s="288" t="str">
        <f t="shared" si="91"/>
        <v>BLANK</v>
      </c>
      <c r="R5850"/>
    </row>
    <row r="5851" spans="16:18" x14ac:dyDescent="0.2">
      <c r="P5851" s="288" t="str">
        <f t="shared" si="91"/>
        <v>BLANK</v>
      </c>
      <c r="R5851"/>
    </row>
    <row r="5852" spans="16:18" x14ac:dyDescent="0.2">
      <c r="P5852" s="288" t="str">
        <f t="shared" si="91"/>
        <v>BLANK</v>
      </c>
      <c r="R5852"/>
    </row>
    <row r="5853" spans="16:18" x14ac:dyDescent="0.2">
      <c r="P5853" s="288" t="str">
        <f t="shared" si="91"/>
        <v>BLANK</v>
      </c>
      <c r="R5853"/>
    </row>
    <row r="5854" spans="16:18" x14ac:dyDescent="0.2">
      <c r="P5854" s="288" t="str">
        <f t="shared" si="91"/>
        <v>BLANK</v>
      </c>
      <c r="R5854"/>
    </row>
    <row r="5855" spans="16:18" x14ac:dyDescent="0.2">
      <c r="P5855" s="288" t="str">
        <f t="shared" si="91"/>
        <v>BLANK</v>
      </c>
      <c r="R5855"/>
    </row>
    <row r="5856" spans="16:18" x14ac:dyDescent="0.2">
      <c r="P5856" s="288" t="str">
        <f t="shared" si="91"/>
        <v>BLANK</v>
      </c>
      <c r="R5856"/>
    </row>
    <row r="5857" spans="16:18" x14ac:dyDescent="0.2">
      <c r="P5857" s="288" t="str">
        <f t="shared" si="91"/>
        <v>BLANK</v>
      </c>
      <c r="R5857"/>
    </row>
    <row r="5858" spans="16:18" x14ac:dyDescent="0.2">
      <c r="P5858" s="288" t="str">
        <f t="shared" si="91"/>
        <v>BLANK</v>
      </c>
      <c r="R5858"/>
    </row>
    <row r="5859" spans="16:18" x14ac:dyDescent="0.2">
      <c r="P5859" s="288" t="str">
        <f t="shared" si="91"/>
        <v>BLANK</v>
      </c>
      <c r="R5859"/>
    </row>
    <row r="5860" spans="16:18" x14ac:dyDescent="0.2">
      <c r="P5860" s="288" t="str">
        <f t="shared" si="91"/>
        <v>BLANK</v>
      </c>
      <c r="R5860"/>
    </row>
    <row r="5861" spans="16:18" x14ac:dyDescent="0.2">
      <c r="P5861" s="288" t="str">
        <f t="shared" si="91"/>
        <v>BLANK</v>
      </c>
      <c r="R5861"/>
    </row>
    <row r="5862" spans="16:18" x14ac:dyDescent="0.2">
      <c r="P5862" s="288" t="str">
        <f t="shared" si="91"/>
        <v>BLANK</v>
      </c>
      <c r="R5862"/>
    </row>
    <row r="5863" spans="16:18" x14ac:dyDescent="0.2">
      <c r="P5863" s="288" t="str">
        <f t="shared" si="91"/>
        <v>BLANK</v>
      </c>
      <c r="R5863"/>
    </row>
    <row r="5864" spans="16:18" x14ac:dyDescent="0.2">
      <c r="P5864" s="288" t="str">
        <f t="shared" si="91"/>
        <v>BLANK</v>
      </c>
      <c r="R5864"/>
    </row>
    <row r="5865" spans="16:18" x14ac:dyDescent="0.2">
      <c r="P5865" s="288" t="str">
        <f t="shared" si="91"/>
        <v>BLANK</v>
      </c>
      <c r="R5865"/>
    </row>
    <row r="5866" spans="16:18" x14ac:dyDescent="0.2">
      <c r="P5866" s="288" t="str">
        <f t="shared" si="91"/>
        <v>BLANK</v>
      </c>
      <c r="R5866"/>
    </row>
    <row r="5867" spans="16:18" x14ac:dyDescent="0.2">
      <c r="P5867" s="288" t="str">
        <f t="shared" si="91"/>
        <v>BLANK</v>
      </c>
      <c r="R5867"/>
    </row>
    <row r="5868" spans="16:18" x14ac:dyDescent="0.2">
      <c r="P5868" s="288" t="str">
        <f t="shared" si="91"/>
        <v>BLANK</v>
      </c>
      <c r="R5868"/>
    </row>
    <row r="5869" spans="16:18" x14ac:dyDescent="0.2">
      <c r="P5869" s="288" t="str">
        <f t="shared" si="91"/>
        <v>BLANK</v>
      </c>
      <c r="R5869"/>
    </row>
    <row r="5870" spans="16:18" x14ac:dyDescent="0.2">
      <c r="P5870" s="288" t="str">
        <f t="shared" si="91"/>
        <v>BLANK</v>
      </c>
      <c r="R5870"/>
    </row>
    <row r="5871" spans="16:18" x14ac:dyDescent="0.2">
      <c r="P5871" s="288" t="str">
        <f t="shared" si="91"/>
        <v>BLANK</v>
      </c>
      <c r="R5871"/>
    </row>
    <row r="5872" spans="16:18" x14ac:dyDescent="0.2">
      <c r="P5872" s="288" t="str">
        <f t="shared" si="91"/>
        <v>BLANK</v>
      </c>
      <c r="R5872"/>
    </row>
    <row r="5873" spans="16:18" x14ac:dyDescent="0.2">
      <c r="P5873" s="288" t="str">
        <f t="shared" si="91"/>
        <v>BLANK</v>
      </c>
      <c r="R5873"/>
    </row>
    <row r="5874" spans="16:18" x14ac:dyDescent="0.2">
      <c r="P5874" s="288" t="str">
        <f t="shared" si="91"/>
        <v>BLANK</v>
      </c>
      <c r="R5874"/>
    </row>
    <row r="5875" spans="16:18" x14ac:dyDescent="0.2">
      <c r="P5875" s="288" t="str">
        <f t="shared" si="91"/>
        <v>BLANK</v>
      </c>
      <c r="R5875"/>
    </row>
    <row r="5876" spans="16:18" x14ac:dyDescent="0.2">
      <c r="P5876" s="288" t="str">
        <f t="shared" si="91"/>
        <v>BLANK</v>
      </c>
      <c r="R5876"/>
    </row>
    <row r="5877" spans="16:18" x14ac:dyDescent="0.2">
      <c r="P5877" s="288" t="str">
        <f t="shared" si="91"/>
        <v>BLANK</v>
      </c>
      <c r="R5877"/>
    </row>
    <row r="5878" spans="16:18" x14ac:dyDescent="0.2">
      <c r="P5878" s="288" t="str">
        <f t="shared" si="91"/>
        <v>BLANK</v>
      </c>
      <c r="R5878"/>
    </row>
    <row r="5879" spans="16:18" x14ac:dyDescent="0.2">
      <c r="P5879" s="288" t="str">
        <f t="shared" si="91"/>
        <v>BLANK</v>
      </c>
      <c r="R5879"/>
    </row>
    <row r="5880" spans="16:18" x14ac:dyDescent="0.2">
      <c r="P5880" s="288" t="str">
        <f t="shared" si="91"/>
        <v>BLANK</v>
      </c>
      <c r="R5880"/>
    </row>
    <row r="5881" spans="16:18" x14ac:dyDescent="0.2">
      <c r="P5881" s="288" t="str">
        <f t="shared" si="91"/>
        <v>BLANK</v>
      </c>
      <c r="R5881"/>
    </row>
    <row r="5882" spans="16:18" x14ac:dyDescent="0.2">
      <c r="P5882" s="288" t="str">
        <f t="shared" si="91"/>
        <v>BLANK</v>
      </c>
      <c r="R5882"/>
    </row>
    <row r="5883" spans="16:18" x14ac:dyDescent="0.2">
      <c r="P5883" s="288" t="str">
        <f t="shared" si="91"/>
        <v>BLANK</v>
      </c>
      <c r="R5883"/>
    </row>
    <row r="5884" spans="16:18" x14ac:dyDescent="0.2">
      <c r="P5884" s="288" t="str">
        <f t="shared" si="91"/>
        <v>BLANK</v>
      </c>
      <c r="R5884"/>
    </row>
    <row r="5885" spans="16:18" x14ac:dyDescent="0.2">
      <c r="P5885" s="288" t="str">
        <f t="shared" si="91"/>
        <v>BLANK</v>
      </c>
      <c r="R5885"/>
    </row>
    <row r="5886" spans="16:18" x14ac:dyDescent="0.2">
      <c r="P5886" s="288" t="str">
        <f t="shared" si="91"/>
        <v>BLANK</v>
      </c>
      <c r="R5886"/>
    </row>
    <row r="5887" spans="16:18" x14ac:dyDescent="0.2">
      <c r="P5887" s="288" t="str">
        <f t="shared" si="91"/>
        <v>BLANK</v>
      </c>
      <c r="R5887"/>
    </row>
    <row r="5888" spans="16:18" x14ac:dyDescent="0.2">
      <c r="P5888" s="288" t="str">
        <f t="shared" si="91"/>
        <v>BLANK</v>
      </c>
      <c r="R5888"/>
    </row>
    <row r="5889" spans="16:18" x14ac:dyDescent="0.2">
      <c r="P5889" s="288" t="str">
        <f t="shared" si="91"/>
        <v>BLANK</v>
      </c>
      <c r="R5889"/>
    </row>
    <row r="5890" spans="16:18" x14ac:dyDescent="0.2">
      <c r="P5890" s="288" t="str">
        <f t="shared" si="91"/>
        <v>BLANK</v>
      </c>
      <c r="R5890"/>
    </row>
    <row r="5891" spans="16:18" x14ac:dyDescent="0.2">
      <c r="P5891" s="288" t="str">
        <f t="shared" ref="P5891:P5954" si="92">IF(A5891="","BLANK",A5891)</f>
        <v>BLANK</v>
      </c>
      <c r="R5891"/>
    </row>
    <row r="5892" spans="16:18" x14ac:dyDescent="0.2">
      <c r="P5892" s="288" t="str">
        <f t="shared" si="92"/>
        <v>BLANK</v>
      </c>
      <c r="R5892"/>
    </row>
    <row r="5893" spans="16:18" x14ac:dyDescent="0.2">
      <c r="P5893" s="288" t="str">
        <f t="shared" si="92"/>
        <v>BLANK</v>
      </c>
      <c r="R5893"/>
    </row>
    <row r="5894" spans="16:18" x14ac:dyDescent="0.2">
      <c r="P5894" s="288" t="str">
        <f t="shared" si="92"/>
        <v>BLANK</v>
      </c>
      <c r="R5894"/>
    </row>
    <row r="5895" spans="16:18" x14ac:dyDescent="0.2">
      <c r="P5895" s="288" t="str">
        <f t="shared" si="92"/>
        <v>BLANK</v>
      </c>
      <c r="R5895"/>
    </row>
    <row r="5896" spans="16:18" x14ac:dyDescent="0.2">
      <c r="P5896" s="288" t="str">
        <f t="shared" si="92"/>
        <v>BLANK</v>
      </c>
      <c r="R5896"/>
    </row>
    <row r="5897" spans="16:18" x14ac:dyDescent="0.2">
      <c r="P5897" s="288" t="str">
        <f t="shared" si="92"/>
        <v>BLANK</v>
      </c>
      <c r="R5897"/>
    </row>
    <row r="5898" spans="16:18" x14ac:dyDescent="0.2">
      <c r="P5898" s="288" t="str">
        <f t="shared" si="92"/>
        <v>BLANK</v>
      </c>
      <c r="R5898"/>
    </row>
    <row r="5899" spans="16:18" x14ac:dyDescent="0.2">
      <c r="P5899" s="288" t="str">
        <f t="shared" si="92"/>
        <v>BLANK</v>
      </c>
      <c r="R5899"/>
    </row>
    <row r="5900" spans="16:18" x14ac:dyDescent="0.2">
      <c r="P5900" s="288" t="str">
        <f t="shared" si="92"/>
        <v>BLANK</v>
      </c>
      <c r="R5900"/>
    </row>
    <row r="5901" spans="16:18" x14ac:dyDescent="0.2">
      <c r="P5901" s="288" t="str">
        <f t="shared" si="92"/>
        <v>BLANK</v>
      </c>
      <c r="R5901"/>
    </row>
    <row r="5902" spans="16:18" x14ac:dyDescent="0.2">
      <c r="P5902" s="288" t="str">
        <f t="shared" si="92"/>
        <v>BLANK</v>
      </c>
      <c r="R5902"/>
    </row>
    <row r="5903" spans="16:18" x14ac:dyDescent="0.2">
      <c r="P5903" s="288" t="str">
        <f t="shared" si="92"/>
        <v>BLANK</v>
      </c>
      <c r="R5903"/>
    </row>
    <row r="5904" spans="16:18" x14ac:dyDescent="0.2">
      <c r="P5904" s="288" t="str">
        <f t="shared" si="92"/>
        <v>BLANK</v>
      </c>
      <c r="R5904"/>
    </row>
    <row r="5905" spans="16:18" x14ac:dyDescent="0.2">
      <c r="P5905" s="288" t="str">
        <f t="shared" si="92"/>
        <v>BLANK</v>
      </c>
      <c r="R5905"/>
    </row>
    <row r="5906" spans="16:18" x14ac:dyDescent="0.2">
      <c r="P5906" s="288" t="str">
        <f t="shared" si="92"/>
        <v>BLANK</v>
      </c>
      <c r="R5906"/>
    </row>
    <row r="5907" spans="16:18" x14ac:dyDescent="0.2">
      <c r="P5907" s="288" t="str">
        <f t="shared" si="92"/>
        <v>BLANK</v>
      </c>
      <c r="R5907"/>
    </row>
    <row r="5908" spans="16:18" x14ac:dyDescent="0.2">
      <c r="P5908" s="288" t="str">
        <f t="shared" si="92"/>
        <v>BLANK</v>
      </c>
      <c r="R5908"/>
    </row>
    <row r="5909" spans="16:18" x14ac:dyDescent="0.2">
      <c r="P5909" s="288" t="str">
        <f t="shared" si="92"/>
        <v>BLANK</v>
      </c>
      <c r="R5909"/>
    </row>
    <row r="5910" spans="16:18" x14ac:dyDescent="0.2">
      <c r="P5910" s="288" t="str">
        <f t="shared" si="92"/>
        <v>BLANK</v>
      </c>
      <c r="R5910"/>
    </row>
    <row r="5911" spans="16:18" x14ac:dyDescent="0.2">
      <c r="P5911" s="288" t="str">
        <f t="shared" si="92"/>
        <v>BLANK</v>
      </c>
      <c r="R5911"/>
    </row>
    <row r="5912" spans="16:18" x14ac:dyDescent="0.2">
      <c r="P5912" s="288" t="str">
        <f t="shared" si="92"/>
        <v>BLANK</v>
      </c>
      <c r="R5912"/>
    </row>
    <row r="5913" spans="16:18" x14ac:dyDescent="0.2">
      <c r="P5913" s="288" t="str">
        <f t="shared" si="92"/>
        <v>BLANK</v>
      </c>
      <c r="R5913"/>
    </row>
    <row r="5914" spans="16:18" x14ac:dyDescent="0.2">
      <c r="P5914" s="288" t="str">
        <f t="shared" si="92"/>
        <v>BLANK</v>
      </c>
      <c r="R5914"/>
    </row>
    <row r="5915" spans="16:18" x14ac:dyDescent="0.2">
      <c r="P5915" s="288" t="str">
        <f t="shared" si="92"/>
        <v>BLANK</v>
      </c>
      <c r="R5915"/>
    </row>
    <row r="5916" spans="16:18" x14ac:dyDescent="0.2">
      <c r="P5916" s="288" t="str">
        <f t="shared" si="92"/>
        <v>BLANK</v>
      </c>
      <c r="R5916"/>
    </row>
    <row r="5917" spans="16:18" x14ac:dyDescent="0.2">
      <c r="P5917" s="288" t="str">
        <f t="shared" si="92"/>
        <v>BLANK</v>
      </c>
      <c r="R5917"/>
    </row>
    <row r="5918" spans="16:18" x14ac:dyDescent="0.2">
      <c r="P5918" s="288" t="str">
        <f t="shared" si="92"/>
        <v>BLANK</v>
      </c>
      <c r="R5918"/>
    </row>
    <row r="5919" spans="16:18" x14ac:dyDescent="0.2">
      <c r="P5919" s="288" t="str">
        <f t="shared" si="92"/>
        <v>BLANK</v>
      </c>
      <c r="R5919"/>
    </row>
    <row r="5920" spans="16:18" x14ac:dyDescent="0.2">
      <c r="P5920" s="288" t="str">
        <f t="shared" si="92"/>
        <v>BLANK</v>
      </c>
      <c r="R5920"/>
    </row>
    <row r="5921" spans="16:18" x14ac:dyDescent="0.2">
      <c r="P5921" s="288" t="str">
        <f t="shared" si="92"/>
        <v>BLANK</v>
      </c>
      <c r="R5921"/>
    </row>
    <row r="5922" spans="16:18" x14ac:dyDescent="0.2">
      <c r="P5922" s="288" t="str">
        <f t="shared" si="92"/>
        <v>BLANK</v>
      </c>
      <c r="R5922"/>
    </row>
    <row r="5923" spans="16:18" x14ac:dyDescent="0.2">
      <c r="P5923" s="288" t="str">
        <f t="shared" si="92"/>
        <v>BLANK</v>
      </c>
      <c r="R5923"/>
    </row>
    <row r="5924" spans="16:18" x14ac:dyDescent="0.2">
      <c r="P5924" s="288" t="str">
        <f t="shared" si="92"/>
        <v>BLANK</v>
      </c>
      <c r="R5924"/>
    </row>
    <row r="5925" spans="16:18" x14ac:dyDescent="0.2">
      <c r="P5925" s="288" t="str">
        <f t="shared" si="92"/>
        <v>BLANK</v>
      </c>
      <c r="R5925"/>
    </row>
    <row r="5926" spans="16:18" x14ac:dyDescent="0.2">
      <c r="P5926" s="288" t="str">
        <f t="shared" si="92"/>
        <v>BLANK</v>
      </c>
      <c r="R5926"/>
    </row>
    <row r="5927" spans="16:18" x14ac:dyDescent="0.2">
      <c r="P5927" s="288" t="str">
        <f t="shared" si="92"/>
        <v>BLANK</v>
      </c>
      <c r="R5927"/>
    </row>
    <row r="5928" spans="16:18" x14ac:dyDescent="0.2">
      <c r="P5928" s="288" t="str">
        <f t="shared" si="92"/>
        <v>BLANK</v>
      </c>
      <c r="R5928"/>
    </row>
    <row r="5929" spans="16:18" x14ac:dyDescent="0.2">
      <c r="P5929" s="288" t="str">
        <f t="shared" si="92"/>
        <v>BLANK</v>
      </c>
      <c r="R5929"/>
    </row>
    <row r="5930" spans="16:18" x14ac:dyDescent="0.2">
      <c r="P5930" s="288" t="str">
        <f t="shared" si="92"/>
        <v>BLANK</v>
      </c>
      <c r="R5930"/>
    </row>
    <row r="5931" spans="16:18" x14ac:dyDescent="0.2">
      <c r="P5931" s="288" t="str">
        <f t="shared" si="92"/>
        <v>BLANK</v>
      </c>
      <c r="R5931"/>
    </row>
    <row r="5932" spans="16:18" x14ac:dyDescent="0.2">
      <c r="P5932" s="288" t="str">
        <f t="shared" si="92"/>
        <v>BLANK</v>
      </c>
      <c r="R5932"/>
    </row>
    <row r="5933" spans="16:18" x14ac:dyDescent="0.2">
      <c r="P5933" s="288" t="str">
        <f t="shared" si="92"/>
        <v>BLANK</v>
      </c>
      <c r="R5933"/>
    </row>
    <row r="5934" spans="16:18" x14ac:dyDescent="0.2">
      <c r="P5934" s="288" t="str">
        <f t="shared" si="92"/>
        <v>BLANK</v>
      </c>
      <c r="R5934"/>
    </row>
    <row r="5935" spans="16:18" x14ac:dyDescent="0.2">
      <c r="P5935" s="288" t="str">
        <f t="shared" si="92"/>
        <v>BLANK</v>
      </c>
      <c r="R5935"/>
    </row>
    <row r="5936" spans="16:18" x14ac:dyDescent="0.2">
      <c r="P5936" s="288" t="str">
        <f t="shared" si="92"/>
        <v>BLANK</v>
      </c>
      <c r="R5936"/>
    </row>
    <row r="5937" spans="16:18" x14ac:dyDescent="0.2">
      <c r="P5937" s="288" t="str">
        <f t="shared" si="92"/>
        <v>BLANK</v>
      </c>
      <c r="R5937"/>
    </row>
    <row r="5938" spans="16:18" x14ac:dyDescent="0.2">
      <c r="P5938" s="288" t="str">
        <f t="shared" si="92"/>
        <v>BLANK</v>
      </c>
      <c r="R5938"/>
    </row>
    <row r="5939" spans="16:18" x14ac:dyDescent="0.2">
      <c r="P5939" s="288" t="str">
        <f t="shared" si="92"/>
        <v>BLANK</v>
      </c>
      <c r="R5939"/>
    </row>
    <row r="5940" spans="16:18" x14ac:dyDescent="0.2">
      <c r="P5940" s="288" t="str">
        <f t="shared" si="92"/>
        <v>BLANK</v>
      </c>
      <c r="R5940"/>
    </row>
    <row r="5941" spans="16:18" x14ac:dyDescent="0.2">
      <c r="P5941" s="288" t="str">
        <f t="shared" si="92"/>
        <v>BLANK</v>
      </c>
      <c r="R5941"/>
    </row>
    <row r="5942" spans="16:18" x14ac:dyDescent="0.2">
      <c r="P5942" s="288" t="str">
        <f t="shared" si="92"/>
        <v>BLANK</v>
      </c>
      <c r="R5942"/>
    </row>
    <row r="5943" spans="16:18" x14ac:dyDescent="0.2">
      <c r="P5943" s="288" t="str">
        <f t="shared" si="92"/>
        <v>BLANK</v>
      </c>
      <c r="R5943"/>
    </row>
    <row r="5944" spans="16:18" x14ac:dyDescent="0.2">
      <c r="P5944" s="288" t="str">
        <f t="shared" si="92"/>
        <v>BLANK</v>
      </c>
      <c r="R5944"/>
    </row>
    <row r="5945" spans="16:18" x14ac:dyDescent="0.2">
      <c r="P5945" s="288" t="str">
        <f t="shared" si="92"/>
        <v>BLANK</v>
      </c>
      <c r="R5945"/>
    </row>
    <row r="5946" spans="16:18" x14ac:dyDescent="0.2">
      <c r="P5946" s="288" t="str">
        <f t="shared" si="92"/>
        <v>BLANK</v>
      </c>
      <c r="R5946"/>
    </row>
    <row r="5947" spans="16:18" x14ac:dyDescent="0.2">
      <c r="P5947" s="288" t="str">
        <f t="shared" si="92"/>
        <v>BLANK</v>
      </c>
      <c r="R5947"/>
    </row>
    <row r="5948" spans="16:18" x14ac:dyDescent="0.2">
      <c r="P5948" s="288" t="str">
        <f t="shared" si="92"/>
        <v>BLANK</v>
      </c>
      <c r="R5948"/>
    </row>
    <row r="5949" spans="16:18" x14ac:dyDescent="0.2">
      <c r="P5949" s="288" t="str">
        <f t="shared" si="92"/>
        <v>BLANK</v>
      </c>
      <c r="R5949"/>
    </row>
    <row r="5950" spans="16:18" x14ac:dyDescent="0.2">
      <c r="P5950" s="288" t="str">
        <f t="shared" si="92"/>
        <v>BLANK</v>
      </c>
      <c r="R5950"/>
    </row>
    <row r="5951" spans="16:18" x14ac:dyDescent="0.2">
      <c r="P5951" s="288" t="str">
        <f t="shared" si="92"/>
        <v>BLANK</v>
      </c>
      <c r="R5951"/>
    </row>
    <row r="5952" spans="16:18" x14ac:dyDescent="0.2">
      <c r="P5952" s="288" t="str">
        <f t="shared" si="92"/>
        <v>BLANK</v>
      </c>
      <c r="R5952"/>
    </row>
    <row r="5953" spans="16:18" x14ac:dyDescent="0.2">
      <c r="P5953" s="288" t="str">
        <f t="shared" si="92"/>
        <v>BLANK</v>
      </c>
      <c r="R5953"/>
    </row>
    <row r="5954" spans="16:18" x14ac:dyDescent="0.2">
      <c r="P5954" s="288" t="str">
        <f t="shared" si="92"/>
        <v>BLANK</v>
      </c>
      <c r="R5954"/>
    </row>
    <row r="5955" spans="16:18" x14ac:dyDescent="0.2">
      <c r="P5955" s="288" t="str">
        <f t="shared" ref="P5955:P6018" si="93">IF(A5955="","BLANK",A5955)</f>
        <v>BLANK</v>
      </c>
      <c r="R5955"/>
    </row>
    <row r="5956" spans="16:18" x14ac:dyDescent="0.2">
      <c r="P5956" s="288" t="str">
        <f t="shared" si="93"/>
        <v>BLANK</v>
      </c>
      <c r="R5956"/>
    </row>
    <row r="5957" spans="16:18" x14ac:dyDescent="0.2">
      <c r="P5957" s="288" t="str">
        <f t="shared" si="93"/>
        <v>BLANK</v>
      </c>
      <c r="R5957"/>
    </row>
    <row r="5958" spans="16:18" x14ac:dyDescent="0.2">
      <c r="P5958" s="288" t="str">
        <f t="shared" si="93"/>
        <v>BLANK</v>
      </c>
      <c r="R5958"/>
    </row>
    <row r="5959" spans="16:18" x14ac:dyDescent="0.2">
      <c r="P5959" s="288" t="str">
        <f t="shared" si="93"/>
        <v>BLANK</v>
      </c>
      <c r="R5959"/>
    </row>
    <row r="5960" spans="16:18" x14ac:dyDescent="0.2">
      <c r="P5960" s="288" t="str">
        <f t="shared" si="93"/>
        <v>BLANK</v>
      </c>
      <c r="R5960"/>
    </row>
    <row r="5961" spans="16:18" x14ac:dyDescent="0.2">
      <c r="P5961" s="288" t="str">
        <f t="shared" si="93"/>
        <v>BLANK</v>
      </c>
      <c r="R5961"/>
    </row>
    <row r="5962" spans="16:18" x14ac:dyDescent="0.2">
      <c r="P5962" s="288" t="str">
        <f t="shared" si="93"/>
        <v>BLANK</v>
      </c>
      <c r="R5962"/>
    </row>
    <row r="5963" spans="16:18" x14ac:dyDescent="0.2">
      <c r="P5963" s="288" t="str">
        <f t="shared" si="93"/>
        <v>BLANK</v>
      </c>
      <c r="R5963"/>
    </row>
    <row r="5964" spans="16:18" x14ac:dyDescent="0.2">
      <c r="P5964" s="288" t="str">
        <f t="shared" si="93"/>
        <v>BLANK</v>
      </c>
      <c r="R5964"/>
    </row>
    <row r="5965" spans="16:18" x14ac:dyDescent="0.2">
      <c r="P5965" s="288" t="str">
        <f t="shared" si="93"/>
        <v>BLANK</v>
      </c>
      <c r="R5965"/>
    </row>
    <row r="5966" spans="16:18" x14ac:dyDescent="0.2">
      <c r="P5966" s="288" t="str">
        <f t="shared" si="93"/>
        <v>BLANK</v>
      </c>
      <c r="R5966"/>
    </row>
    <row r="5967" spans="16:18" x14ac:dyDescent="0.2">
      <c r="P5967" s="288" t="str">
        <f t="shared" si="93"/>
        <v>BLANK</v>
      </c>
      <c r="R5967"/>
    </row>
    <row r="5968" spans="16:18" x14ac:dyDescent="0.2">
      <c r="P5968" s="288" t="str">
        <f t="shared" si="93"/>
        <v>BLANK</v>
      </c>
      <c r="R5968"/>
    </row>
    <row r="5969" spans="16:18" x14ac:dyDescent="0.2">
      <c r="P5969" s="288" t="str">
        <f t="shared" si="93"/>
        <v>BLANK</v>
      </c>
      <c r="R5969"/>
    </row>
    <row r="5970" spans="16:18" x14ac:dyDescent="0.2">
      <c r="P5970" s="288" t="str">
        <f t="shared" si="93"/>
        <v>BLANK</v>
      </c>
      <c r="R5970"/>
    </row>
    <row r="5971" spans="16:18" x14ac:dyDescent="0.2">
      <c r="P5971" s="288" t="str">
        <f t="shared" si="93"/>
        <v>BLANK</v>
      </c>
      <c r="R5971"/>
    </row>
    <row r="5972" spans="16:18" x14ac:dyDescent="0.2">
      <c r="P5972" s="288" t="str">
        <f t="shared" si="93"/>
        <v>BLANK</v>
      </c>
      <c r="R5972"/>
    </row>
    <row r="5973" spans="16:18" x14ac:dyDescent="0.2">
      <c r="P5973" s="288" t="str">
        <f t="shared" si="93"/>
        <v>BLANK</v>
      </c>
      <c r="R5973"/>
    </row>
    <row r="5974" spans="16:18" x14ac:dyDescent="0.2">
      <c r="P5974" s="288" t="str">
        <f t="shared" si="93"/>
        <v>BLANK</v>
      </c>
      <c r="R5974"/>
    </row>
    <row r="5975" spans="16:18" x14ac:dyDescent="0.2">
      <c r="P5975" s="288" t="str">
        <f t="shared" si="93"/>
        <v>BLANK</v>
      </c>
      <c r="R5975"/>
    </row>
    <row r="5976" spans="16:18" x14ac:dyDescent="0.2">
      <c r="P5976" s="288" t="str">
        <f t="shared" si="93"/>
        <v>BLANK</v>
      </c>
      <c r="R5976"/>
    </row>
    <row r="5977" spans="16:18" x14ac:dyDescent="0.2">
      <c r="P5977" s="288" t="str">
        <f t="shared" si="93"/>
        <v>BLANK</v>
      </c>
      <c r="R5977"/>
    </row>
    <row r="5978" spans="16:18" x14ac:dyDescent="0.2">
      <c r="P5978" s="288" t="str">
        <f t="shared" si="93"/>
        <v>BLANK</v>
      </c>
      <c r="R5978"/>
    </row>
    <row r="5979" spans="16:18" x14ac:dyDescent="0.2">
      <c r="P5979" s="288" t="str">
        <f t="shared" si="93"/>
        <v>BLANK</v>
      </c>
      <c r="R5979"/>
    </row>
    <row r="5980" spans="16:18" x14ac:dyDescent="0.2">
      <c r="P5980" s="288" t="str">
        <f t="shared" si="93"/>
        <v>BLANK</v>
      </c>
      <c r="R5980"/>
    </row>
    <row r="5981" spans="16:18" x14ac:dyDescent="0.2">
      <c r="P5981" s="288" t="str">
        <f t="shared" si="93"/>
        <v>BLANK</v>
      </c>
      <c r="R5981"/>
    </row>
    <row r="5982" spans="16:18" x14ac:dyDescent="0.2">
      <c r="P5982" s="288" t="str">
        <f t="shared" si="93"/>
        <v>BLANK</v>
      </c>
      <c r="R5982"/>
    </row>
    <row r="5983" spans="16:18" x14ac:dyDescent="0.2">
      <c r="P5983" s="288" t="str">
        <f t="shared" si="93"/>
        <v>BLANK</v>
      </c>
      <c r="R5983"/>
    </row>
    <row r="5984" spans="16:18" x14ac:dyDescent="0.2">
      <c r="P5984" s="288" t="str">
        <f t="shared" si="93"/>
        <v>BLANK</v>
      </c>
      <c r="R5984"/>
    </row>
    <row r="5985" spans="16:18" x14ac:dyDescent="0.2">
      <c r="P5985" s="288" t="str">
        <f t="shared" si="93"/>
        <v>BLANK</v>
      </c>
      <c r="R5985"/>
    </row>
    <row r="5986" spans="16:18" x14ac:dyDescent="0.2">
      <c r="P5986" s="288" t="str">
        <f t="shared" si="93"/>
        <v>BLANK</v>
      </c>
      <c r="R5986"/>
    </row>
    <row r="5987" spans="16:18" x14ac:dyDescent="0.2">
      <c r="P5987" s="288" t="str">
        <f t="shared" si="93"/>
        <v>BLANK</v>
      </c>
      <c r="R5987"/>
    </row>
    <row r="5988" spans="16:18" x14ac:dyDescent="0.2">
      <c r="P5988" s="288" t="str">
        <f t="shared" si="93"/>
        <v>BLANK</v>
      </c>
      <c r="R5988"/>
    </row>
    <row r="5989" spans="16:18" x14ac:dyDescent="0.2">
      <c r="P5989" s="288" t="str">
        <f t="shared" si="93"/>
        <v>BLANK</v>
      </c>
      <c r="R5989"/>
    </row>
    <row r="5990" spans="16:18" x14ac:dyDescent="0.2">
      <c r="P5990" s="288" t="str">
        <f t="shared" si="93"/>
        <v>BLANK</v>
      </c>
      <c r="R5990"/>
    </row>
    <row r="5991" spans="16:18" x14ac:dyDescent="0.2">
      <c r="P5991" s="288" t="str">
        <f t="shared" si="93"/>
        <v>BLANK</v>
      </c>
      <c r="R5991"/>
    </row>
    <row r="5992" spans="16:18" x14ac:dyDescent="0.2">
      <c r="P5992" s="288" t="str">
        <f t="shared" si="93"/>
        <v>BLANK</v>
      </c>
      <c r="R5992"/>
    </row>
    <row r="5993" spans="16:18" x14ac:dyDescent="0.2">
      <c r="P5993" s="288" t="str">
        <f t="shared" si="93"/>
        <v>BLANK</v>
      </c>
      <c r="R5993"/>
    </row>
    <row r="5994" spans="16:18" x14ac:dyDescent="0.2">
      <c r="P5994" s="288" t="str">
        <f t="shared" si="93"/>
        <v>BLANK</v>
      </c>
      <c r="R5994"/>
    </row>
    <row r="5995" spans="16:18" x14ac:dyDescent="0.2">
      <c r="P5995" s="288" t="str">
        <f t="shared" si="93"/>
        <v>BLANK</v>
      </c>
      <c r="R5995"/>
    </row>
    <row r="5996" spans="16:18" x14ac:dyDescent="0.2">
      <c r="P5996" s="288" t="str">
        <f t="shared" si="93"/>
        <v>BLANK</v>
      </c>
      <c r="R5996"/>
    </row>
    <row r="5997" spans="16:18" x14ac:dyDescent="0.2">
      <c r="P5997" s="288" t="str">
        <f t="shared" si="93"/>
        <v>BLANK</v>
      </c>
      <c r="R5997"/>
    </row>
    <row r="5998" spans="16:18" x14ac:dyDescent="0.2">
      <c r="P5998" s="288" t="str">
        <f t="shared" si="93"/>
        <v>BLANK</v>
      </c>
      <c r="R5998"/>
    </row>
    <row r="5999" spans="16:18" x14ac:dyDescent="0.2">
      <c r="P5999" s="288" t="str">
        <f t="shared" si="93"/>
        <v>BLANK</v>
      </c>
      <c r="R5999"/>
    </row>
    <row r="6000" spans="16:18" x14ac:dyDescent="0.2">
      <c r="P6000" s="288" t="str">
        <f t="shared" si="93"/>
        <v>BLANK</v>
      </c>
      <c r="R6000"/>
    </row>
    <row r="6001" spans="16:18" x14ac:dyDescent="0.2">
      <c r="P6001" s="288" t="str">
        <f t="shared" si="93"/>
        <v>BLANK</v>
      </c>
      <c r="R6001"/>
    </row>
    <row r="6002" spans="16:18" x14ac:dyDescent="0.2">
      <c r="P6002" s="288" t="str">
        <f t="shared" si="93"/>
        <v>BLANK</v>
      </c>
      <c r="R6002"/>
    </row>
    <row r="6003" spans="16:18" x14ac:dyDescent="0.2">
      <c r="P6003" s="288" t="str">
        <f t="shared" si="93"/>
        <v>BLANK</v>
      </c>
      <c r="R6003"/>
    </row>
    <row r="6004" spans="16:18" x14ac:dyDescent="0.2">
      <c r="P6004" s="288" t="str">
        <f t="shared" si="93"/>
        <v>BLANK</v>
      </c>
      <c r="R6004"/>
    </row>
    <row r="6005" spans="16:18" x14ac:dyDescent="0.2">
      <c r="P6005" s="288" t="str">
        <f t="shared" si="93"/>
        <v>BLANK</v>
      </c>
      <c r="R6005"/>
    </row>
    <row r="6006" spans="16:18" x14ac:dyDescent="0.2">
      <c r="P6006" s="288" t="str">
        <f t="shared" si="93"/>
        <v>BLANK</v>
      </c>
      <c r="R6006"/>
    </row>
    <row r="6007" spans="16:18" x14ac:dyDescent="0.2">
      <c r="P6007" s="288" t="str">
        <f t="shared" si="93"/>
        <v>BLANK</v>
      </c>
      <c r="R6007"/>
    </row>
    <row r="6008" spans="16:18" x14ac:dyDescent="0.2">
      <c r="P6008" s="288" t="str">
        <f t="shared" si="93"/>
        <v>BLANK</v>
      </c>
      <c r="R6008"/>
    </row>
    <row r="6009" spans="16:18" x14ac:dyDescent="0.2">
      <c r="P6009" s="288" t="str">
        <f t="shared" si="93"/>
        <v>BLANK</v>
      </c>
      <c r="R6009"/>
    </row>
    <row r="6010" spans="16:18" x14ac:dyDescent="0.2">
      <c r="P6010" s="288" t="str">
        <f t="shared" si="93"/>
        <v>BLANK</v>
      </c>
      <c r="R6010"/>
    </row>
    <row r="6011" spans="16:18" x14ac:dyDescent="0.2">
      <c r="P6011" s="288" t="str">
        <f t="shared" si="93"/>
        <v>BLANK</v>
      </c>
      <c r="R6011"/>
    </row>
    <row r="6012" spans="16:18" x14ac:dyDescent="0.2">
      <c r="P6012" s="288" t="str">
        <f t="shared" si="93"/>
        <v>BLANK</v>
      </c>
      <c r="R6012"/>
    </row>
    <row r="6013" spans="16:18" x14ac:dyDescent="0.2">
      <c r="P6013" s="288" t="str">
        <f t="shared" si="93"/>
        <v>BLANK</v>
      </c>
      <c r="R6013"/>
    </row>
    <row r="6014" spans="16:18" x14ac:dyDescent="0.2">
      <c r="P6014" s="288" t="str">
        <f t="shared" si="93"/>
        <v>BLANK</v>
      </c>
      <c r="R6014"/>
    </row>
    <row r="6015" spans="16:18" x14ac:dyDescent="0.2">
      <c r="P6015" s="288" t="str">
        <f t="shared" si="93"/>
        <v>BLANK</v>
      </c>
      <c r="R6015"/>
    </row>
    <row r="6016" spans="16:18" x14ac:dyDescent="0.2">
      <c r="P6016" s="288" t="str">
        <f t="shared" si="93"/>
        <v>BLANK</v>
      </c>
      <c r="R6016"/>
    </row>
    <row r="6017" spans="16:18" x14ac:dyDescent="0.2">
      <c r="P6017" s="288" t="str">
        <f t="shared" si="93"/>
        <v>BLANK</v>
      </c>
      <c r="R6017"/>
    </row>
    <row r="6018" spans="16:18" x14ac:dyDescent="0.2">
      <c r="P6018" s="288" t="str">
        <f t="shared" si="93"/>
        <v>BLANK</v>
      </c>
      <c r="R6018"/>
    </row>
    <row r="6019" spans="16:18" x14ac:dyDescent="0.2">
      <c r="P6019" s="288" t="str">
        <f t="shared" ref="P6019:P6082" si="94">IF(A6019="","BLANK",A6019)</f>
        <v>BLANK</v>
      </c>
      <c r="R6019"/>
    </row>
    <row r="6020" spans="16:18" x14ac:dyDescent="0.2">
      <c r="P6020" s="288" t="str">
        <f t="shared" si="94"/>
        <v>BLANK</v>
      </c>
      <c r="R6020"/>
    </row>
    <row r="6021" spans="16:18" x14ac:dyDescent="0.2">
      <c r="P6021" s="288" t="str">
        <f t="shared" si="94"/>
        <v>BLANK</v>
      </c>
      <c r="R6021"/>
    </row>
    <row r="6022" spans="16:18" x14ac:dyDescent="0.2">
      <c r="P6022" s="288" t="str">
        <f t="shared" si="94"/>
        <v>BLANK</v>
      </c>
      <c r="R6022"/>
    </row>
    <row r="6023" spans="16:18" x14ac:dyDescent="0.2">
      <c r="P6023" s="288" t="str">
        <f t="shared" si="94"/>
        <v>BLANK</v>
      </c>
      <c r="R6023"/>
    </row>
    <row r="6024" spans="16:18" x14ac:dyDescent="0.2">
      <c r="P6024" s="288" t="str">
        <f t="shared" si="94"/>
        <v>BLANK</v>
      </c>
      <c r="R6024"/>
    </row>
    <row r="6025" spans="16:18" x14ac:dyDescent="0.2">
      <c r="P6025" s="288" t="str">
        <f t="shared" si="94"/>
        <v>BLANK</v>
      </c>
      <c r="R6025"/>
    </row>
    <row r="6026" spans="16:18" x14ac:dyDescent="0.2">
      <c r="P6026" s="288" t="str">
        <f t="shared" si="94"/>
        <v>BLANK</v>
      </c>
      <c r="R6026"/>
    </row>
    <row r="6027" spans="16:18" x14ac:dyDescent="0.2">
      <c r="P6027" s="288" t="str">
        <f t="shared" si="94"/>
        <v>BLANK</v>
      </c>
      <c r="R6027"/>
    </row>
    <row r="6028" spans="16:18" x14ac:dyDescent="0.2">
      <c r="P6028" s="288" t="str">
        <f t="shared" si="94"/>
        <v>BLANK</v>
      </c>
      <c r="R6028"/>
    </row>
    <row r="6029" spans="16:18" x14ac:dyDescent="0.2">
      <c r="P6029" s="288" t="str">
        <f t="shared" si="94"/>
        <v>BLANK</v>
      </c>
      <c r="R6029"/>
    </row>
    <row r="6030" spans="16:18" x14ac:dyDescent="0.2">
      <c r="P6030" s="288" t="str">
        <f t="shared" si="94"/>
        <v>BLANK</v>
      </c>
      <c r="R6030"/>
    </row>
    <row r="6031" spans="16:18" x14ac:dyDescent="0.2">
      <c r="P6031" s="288" t="str">
        <f t="shared" si="94"/>
        <v>BLANK</v>
      </c>
      <c r="R6031"/>
    </row>
    <row r="6032" spans="16:18" x14ac:dyDescent="0.2">
      <c r="P6032" s="288" t="str">
        <f t="shared" si="94"/>
        <v>BLANK</v>
      </c>
      <c r="R6032"/>
    </row>
    <row r="6033" spans="16:18" x14ac:dyDescent="0.2">
      <c r="P6033" s="288" t="str">
        <f t="shared" si="94"/>
        <v>BLANK</v>
      </c>
      <c r="R6033"/>
    </row>
    <row r="6034" spans="16:18" x14ac:dyDescent="0.2">
      <c r="P6034" s="288" t="str">
        <f t="shared" si="94"/>
        <v>BLANK</v>
      </c>
      <c r="R6034"/>
    </row>
    <row r="6035" spans="16:18" x14ac:dyDescent="0.2">
      <c r="P6035" s="288" t="str">
        <f t="shared" si="94"/>
        <v>BLANK</v>
      </c>
      <c r="R6035"/>
    </row>
    <row r="6036" spans="16:18" x14ac:dyDescent="0.2">
      <c r="P6036" s="288" t="str">
        <f t="shared" si="94"/>
        <v>BLANK</v>
      </c>
      <c r="R6036"/>
    </row>
    <row r="6037" spans="16:18" x14ac:dyDescent="0.2">
      <c r="P6037" s="288" t="str">
        <f t="shared" si="94"/>
        <v>BLANK</v>
      </c>
      <c r="R6037"/>
    </row>
    <row r="6038" spans="16:18" x14ac:dyDescent="0.2">
      <c r="P6038" s="288" t="str">
        <f t="shared" si="94"/>
        <v>BLANK</v>
      </c>
      <c r="R6038"/>
    </row>
    <row r="6039" spans="16:18" x14ac:dyDescent="0.2">
      <c r="P6039" s="288" t="str">
        <f t="shared" si="94"/>
        <v>BLANK</v>
      </c>
      <c r="R6039"/>
    </row>
    <row r="6040" spans="16:18" x14ac:dyDescent="0.2">
      <c r="P6040" s="288" t="str">
        <f t="shared" si="94"/>
        <v>BLANK</v>
      </c>
      <c r="R6040"/>
    </row>
    <row r="6041" spans="16:18" x14ac:dyDescent="0.2">
      <c r="P6041" s="288" t="str">
        <f t="shared" si="94"/>
        <v>BLANK</v>
      </c>
      <c r="R6041"/>
    </row>
    <row r="6042" spans="16:18" x14ac:dyDescent="0.2">
      <c r="P6042" s="288" t="str">
        <f t="shared" si="94"/>
        <v>BLANK</v>
      </c>
      <c r="R6042"/>
    </row>
    <row r="6043" spans="16:18" x14ac:dyDescent="0.2">
      <c r="P6043" s="288" t="str">
        <f t="shared" si="94"/>
        <v>BLANK</v>
      </c>
      <c r="R6043"/>
    </row>
    <row r="6044" spans="16:18" x14ac:dyDescent="0.2">
      <c r="P6044" s="288" t="str">
        <f t="shared" si="94"/>
        <v>BLANK</v>
      </c>
      <c r="R6044"/>
    </row>
    <row r="6045" spans="16:18" x14ac:dyDescent="0.2">
      <c r="P6045" s="288" t="str">
        <f t="shared" si="94"/>
        <v>BLANK</v>
      </c>
      <c r="R6045"/>
    </row>
    <row r="6046" spans="16:18" x14ac:dyDescent="0.2">
      <c r="P6046" s="288" t="str">
        <f t="shared" si="94"/>
        <v>BLANK</v>
      </c>
      <c r="R6046"/>
    </row>
    <row r="6047" spans="16:18" x14ac:dyDescent="0.2">
      <c r="P6047" s="288" t="str">
        <f t="shared" si="94"/>
        <v>BLANK</v>
      </c>
      <c r="R6047"/>
    </row>
    <row r="6048" spans="16:18" x14ac:dyDescent="0.2">
      <c r="P6048" s="288" t="str">
        <f t="shared" si="94"/>
        <v>BLANK</v>
      </c>
      <c r="R6048"/>
    </row>
    <row r="6049" spans="16:18" x14ac:dyDescent="0.2">
      <c r="P6049" s="288" t="str">
        <f t="shared" si="94"/>
        <v>BLANK</v>
      </c>
      <c r="R6049"/>
    </row>
    <row r="6050" spans="16:18" x14ac:dyDescent="0.2">
      <c r="P6050" s="288" t="str">
        <f t="shared" si="94"/>
        <v>BLANK</v>
      </c>
      <c r="R6050"/>
    </row>
    <row r="6051" spans="16:18" x14ac:dyDescent="0.2">
      <c r="P6051" s="288" t="str">
        <f t="shared" si="94"/>
        <v>BLANK</v>
      </c>
      <c r="R6051"/>
    </row>
    <row r="6052" spans="16:18" x14ac:dyDescent="0.2">
      <c r="P6052" s="288" t="str">
        <f t="shared" si="94"/>
        <v>BLANK</v>
      </c>
      <c r="R6052"/>
    </row>
    <row r="6053" spans="16:18" x14ac:dyDescent="0.2">
      <c r="P6053" s="288" t="str">
        <f t="shared" si="94"/>
        <v>BLANK</v>
      </c>
      <c r="R6053"/>
    </row>
    <row r="6054" spans="16:18" x14ac:dyDescent="0.2">
      <c r="P6054" s="288" t="str">
        <f t="shared" si="94"/>
        <v>BLANK</v>
      </c>
      <c r="R6054"/>
    </row>
    <row r="6055" spans="16:18" x14ac:dyDescent="0.2">
      <c r="P6055" s="288" t="str">
        <f t="shared" si="94"/>
        <v>BLANK</v>
      </c>
      <c r="R6055"/>
    </row>
    <row r="6056" spans="16:18" x14ac:dyDescent="0.2">
      <c r="P6056" s="288" t="str">
        <f t="shared" si="94"/>
        <v>BLANK</v>
      </c>
      <c r="R6056"/>
    </row>
    <row r="6057" spans="16:18" x14ac:dyDescent="0.2">
      <c r="P6057" s="288" t="str">
        <f t="shared" si="94"/>
        <v>BLANK</v>
      </c>
      <c r="R6057"/>
    </row>
    <row r="6058" spans="16:18" x14ac:dyDescent="0.2">
      <c r="P6058" s="288" t="str">
        <f t="shared" si="94"/>
        <v>BLANK</v>
      </c>
      <c r="R6058"/>
    </row>
    <row r="6059" spans="16:18" x14ac:dyDescent="0.2">
      <c r="P6059" s="288" t="str">
        <f t="shared" si="94"/>
        <v>BLANK</v>
      </c>
      <c r="R6059"/>
    </row>
    <row r="6060" spans="16:18" x14ac:dyDescent="0.2">
      <c r="P6060" s="288" t="str">
        <f t="shared" si="94"/>
        <v>BLANK</v>
      </c>
      <c r="R6060"/>
    </row>
    <row r="6061" spans="16:18" x14ac:dyDescent="0.2">
      <c r="P6061" s="288" t="str">
        <f t="shared" si="94"/>
        <v>BLANK</v>
      </c>
      <c r="R6061"/>
    </row>
    <row r="6062" spans="16:18" x14ac:dyDescent="0.2">
      <c r="P6062" s="288" t="str">
        <f t="shared" si="94"/>
        <v>BLANK</v>
      </c>
      <c r="R6062"/>
    </row>
    <row r="6063" spans="16:18" x14ac:dyDescent="0.2">
      <c r="P6063" s="288" t="str">
        <f t="shared" si="94"/>
        <v>BLANK</v>
      </c>
      <c r="R6063"/>
    </row>
    <row r="6064" spans="16:18" x14ac:dyDescent="0.2">
      <c r="P6064" s="288" t="str">
        <f t="shared" si="94"/>
        <v>BLANK</v>
      </c>
      <c r="R6064"/>
    </row>
    <row r="6065" spans="16:18" x14ac:dyDescent="0.2">
      <c r="P6065" s="288" t="str">
        <f t="shared" si="94"/>
        <v>BLANK</v>
      </c>
      <c r="R6065"/>
    </row>
    <row r="6066" spans="16:18" x14ac:dyDescent="0.2">
      <c r="P6066" s="288" t="str">
        <f t="shared" si="94"/>
        <v>BLANK</v>
      </c>
      <c r="R6066"/>
    </row>
    <row r="6067" spans="16:18" x14ac:dyDescent="0.2">
      <c r="P6067" s="288" t="str">
        <f t="shared" si="94"/>
        <v>BLANK</v>
      </c>
      <c r="R6067"/>
    </row>
    <row r="6068" spans="16:18" x14ac:dyDescent="0.2">
      <c r="P6068" s="288" t="str">
        <f t="shared" si="94"/>
        <v>BLANK</v>
      </c>
      <c r="R6068"/>
    </row>
    <row r="6069" spans="16:18" x14ac:dyDescent="0.2">
      <c r="P6069" s="288" t="str">
        <f t="shared" si="94"/>
        <v>BLANK</v>
      </c>
      <c r="R6069"/>
    </row>
    <row r="6070" spans="16:18" x14ac:dyDescent="0.2">
      <c r="P6070" s="288" t="str">
        <f t="shared" si="94"/>
        <v>BLANK</v>
      </c>
      <c r="R6070"/>
    </row>
    <row r="6071" spans="16:18" x14ac:dyDescent="0.2">
      <c r="P6071" s="288" t="str">
        <f t="shared" si="94"/>
        <v>BLANK</v>
      </c>
      <c r="R6071"/>
    </row>
    <row r="6072" spans="16:18" x14ac:dyDescent="0.2">
      <c r="P6072" s="288" t="str">
        <f t="shared" si="94"/>
        <v>BLANK</v>
      </c>
      <c r="R6072"/>
    </row>
    <row r="6073" spans="16:18" x14ac:dyDescent="0.2">
      <c r="P6073" s="288" t="str">
        <f t="shared" si="94"/>
        <v>BLANK</v>
      </c>
      <c r="R6073"/>
    </row>
    <row r="6074" spans="16:18" x14ac:dyDescent="0.2">
      <c r="P6074" s="288" t="str">
        <f t="shared" si="94"/>
        <v>BLANK</v>
      </c>
      <c r="R6074"/>
    </row>
    <row r="6075" spans="16:18" x14ac:dyDescent="0.2">
      <c r="P6075" s="288" t="str">
        <f t="shared" si="94"/>
        <v>BLANK</v>
      </c>
      <c r="R6075"/>
    </row>
    <row r="6076" spans="16:18" x14ac:dyDescent="0.2">
      <c r="P6076" s="288" t="str">
        <f t="shared" si="94"/>
        <v>BLANK</v>
      </c>
      <c r="R6076"/>
    </row>
    <row r="6077" spans="16:18" x14ac:dyDescent="0.2">
      <c r="P6077" s="288" t="str">
        <f t="shared" si="94"/>
        <v>BLANK</v>
      </c>
      <c r="R6077"/>
    </row>
    <row r="6078" spans="16:18" x14ac:dyDescent="0.2">
      <c r="P6078" s="288" t="str">
        <f t="shared" si="94"/>
        <v>BLANK</v>
      </c>
      <c r="R6078"/>
    </row>
    <row r="6079" spans="16:18" x14ac:dyDescent="0.2">
      <c r="P6079" s="288" t="str">
        <f t="shared" si="94"/>
        <v>BLANK</v>
      </c>
      <c r="R6079"/>
    </row>
    <row r="6080" spans="16:18" x14ac:dyDescent="0.2">
      <c r="P6080" s="288" t="str">
        <f t="shared" si="94"/>
        <v>BLANK</v>
      </c>
      <c r="R6080"/>
    </row>
    <row r="6081" spans="16:18" x14ac:dyDescent="0.2">
      <c r="P6081" s="288" t="str">
        <f t="shared" si="94"/>
        <v>BLANK</v>
      </c>
      <c r="R6081"/>
    </row>
    <row r="6082" spans="16:18" x14ac:dyDescent="0.2">
      <c r="P6082" s="288" t="str">
        <f t="shared" si="94"/>
        <v>BLANK</v>
      </c>
      <c r="R6082"/>
    </row>
    <row r="6083" spans="16:18" x14ac:dyDescent="0.2">
      <c r="P6083" s="288" t="str">
        <f t="shared" ref="P6083:P6146" si="95">IF(A6083="","BLANK",A6083)</f>
        <v>BLANK</v>
      </c>
      <c r="R6083"/>
    </row>
    <row r="6084" spans="16:18" x14ac:dyDescent="0.2">
      <c r="P6084" s="288" t="str">
        <f t="shared" si="95"/>
        <v>BLANK</v>
      </c>
      <c r="R6084"/>
    </row>
    <row r="6085" spans="16:18" x14ac:dyDescent="0.2">
      <c r="P6085" s="288" t="str">
        <f t="shared" si="95"/>
        <v>BLANK</v>
      </c>
      <c r="R6085"/>
    </row>
    <row r="6086" spans="16:18" x14ac:dyDescent="0.2">
      <c r="P6086" s="288" t="str">
        <f t="shared" si="95"/>
        <v>BLANK</v>
      </c>
      <c r="R6086"/>
    </row>
    <row r="6087" spans="16:18" x14ac:dyDescent="0.2">
      <c r="P6087" s="288" t="str">
        <f t="shared" si="95"/>
        <v>BLANK</v>
      </c>
      <c r="R6087"/>
    </row>
    <row r="6088" spans="16:18" x14ac:dyDescent="0.2">
      <c r="P6088" s="288" t="str">
        <f t="shared" si="95"/>
        <v>BLANK</v>
      </c>
      <c r="R6088"/>
    </row>
    <row r="6089" spans="16:18" x14ac:dyDescent="0.2">
      <c r="P6089" s="288" t="str">
        <f t="shared" si="95"/>
        <v>BLANK</v>
      </c>
      <c r="R6089"/>
    </row>
    <row r="6090" spans="16:18" x14ac:dyDescent="0.2">
      <c r="P6090" s="288" t="str">
        <f t="shared" si="95"/>
        <v>BLANK</v>
      </c>
      <c r="R6090"/>
    </row>
    <row r="6091" spans="16:18" x14ac:dyDescent="0.2">
      <c r="P6091" s="288" t="str">
        <f t="shared" si="95"/>
        <v>BLANK</v>
      </c>
      <c r="R6091"/>
    </row>
    <row r="6092" spans="16:18" x14ac:dyDescent="0.2">
      <c r="P6092" s="288" t="str">
        <f t="shared" si="95"/>
        <v>BLANK</v>
      </c>
      <c r="R6092"/>
    </row>
    <row r="6093" spans="16:18" x14ac:dyDescent="0.2">
      <c r="P6093" s="288" t="str">
        <f t="shared" si="95"/>
        <v>BLANK</v>
      </c>
      <c r="R6093"/>
    </row>
    <row r="6094" spans="16:18" x14ac:dyDescent="0.2">
      <c r="P6094" s="288" t="str">
        <f t="shared" si="95"/>
        <v>BLANK</v>
      </c>
      <c r="R6094"/>
    </row>
    <row r="6095" spans="16:18" x14ac:dyDescent="0.2">
      <c r="P6095" s="288" t="str">
        <f t="shared" si="95"/>
        <v>BLANK</v>
      </c>
      <c r="R6095"/>
    </row>
    <row r="6096" spans="16:18" x14ac:dyDescent="0.2">
      <c r="P6096" s="288" t="str">
        <f t="shared" si="95"/>
        <v>BLANK</v>
      </c>
      <c r="R6096"/>
    </row>
    <row r="6097" spans="16:18" x14ac:dyDescent="0.2">
      <c r="P6097" s="288" t="str">
        <f t="shared" si="95"/>
        <v>BLANK</v>
      </c>
      <c r="R6097"/>
    </row>
    <row r="6098" spans="16:18" x14ac:dyDescent="0.2">
      <c r="P6098" s="288" t="str">
        <f t="shared" si="95"/>
        <v>BLANK</v>
      </c>
      <c r="R6098"/>
    </row>
    <row r="6099" spans="16:18" x14ac:dyDescent="0.2">
      <c r="P6099" s="288" t="str">
        <f t="shared" si="95"/>
        <v>BLANK</v>
      </c>
      <c r="R6099"/>
    </row>
    <row r="6100" spans="16:18" x14ac:dyDescent="0.2">
      <c r="P6100" s="288" t="str">
        <f t="shared" si="95"/>
        <v>BLANK</v>
      </c>
      <c r="R6100"/>
    </row>
    <row r="6101" spans="16:18" x14ac:dyDescent="0.2">
      <c r="P6101" s="288" t="str">
        <f t="shared" si="95"/>
        <v>BLANK</v>
      </c>
      <c r="R6101"/>
    </row>
    <row r="6102" spans="16:18" x14ac:dyDescent="0.2">
      <c r="P6102" s="288" t="str">
        <f t="shared" si="95"/>
        <v>BLANK</v>
      </c>
      <c r="R6102"/>
    </row>
    <row r="6103" spans="16:18" x14ac:dyDescent="0.2">
      <c r="P6103" s="288" t="str">
        <f t="shared" si="95"/>
        <v>BLANK</v>
      </c>
      <c r="R6103"/>
    </row>
    <row r="6104" spans="16:18" x14ac:dyDescent="0.2">
      <c r="P6104" s="288" t="str">
        <f t="shared" si="95"/>
        <v>BLANK</v>
      </c>
      <c r="R6104"/>
    </row>
    <row r="6105" spans="16:18" x14ac:dyDescent="0.2">
      <c r="P6105" s="288" t="str">
        <f t="shared" si="95"/>
        <v>BLANK</v>
      </c>
      <c r="R6105"/>
    </row>
    <row r="6106" spans="16:18" x14ac:dyDescent="0.2">
      <c r="P6106" s="288" t="str">
        <f t="shared" si="95"/>
        <v>BLANK</v>
      </c>
      <c r="R6106"/>
    </row>
    <row r="6107" spans="16:18" x14ac:dyDescent="0.2">
      <c r="P6107" s="288" t="str">
        <f t="shared" si="95"/>
        <v>BLANK</v>
      </c>
      <c r="R6107"/>
    </row>
    <row r="6108" spans="16:18" x14ac:dyDescent="0.2">
      <c r="P6108" s="288" t="str">
        <f t="shared" si="95"/>
        <v>BLANK</v>
      </c>
      <c r="R6108"/>
    </row>
    <row r="6109" spans="16:18" x14ac:dyDescent="0.2">
      <c r="P6109" s="288" t="str">
        <f t="shared" si="95"/>
        <v>BLANK</v>
      </c>
      <c r="R6109"/>
    </row>
    <row r="6110" spans="16:18" x14ac:dyDescent="0.2">
      <c r="P6110" s="288" t="str">
        <f t="shared" si="95"/>
        <v>BLANK</v>
      </c>
      <c r="R6110"/>
    </row>
    <row r="6111" spans="16:18" x14ac:dyDescent="0.2">
      <c r="P6111" s="288" t="str">
        <f t="shared" si="95"/>
        <v>BLANK</v>
      </c>
      <c r="R6111"/>
    </row>
    <row r="6112" spans="16:18" x14ac:dyDescent="0.2">
      <c r="P6112" s="288" t="str">
        <f t="shared" si="95"/>
        <v>BLANK</v>
      </c>
      <c r="R6112"/>
    </row>
    <row r="6113" spans="16:18" x14ac:dyDescent="0.2">
      <c r="P6113" s="288" t="str">
        <f t="shared" si="95"/>
        <v>BLANK</v>
      </c>
      <c r="R6113"/>
    </row>
    <row r="6114" spans="16:18" x14ac:dyDescent="0.2">
      <c r="P6114" s="288" t="str">
        <f t="shared" si="95"/>
        <v>BLANK</v>
      </c>
      <c r="R6114"/>
    </row>
    <row r="6115" spans="16:18" x14ac:dyDescent="0.2">
      <c r="P6115" s="288" t="str">
        <f t="shared" si="95"/>
        <v>BLANK</v>
      </c>
      <c r="R6115"/>
    </row>
    <row r="6116" spans="16:18" x14ac:dyDescent="0.2">
      <c r="P6116" s="288" t="str">
        <f t="shared" si="95"/>
        <v>BLANK</v>
      </c>
      <c r="R6116"/>
    </row>
    <row r="6117" spans="16:18" x14ac:dyDescent="0.2">
      <c r="P6117" s="288" t="str">
        <f t="shared" si="95"/>
        <v>BLANK</v>
      </c>
      <c r="R6117"/>
    </row>
    <row r="6118" spans="16:18" x14ac:dyDescent="0.2">
      <c r="P6118" s="288" t="str">
        <f t="shared" si="95"/>
        <v>BLANK</v>
      </c>
      <c r="R6118"/>
    </row>
    <row r="6119" spans="16:18" x14ac:dyDescent="0.2">
      <c r="P6119" s="288" t="str">
        <f t="shared" si="95"/>
        <v>BLANK</v>
      </c>
      <c r="R6119"/>
    </row>
    <row r="6120" spans="16:18" x14ac:dyDescent="0.2">
      <c r="P6120" s="288" t="str">
        <f t="shared" si="95"/>
        <v>BLANK</v>
      </c>
      <c r="R6120"/>
    </row>
    <row r="6121" spans="16:18" x14ac:dyDescent="0.2">
      <c r="P6121" s="288" t="str">
        <f t="shared" si="95"/>
        <v>BLANK</v>
      </c>
      <c r="R6121"/>
    </row>
    <row r="6122" spans="16:18" x14ac:dyDescent="0.2">
      <c r="P6122" s="288" t="str">
        <f t="shared" si="95"/>
        <v>BLANK</v>
      </c>
      <c r="R6122"/>
    </row>
    <row r="6123" spans="16:18" x14ac:dyDescent="0.2">
      <c r="P6123" s="288" t="str">
        <f t="shared" si="95"/>
        <v>BLANK</v>
      </c>
      <c r="R6123"/>
    </row>
    <row r="6124" spans="16:18" x14ac:dyDescent="0.2">
      <c r="P6124" s="288" t="str">
        <f t="shared" si="95"/>
        <v>BLANK</v>
      </c>
      <c r="R6124"/>
    </row>
    <row r="6125" spans="16:18" x14ac:dyDescent="0.2">
      <c r="P6125" s="288" t="str">
        <f t="shared" si="95"/>
        <v>BLANK</v>
      </c>
      <c r="R6125"/>
    </row>
    <row r="6126" spans="16:18" x14ac:dyDescent="0.2">
      <c r="P6126" s="288" t="str">
        <f t="shared" si="95"/>
        <v>BLANK</v>
      </c>
      <c r="R6126"/>
    </row>
    <row r="6127" spans="16:18" x14ac:dyDescent="0.2">
      <c r="P6127" s="288" t="str">
        <f t="shared" si="95"/>
        <v>BLANK</v>
      </c>
      <c r="R6127"/>
    </row>
    <row r="6128" spans="16:18" x14ac:dyDescent="0.2">
      <c r="P6128" s="288" t="str">
        <f t="shared" si="95"/>
        <v>BLANK</v>
      </c>
      <c r="R6128"/>
    </row>
    <row r="6129" spans="16:18" x14ac:dyDescent="0.2">
      <c r="P6129" s="288" t="str">
        <f t="shared" si="95"/>
        <v>BLANK</v>
      </c>
      <c r="R6129"/>
    </row>
    <row r="6130" spans="16:18" x14ac:dyDescent="0.2">
      <c r="P6130" s="288" t="str">
        <f t="shared" si="95"/>
        <v>BLANK</v>
      </c>
      <c r="R6130"/>
    </row>
    <row r="6131" spans="16:18" x14ac:dyDescent="0.2">
      <c r="P6131" s="288" t="str">
        <f t="shared" si="95"/>
        <v>BLANK</v>
      </c>
      <c r="R6131"/>
    </row>
    <row r="6132" spans="16:18" x14ac:dyDescent="0.2">
      <c r="P6132" s="288" t="str">
        <f t="shared" si="95"/>
        <v>BLANK</v>
      </c>
      <c r="R6132"/>
    </row>
    <row r="6133" spans="16:18" x14ac:dyDescent="0.2">
      <c r="P6133" s="288" t="str">
        <f t="shared" si="95"/>
        <v>BLANK</v>
      </c>
      <c r="R6133"/>
    </row>
    <row r="6134" spans="16:18" x14ac:dyDescent="0.2">
      <c r="P6134" s="288" t="str">
        <f t="shared" si="95"/>
        <v>BLANK</v>
      </c>
      <c r="R6134"/>
    </row>
    <row r="6135" spans="16:18" x14ac:dyDescent="0.2">
      <c r="P6135" s="288" t="str">
        <f t="shared" si="95"/>
        <v>BLANK</v>
      </c>
      <c r="R6135"/>
    </row>
    <row r="6136" spans="16:18" x14ac:dyDescent="0.2">
      <c r="P6136" s="288" t="str">
        <f t="shared" si="95"/>
        <v>BLANK</v>
      </c>
      <c r="R6136"/>
    </row>
    <row r="6137" spans="16:18" x14ac:dyDescent="0.2">
      <c r="P6137" s="288" t="str">
        <f t="shared" si="95"/>
        <v>BLANK</v>
      </c>
      <c r="R6137"/>
    </row>
    <row r="6138" spans="16:18" x14ac:dyDescent="0.2">
      <c r="P6138" s="288" t="str">
        <f t="shared" si="95"/>
        <v>BLANK</v>
      </c>
      <c r="R6138"/>
    </row>
    <row r="6139" spans="16:18" x14ac:dyDescent="0.2">
      <c r="P6139" s="288" t="str">
        <f t="shared" si="95"/>
        <v>BLANK</v>
      </c>
      <c r="R6139"/>
    </row>
    <row r="6140" spans="16:18" x14ac:dyDescent="0.2">
      <c r="P6140" s="288" t="str">
        <f t="shared" si="95"/>
        <v>BLANK</v>
      </c>
      <c r="R6140"/>
    </row>
    <row r="6141" spans="16:18" x14ac:dyDescent="0.2">
      <c r="P6141" s="288" t="str">
        <f t="shared" si="95"/>
        <v>BLANK</v>
      </c>
      <c r="R6141"/>
    </row>
    <row r="6142" spans="16:18" x14ac:dyDescent="0.2">
      <c r="P6142" s="288" t="str">
        <f t="shared" si="95"/>
        <v>BLANK</v>
      </c>
      <c r="R6142"/>
    </row>
    <row r="6143" spans="16:18" x14ac:dyDescent="0.2">
      <c r="P6143" s="288" t="str">
        <f t="shared" si="95"/>
        <v>BLANK</v>
      </c>
      <c r="R6143"/>
    </row>
    <row r="6144" spans="16:18" x14ac:dyDescent="0.2">
      <c r="P6144" s="288" t="str">
        <f t="shared" si="95"/>
        <v>BLANK</v>
      </c>
      <c r="R6144"/>
    </row>
    <row r="6145" spans="16:18" x14ac:dyDescent="0.2">
      <c r="P6145" s="288" t="str">
        <f t="shared" si="95"/>
        <v>BLANK</v>
      </c>
      <c r="R6145"/>
    </row>
    <row r="6146" spans="16:18" x14ac:dyDescent="0.2">
      <c r="P6146" s="288" t="str">
        <f t="shared" si="95"/>
        <v>BLANK</v>
      </c>
      <c r="R6146"/>
    </row>
    <row r="6147" spans="16:18" x14ac:dyDescent="0.2">
      <c r="P6147" s="288" t="str">
        <f t="shared" ref="P6147:P6210" si="96">IF(A6147="","BLANK",A6147)</f>
        <v>BLANK</v>
      </c>
      <c r="R6147"/>
    </row>
    <row r="6148" spans="16:18" x14ac:dyDescent="0.2">
      <c r="P6148" s="288" t="str">
        <f t="shared" si="96"/>
        <v>BLANK</v>
      </c>
      <c r="R6148"/>
    </row>
    <row r="6149" spans="16:18" x14ac:dyDescent="0.2">
      <c r="P6149" s="288" t="str">
        <f t="shared" si="96"/>
        <v>BLANK</v>
      </c>
      <c r="R6149"/>
    </row>
    <row r="6150" spans="16:18" x14ac:dyDescent="0.2">
      <c r="P6150" s="288" t="str">
        <f t="shared" si="96"/>
        <v>BLANK</v>
      </c>
      <c r="R6150"/>
    </row>
    <row r="6151" spans="16:18" x14ac:dyDescent="0.2">
      <c r="P6151" s="288" t="str">
        <f t="shared" si="96"/>
        <v>BLANK</v>
      </c>
      <c r="R6151"/>
    </row>
    <row r="6152" spans="16:18" x14ac:dyDescent="0.2">
      <c r="P6152" s="288" t="str">
        <f t="shared" si="96"/>
        <v>BLANK</v>
      </c>
      <c r="R6152"/>
    </row>
    <row r="6153" spans="16:18" x14ac:dyDescent="0.2">
      <c r="P6153" s="288" t="str">
        <f t="shared" si="96"/>
        <v>BLANK</v>
      </c>
      <c r="R6153"/>
    </row>
    <row r="6154" spans="16:18" x14ac:dyDescent="0.2">
      <c r="P6154" s="288" t="str">
        <f t="shared" si="96"/>
        <v>BLANK</v>
      </c>
      <c r="R6154"/>
    </row>
    <row r="6155" spans="16:18" x14ac:dyDescent="0.2">
      <c r="P6155" s="288" t="str">
        <f t="shared" si="96"/>
        <v>BLANK</v>
      </c>
      <c r="R6155"/>
    </row>
    <row r="6156" spans="16:18" x14ac:dyDescent="0.2">
      <c r="P6156" s="288" t="str">
        <f t="shared" si="96"/>
        <v>BLANK</v>
      </c>
      <c r="R6156"/>
    </row>
    <row r="6157" spans="16:18" x14ac:dyDescent="0.2">
      <c r="P6157" s="288" t="str">
        <f t="shared" si="96"/>
        <v>BLANK</v>
      </c>
      <c r="R6157"/>
    </row>
    <row r="6158" spans="16:18" x14ac:dyDescent="0.2">
      <c r="P6158" s="288" t="str">
        <f t="shared" si="96"/>
        <v>BLANK</v>
      </c>
      <c r="R6158"/>
    </row>
    <row r="6159" spans="16:18" x14ac:dyDescent="0.2">
      <c r="P6159" s="288" t="str">
        <f t="shared" si="96"/>
        <v>BLANK</v>
      </c>
      <c r="R6159"/>
    </row>
    <row r="6160" spans="16:18" x14ac:dyDescent="0.2">
      <c r="P6160" s="288" t="str">
        <f t="shared" si="96"/>
        <v>BLANK</v>
      </c>
      <c r="R6160"/>
    </row>
    <row r="6161" spans="16:18" x14ac:dyDescent="0.2">
      <c r="P6161" s="288" t="str">
        <f t="shared" si="96"/>
        <v>BLANK</v>
      </c>
      <c r="R6161"/>
    </row>
    <row r="6162" spans="16:18" x14ac:dyDescent="0.2">
      <c r="P6162" s="288" t="str">
        <f t="shared" si="96"/>
        <v>BLANK</v>
      </c>
      <c r="R6162"/>
    </row>
    <row r="6163" spans="16:18" x14ac:dyDescent="0.2">
      <c r="P6163" s="288" t="str">
        <f t="shared" si="96"/>
        <v>BLANK</v>
      </c>
      <c r="R6163"/>
    </row>
    <row r="6164" spans="16:18" x14ac:dyDescent="0.2">
      <c r="P6164" s="288" t="str">
        <f t="shared" si="96"/>
        <v>BLANK</v>
      </c>
      <c r="R6164"/>
    </row>
    <row r="6165" spans="16:18" x14ac:dyDescent="0.2">
      <c r="P6165" s="288" t="str">
        <f t="shared" si="96"/>
        <v>BLANK</v>
      </c>
      <c r="R6165"/>
    </row>
    <row r="6166" spans="16:18" x14ac:dyDescent="0.2">
      <c r="P6166" s="288" t="str">
        <f t="shared" si="96"/>
        <v>BLANK</v>
      </c>
      <c r="R6166"/>
    </row>
    <row r="6167" spans="16:18" x14ac:dyDescent="0.2">
      <c r="P6167" s="288" t="str">
        <f t="shared" si="96"/>
        <v>BLANK</v>
      </c>
      <c r="R6167"/>
    </row>
    <row r="6168" spans="16:18" x14ac:dyDescent="0.2">
      <c r="P6168" s="288" t="str">
        <f t="shared" si="96"/>
        <v>BLANK</v>
      </c>
      <c r="R6168"/>
    </row>
    <row r="6169" spans="16:18" x14ac:dyDescent="0.2">
      <c r="P6169" s="288" t="str">
        <f t="shared" si="96"/>
        <v>BLANK</v>
      </c>
      <c r="R6169"/>
    </row>
    <row r="6170" spans="16:18" x14ac:dyDescent="0.2">
      <c r="P6170" s="288" t="str">
        <f t="shared" si="96"/>
        <v>BLANK</v>
      </c>
      <c r="R6170"/>
    </row>
    <row r="6171" spans="16:18" x14ac:dyDescent="0.2">
      <c r="P6171" s="288" t="str">
        <f t="shared" si="96"/>
        <v>BLANK</v>
      </c>
      <c r="R6171"/>
    </row>
    <row r="6172" spans="16:18" x14ac:dyDescent="0.2">
      <c r="P6172" s="288" t="str">
        <f t="shared" si="96"/>
        <v>BLANK</v>
      </c>
      <c r="R6172"/>
    </row>
    <row r="6173" spans="16:18" x14ac:dyDescent="0.2">
      <c r="P6173" s="288" t="str">
        <f t="shared" si="96"/>
        <v>BLANK</v>
      </c>
      <c r="R6173"/>
    </row>
    <row r="6174" spans="16:18" x14ac:dyDescent="0.2">
      <c r="P6174" s="288" t="str">
        <f t="shared" si="96"/>
        <v>BLANK</v>
      </c>
      <c r="R6174"/>
    </row>
    <row r="6175" spans="16:18" x14ac:dyDescent="0.2">
      <c r="P6175" s="288" t="str">
        <f t="shared" si="96"/>
        <v>BLANK</v>
      </c>
      <c r="R6175"/>
    </row>
    <row r="6176" spans="16:18" x14ac:dyDescent="0.2">
      <c r="P6176" s="288" t="str">
        <f t="shared" si="96"/>
        <v>BLANK</v>
      </c>
      <c r="R6176"/>
    </row>
    <row r="6177" spans="16:18" x14ac:dyDescent="0.2">
      <c r="P6177" s="288" t="str">
        <f t="shared" si="96"/>
        <v>BLANK</v>
      </c>
      <c r="R6177"/>
    </row>
    <row r="6178" spans="16:18" x14ac:dyDescent="0.2">
      <c r="P6178" s="288" t="str">
        <f t="shared" si="96"/>
        <v>BLANK</v>
      </c>
      <c r="R6178"/>
    </row>
    <row r="6179" spans="16:18" x14ac:dyDescent="0.2">
      <c r="P6179" s="288" t="str">
        <f t="shared" si="96"/>
        <v>BLANK</v>
      </c>
      <c r="R6179"/>
    </row>
    <row r="6180" spans="16:18" x14ac:dyDescent="0.2">
      <c r="P6180" s="288" t="str">
        <f t="shared" si="96"/>
        <v>BLANK</v>
      </c>
      <c r="R6180"/>
    </row>
    <row r="6181" spans="16:18" x14ac:dyDescent="0.2">
      <c r="P6181" s="288" t="str">
        <f t="shared" si="96"/>
        <v>BLANK</v>
      </c>
      <c r="R6181"/>
    </row>
    <row r="6182" spans="16:18" x14ac:dyDescent="0.2">
      <c r="P6182" s="288" t="str">
        <f t="shared" si="96"/>
        <v>BLANK</v>
      </c>
      <c r="R6182"/>
    </row>
    <row r="6183" spans="16:18" x14ac:dyDescent="0.2">
      <c r="P6183" s="288" t="str">
        <f t="shared" si="96"/>
        <v>BLANK</v>
      </c>
      <c r="R6183"/>
    </row>
    <row r="6184" spans="16:18" x14ac:dyDescent="0.2">
      <c r="P6184" s="288" t="str">
        <f t="shared" si="96"/>
        <v>BLANK</v>
      </c>
      <c r="R6184"/>
    </row>
    <row r="6185" spans="16:18" x14ac:dyDescent="0.2">
      <c r="P6185" s="288" t="str">
        <f t="shared" si="96"/>
        <v>BLANK</v>
      </c>
      <c r="R6185"/>
    </row>
    <row r="6186" spans="16:18" x14ac:dyDescent="0.2">
      <c r="P6186" s="288" t="str">
        <f t="shared" si="96"/>
        <v>BLANK</v>
      </c>
      <c r="R6186"/>
    </row>
    <row r="6187" spans="16:18" x14ac:dyDescent="0.2">
      <c r="P6187" s="288" t="str">
        <f t="shared" si="96"/>
        <v>BLANK</v>
      </c>
      <c r="R6187"/>
    </row>
    <row r="6188" spans="16:18" x14ac:dyDescent="0.2">
      <c r="P6188" s="288" t="str">
        <f t="shared" si="96"/>
        <v>BLANK</v>
      </c>
      <c r="R6188"/>
    </row>
    <row r="6189" spans="16:18" x14ac:dyDescent="0.2">
      <c r="P6189" s="288" t="str">
        <f t="shared" si="96"/>
        <v>BLANK</v>
      </c>
      <c r="R6189"/>
    </row>
    <row r="6190" spans="16:18" x14ac:dyDescent="0.2">
      <c r="P6190" s="288" t="str">
        <f t="shared" si="96"/>
        <v>BLANK</v>
      </c>
      <c r="R6190"/>
    </row>
    <row r="6191" spans="16:18" x14ac:dyDescent="0.2">
      <c r="P6191" s="288" t="str">
        <f t="shared" si="96"/>
        <v>BLANK</v>
      </c>
      <c r="R6191"/>
    </row>
    <row r="6192" spans="16:18" x14ac:dyDescent="0.2">
      <c r="P6192" s="288" t="str">
        <f t="shared" si="96"/>
        <v>BLANK</v>
      </c>
      <c r="R6192"/>
    </row>
    <row r="6193" spans="16:18" x14ac:dyDescent="0.2">
      <c r="P6193" s="288" t="str">
        <f t="shared" si="96"/>
        <v>BLANK</v>
      </c>
      <c r="R6193"/>
    </row>
    <row r="6194" spans="16:18" x14ac:dyDescent="0.2">
      <c r="P6194" s="288" t="str">
        <f t="shared" si="96"/>
        <v>BLANK</v>
      </c>
      <c r="R6194"/>
    </row>
    <row r="6195" spans="16:18" x14ac:dyDescent="0.2">
      <c r="P6195" s="288" t="str">
        <f t="shared" si="96"/>
        <v>BLANK</v>
      </c>
      <c r="R6195"/>
    </row>
    <row r="6196" spans="16:18" x14ac:dyDescent="0.2">
      <c r="P6196" s="288" t="str">
        <f t="shared" si="96"/>
        <v>BLANK</v>
      </c>
      <c r="R6196"/>
    </row>
    <row r="6197" spans="16:18" x14ac:dyDescent="0.2">
      <c r="P6197" s="288" t="str">
        <f t="shared" si="96"/>
        <v>BLANK</v>
      </c>
      <c r="R6197"/>
    </row>
    <row r="6198" spans="16:18" x14ac:dyDescent="0.2">
      <c r="P6198" s="288" t="str">
        <f t="shared" si="96"/>
        <v>BLANK</v>
      </c>
      <c r="R6198"/>
    </row>
    <row r="6199" spans="16:18" x14ac:dyDescent="0.2">
      <c r="P6199" s="288" t="str">
        <f t="shared" si="96"/>
        <v>BLANK</v>
      </c>
      <c r="R6199"/>
    </row>
    <row r="6200" spans="16:18" x14ac:dyDescent="0.2">
      <c r="P6200" s="288" t="str">
        <f t="shared" si="96"/>
        <v>BLANK</v>
      </c>
      <c r="R6200"/>
    </row>
    <row r="6201" spans="16:18" x14ac:dyDescent="0.2">
      <c r="P6201" s="288" t="str">
        <f t="shared" si="96"/>
        <v>BLANK</v>
      </c>
      <c r="R6201"/>
    </row>
    <row r="6202" spans="16:18" x14ac:dyDescent="0.2">
      <c r="P6202" s="288" t="str">
        <f t="shared" si="96"/>
        <v>BLANK</v>
      </c>
      <c r="R6202"/>
    </row>
    <row r="6203" spans="16:18" x14ac:dyDescent="0.2">
      <c r="P6203" s="288" t="str">
        <f t="shared" si="96"/>
        <v>BLANK</v>
      </c>
      <c r="R6203"/>
    </row>
    <row r="6204" spans="16:18" x14ac:dyDescent="0.2">
      <c r="P6204" s="288" t="str">
        <f t="shared" si="96"/>
        <v>BLANK</v>
      </c>
      <c r="R6204"/>
    </row>
    <row r="6205" spans="16:18" x14ac:dyDescent="0.2">
      <c r="P6205" s="288" t="str">
        <f t="shared" si="96"/>
        <v>BLANK</v>
      </c>
      <c r="R6205"/>
    </row>
    <row r="6206" spans="16:18" x14ac:dyDescent="0.2">
      <c r="P6206" s="288" t="str">
        <f t="shared" si="96"/>
        <v>BLANK</v>
      </c>
      <c r="R6206"/>
    </row>
    <row r="6207" spans="16:18" x14ac:dyDescent="0.2">
      <c r="P6207" s="288" t="str">
        <f t="shared" si="96"/>
        <v>BLANK</v>
      </c>
      <c r="R6207"/>
    </row>
    <row r="6208" spans="16:18" x14ac:dyDescent="0.2">
      <c r="P6208" s="288" t="str">
        <f t="shared" si="96"/>
        <v>BLANK</v>
      </c>
      <c r="R6208"/>
    </row>
    <row r="6209" spans="16:18" x14ac:dyDescent="0.2">
      <c r="P6209" s="288" t="str">
        <f t="shared" si="96"/>
        <v>BLANK</v>
      </c>
      <c r="R6209"/>
    </row>
    <row r="6210" spans="16:18" x14ac:dyDescent="0.2">
      <c r="P6210" s="288" t="str">
        <f t="shared" si="96"/>
        <v>BLANK</v>
      </c>
      <c r="R6210"/>
    </row>
    <row r="6211" spans="16:18" x14ac:dyDescent="0.2">
      <c r="P6211" s="288" t="str">
        <f t="shared" ref="P6211:P6274" si="97">IF(A6211="","BLANK",A6211)</f>
        <v>BLANK</v>
      </c>
      <c r="R6211"/>
    </row>
    <row r="6212" spans="16:18" x14ac:dyDescent="0.2">
      <c r="P6212" s="288" t="str">
        <f t="shared" si="97"/>
        <v>BLANK</v>
      </c>
      <c r="R6212"/>
    </row>
    <row r="6213" spans="16:18" x14ac:dyDescent="0.2">
      <c r="P6213" s="288" t="str">
        <f t="shared" si="97"/>
        <v>BLANK</v>
      </c>
      <c r="R6213"/>
    </row>
    <row r="6214" spans="16:18" x14ac:dyDescent="0.2">
      <c r="P6214" s="288" t="str">
        <f t="shared" si="97"/>
        <v>BLANK</v>
      </c>
      <c r="R6214"/>
    </row>
    <row r="6215" spans="16:18" x14ac:dyDescent="0.2">
      <c r="P6215" s="288" t="str">
        <f t="shared" si="97"/>
        <v>BLANK</v>
      </c>
      <c r="R6215"/>
    </row>
    <row r="6216" spans="16:18" x14ac:dyDescent="0.2">
      <c r="P6216" s="288" t="str">
        <f t="shared" si="97"/>
        <v>BLANK</v>
      </c>
      <c r="R6216"/>
    </row>
    <row r="6217" spans="16:18" x14ac:dyDescent="0.2">
      <c r="P6217" s="288" t="str">
        <f t="shared" si="97"/>
        <v>BLANK</v>
      </c>
      <c r="R6217"/>
    </row>
    <row r="6218" spans="16:18" x14ac:dyDescent="0.2">
      <c r="P6218" s="288" t="str">
        <f t="shared" si="97"/>
        <v>BLANK</v>
      </c>
      <c r="R6218"/>
    </row>
    <row r="6219" spans="16:18" x14ac:dyDescent="0.2">
      <c r="P6219" s="288" t="str">
        <f t="shared" si="97"/>
        <v>BLANK</v>
      </c>
      <c r="R6219"/>
    </row>
    <row r="6220" spans="16:18" x14ac:dyDescent="0.2">
      <c r="P6220" s="288" t="str">
        <f t="shared" si="97"/>
        <v>BLANK</v>
      </c>
      <c r="R6220"/>
    </row>
    <row r="6221" spans="16:18" x14ac:dyDescent="0.2">
      <c r="P6221" s="288" t="str">
        <f t="shared" si="97"/>
        <v>BLANK</v>
      </c>
      <c r="R6221"/>
    </row>
    <row r="6222" spans="16:18" x14ac:dyDescent="0.2">
      <c r="P6222" s="288" t="str">
        <f t="shared" si="97"/>
        <v>BLANK</v>
      </c>
      <c r="R6222"/>
    </row>
    <row r="6223" spans="16:18" x14ac:dyDescent="0.2">
      <c r="P6223" s="288" t="str">
        <f t="shared" si="97"/>
        <v>BLANK</v>
      </c>
      <c r="R6223"/>
    </row>
    <row r="6224" spans="16:18" x14ac:dyDescent="0.2">
      <c r="P6224" s="288" t="str">
        <f t="shared" si="97"/>
        <v>BLANK</v>
      </c>
      <c r="R6224"/>
    </row>
    <row r="6225" spans="16:18" x14ac:dyDescent="0.2">
      <c r="P6225" s="288" t="str">
        <f t="shared" si="97"/>
        <v>BLANK</v>
      </c>
      <c r="R6225"/>
    </row>
    <row r="6226" spans="16:18" x14ac:dyDescent="0.2">
      <c r="P6226" s="288" t="str">
        <f t="shared" si="97"/>
        <v>BLANK</v>
      </c>
      <c r="R6226"/>
    </row>
    <row r="6227" spans="16:18" x14ac:dyDescent="0.2">
      <c r="P6227" s="288" t="str">
        <f t="shared" si="97"/>
        <v>BLANK</v>
      </c>
      <c r="R6227"/>
    </row>
    <row r="6228" spans="16:18" x14ac:dyDescent="0.2">
      <c r="P6228" s="288" t="str">
        <f t="shared" si="97"/>
        <v>BLANK</v>
      </c>
      <c r="R6228"/>
    </row>
    <row r="6229" spans="16:18" x14ac:dyDescent="0.2">
      <c r="P6229" s="288" t="str">
        <f t="shared" si="97"/>
        <v>BLANK</v>
      </c>
      <c r="R6229"/>
    </row>
    <row r="6230" spans="16:18" x14ac:dyDescent="0.2">
      <c r="P6230" s="288" t="str">
        <f t="shared" si="97"/>
        <v>BLANK</v>
      </c>
      <c r="R6230"/>
    </row>
    <row r="6231" spans="16:18" x14ac:dyDescent="0.2">
      <c r="P6231" s="288" t="str">
        <f t="shared" si="97"/>
        <v>BLANK</v>
      </c>
      <c r="R6231"/>
    </row>
    <row r="6232" spans="16:18" x14ac:dyDescent="0.2">
      <c r="P6232" s="288" t="str">
        <f t="shared" si="97"/>
        <v>BLANK</v>
      </c>
      <c r="R6232"/>
    </row>
    <row r="6233" spans="16:18" x14ac:dyDescent="0.2">
      <c r="P6233" s="288" t="str">
        <f t="shared" si="97"/>
        <v>BLANK</v>
      </c>
      <c r="R6233"/>
    </row>
    <row r="6234" spans="16:18" x14ac:dyDescent="0.2">
      <c r="P6234" s="288" t="str">
        <f t="shared" si="97"/>
        <v>BLANK</v>
      </c>
      <c r="R6234"/>
    </row>
    <row r="6235" spans="16:18" x14ac:dyDescent="0.2">
      <c r="P6235" s="288" t="str">
        <f t="shared" si="97"/>
        <v>BLANK</v>
      </c>
      <c r="R6235"/>
    </row>
    <row r="6236" spans="16:18" x14ac:dyDescent="0.2">
      <c r="P6236" s="288" t="str">
        <f t="shared" si="97"/>
        <v>BLANK</v>
      </c>
      <c r="R6236"/>
    </row>
    <row r="6237" spans="16:18" x14ac:dyDescent="0.2">
      <c r="P6237" s="288" t="str">
        <f t="shared" si="97"/>
        <v>BLANK</v>
      </c>
      <c r="R6237"/>
    </row>
    <row r="6238" spans="16:18" x14ac:dyDescent="0.2">
      <c r="P6238" s="288" t="str">
        <f t="shared" si="97"/>
        <v>BLANK</v>
      </c>
      <c r="R6238"/>
    </row>
    <row r="6239" spans="16:18" x14ac:dyDescent="0.2">
      <c r="P6239" s="288" t="str">
        <f t="shared" si="97"/>
        <v>BLANK</v>
      </c>
      <c r="R6239"/>
    </row>
    <row r="6240" spans="16:18" x14ac:dyDescent="0.2">
      <c r="P6240" s="288" t="str">
        <f t="shared" si="97"/>
        <v>BLANK</v>
      </c>
      <c r="R6240"/>
    </row>
    <row r="6241" spans="16:18" x14ac:dyDescent="0.2">
      <c r="P6241" s="288" t="str">
        <f t="shared" si="97"/>
        <v>BLANK</v>
      </c>
      <c r="R6241"/>
    </row>
    <row r="6242" spans="16:18" x14ac:dyDescent="0.2">
      <c r="P6242" s="288" t="str">
        <f t="shared" si="97"/>
        <v>BLANK</v>
      </c>
      <c r="R6242"/>
    </row>
    <row r="6243" spans="16:18" x14ac:dyDescent="0.2">
      <c r="P6243" s="288" t="str">
        <f t="shared" si="97"/>
        <v>BLANK</v>
      </c>
      <c r="R6243"/>
    </row>
    <row r="6244" spans="16:18" x14ac:dyDescent="0.2">
      <c r="P6244" s="288" t="str">
        <f t="shared" si="97"/>
        <v>BLANK</v>
      </c>
      <c r="R6244"/>
    </row>
    <row r="6245" spans="16:18" x14ac:dyDescent="0.2">
      <c r="P6245" s="288" t="str">
        <f t="shared" si="97"/>
        <v>BLANK</v>
      </c>
      <c r="R6245"/>
    </row>
    <row r="6246" spans="16:18" x14ac:dyDescent="0.2">
      <c r="P6246" s="288" t="str">
        <f t="shared" si="97"/>
        <v>BLANK</v>
      </c>
      <c r="R6246"/>
    </row>
    <row r="6247" spans="16:18" x14ac:dyDescent="0.2">
      <c r="P6247" s="288" t="str">
        <f t="shared" si="97"/>
        <v>BLANK</v>
      </c>
      <c r="R6247"/>
    </row>
    <row r="6248" spans="16:18" x14ac:dyDescent="0.2">
      <c r="P6248" s="288" t="str">
        <f t="shared" si="97"/>
        <v>BLANK</v>
      </c>
      <c r="R6248"/>
    </row>
    <row r="6249" spans="16:18" x14ac:dyDescent="0.2">
      <c r="P6249" s="288" t="str">
        <f t="shared" si="97"/>
        <v>BLANK</v>
      </c>
      <c r="R6249"/>
    </row>
    <row r="6250" spans="16:18" x14ac:dyDescent="0.2">
      <c r="P6250" s="288" t="str">
        <f t="shared" si="97"/>
        <v>BLANK</v>
      </c>
      <c r="R6250"/>
    </row>
    <row r="6251" spans="16:18" x14ac:dyDescent="0.2">
      <c r="P6251" s="288" t="str">
        <f t="shared" si="97"/>
        <v>BLANK</v>
      </c>
      <c r="R6251"/>
    </row>
    <row r="6252" spans="16:18" x14ac:dyDescent="0.2">
      <c r="P6252" s="288" t="str">
        <f t="shared" si="97"/>
        <v>BLANK</v>
      </c>
      <c r="R6252"/>
    </row>
    <row r="6253" spans="16:18" x14ac:dyDescent="0.2">
      <c r="P6253" s="288" t="str">
        <f t="shared" si="97"/>
        <v>BLANK</v>
      </c>
      <c r="R6253"/>
    </row>
    <row r="6254" spans="16:18" x14ac:dyDescent="0.2">
      <c r="P6254" s="288" t="str">
        <f t="shared" si="97"/>
        <v>BLANK</v>
      </c>
      <c r="R6254"/>
    </row>
    <row r="6255" spans="16:18" x14ac:dyDescent="0.2">
      <c r="P6255" s="288" t="str">
        <f t="shared" si="97"/>
        <v>BLANK</v>
      </c>
      <c r="R6255"/>
    </row>
    <row r="6256" spans="16:18" x14ac:dyDescent="0.2">
      <c r="P6256" s="288" t="str">
        <f t="shared" si="97"/>
        <v>BLANK</v>
      </c>
      <c r="R6256"/>
    </row>
    <row r="6257" spans="16:18" x14ac:dyDescent="0.2">
      <c r="P6257" s="288" t="str">
        <f t="shared" si="97"/>
        <v>BLANK</v>
      </c>
      <c r="R6257"/>
    </row>
    <row r="6258" spans="16:18" x14ac:dyDescent="0.2">
      <c r="P6258" s="288" t="str">
        <f t="shared" si="97"/>
        <v>BLANK</v>
      </c>
      <c r="R6258"/>
    </row>
    <row r="6259" spans="16:18" x14ac:dyDescent="0.2">
      <c r="P6259" s="288" t="str">
        <f t="shared" si="97"/>
        <v>BLANK</v>
      </c>
      <c r="R6259"/>
    </row>
    <row r="6260" spans="16:18" x14ac:dyDescent="0.2">
      <c r="P6260" s="288" t="str">
        <f t="shared" si="97"/>
        <v>BLANK</v>
      </c>
      <c r="R6260"/>
    </row>
    <row r="6261" spans="16:18" x14ac:dyDescent="0.2">
      <c r="P6261" s="288" t="str">
        <f t="shared" si="97"/>
        <v>BLANK</v>
      </c>
      <c r="R6261"/>
    </row>
    <row r="6262" spans="16:18" x14ac:dyDescent="0.2">
      <c r="P6262" s="288" t="str">
        <f t="shared" si="97"/>
        <v>BLANK</v>
      </c>
      <c r="R6262"/>
    </row>
    <row r="6263" spans="16:18" x14ac:dyDescent="0.2">
      <c r="P6263" s="288" t="str">
        <f t="shared" si="97"/>
        <v>BLANK</v>
      </c>
      <c r="R6263"/>
    </row>
    <row r="6264" spans="16:18" x14ac:dyDescent="0.2">
      <c r="P6264" s="288" t="str">
        <f t="shared" si="97"/>
        <v>BLANK</v>
      </c>
      <c r="R6264"/>
    </row>
    <row r="6265" spans="16:18" x14ac:dyDescent="0.2">
      <c r="P6265" s="288" t="str">
        <f t="shared" si="97"/>
        <v>BLANK</v>
      </c>
      <c r="R6265"/>
    </row>
    <row r="6266" spans="16:18" x14ac:dyDescent="0.2">
      <c r="P6266" s="288" t="str">
        <f t="shared" si="97"/>
        <v>BLANK</v>
      </c>
      <c r="R6266"/>
    </row>
    <row r="6267" spans="16:18" x14ac:dyDescent="0.2">
      <c r="P6267" s="288" t="str">
        <f t="shared" si="97"/>
        <v>BLANK</v>
      </c>
      <c r="R6267"/>
    </row>
    <row r="6268" spans="16:18" x14ac:dyDescent="0.2">
      <c r="P6268" s="288" t="str">
        <f t="shared" si="97"/>
        <v>BLANK</v>
      </c>
      <c r="R6268"/>
    </row>
    <row r="6269" spans="16:18" x14ac:dyDescent="0.2">
      <c r="P6269" s="288" t="str">
        <f t="shared" si="97"/>
        <v>BLANK</v>
      </c>
      <c r="R6269"/>
    </row>
    <row r="6270" spans="16:18" x14ac:dyDescent="0.2">
      <c r="P6270" s="288" t="str">
        <f t="shared" si="97"/>
        <v>BLANK</v>
      </c>
      <c r="R6270"/>
    </row>
    <row r="6271" spans="16:18" x14ac:dyDescent="0.2">
      <c r="P6271" s="288" t="str">
        <f t="shared" si="97"/>
        <v>BLANK</v>
      </c>
      <c r="R6271"/>
    </row>
    <row r="6272" spans="16:18" x14ac:dyDescent="0.2">
      <c r="P6272" s="288" t="str">
        <f t="shared" si="97"/>
        <v>BLANK</v>
      </c>
      <c r="R6272"/>
    </row>
    <row r="6273" spans="16:18" x14ac:dyDescent="0.2">
      <c r="P6273" s="288" t="str">
        <f t="shared" si="97"/>
        <v>BLANK</v>
      </c>
      <c r="R6273"/>
    </row>
    <row r="6274" spans="16:18" x14ac:dyDescent="0.2">
      <c r="P6274" s="288" t="str">
        <f t="shared" si="97"/>
        <v>BLANK</v>
      </c>
      <c r="R6274"/>
    </row>
    <row r="6275" spans="16:18" x14ac:dyDescent="0.2">
      <c r="P6275" s="288" t="str">
        <f t="shared" ref="P6275:P6338" si="98">IF(A6275="","BLANK",A6275)</f>
        <v>BLANK</v>
      </c>
      <c r="R6275"/>
    </row>
    <row r="6276" spans="16:18" x14ac:dyDescent="0.2">
      <c r="P6276" s="288" t="str">
        <f t="shared" si="98"/>
        <v>BLANK</v>
      </c>
      <c r="R6276"/>
    </row>
    <row r="6277" spans="16:18" x14ac:dyDescent="0.2">
      <c r="P6277" s="288" t="str">
        <f t="shared" si="98"/>
        <v>BLANK</v>
      </c>
      <c r="R6277"/>
    </row>
    <row r="6278" spans="16:18" x14ac:dyDescent="0.2">
      <c r="P6278" s="288" t="str">
        <f t="shared" si="98"/>
        <v>BLANK</v>
      </c>
      <c r="R6278"/>
    </row>
    <row r="6279" spans="16:18" x14ac:dyDescent="0.2">
      <c r="P6279" s="288" t="str">
        <f t="shared" si="98"/>
        <v>BLANK</v>
      </c>
      <c r="R6279"/>
    </row>
    <row r="6280" spans="16:18" x14ac:dyDescent="0.2">
      <c r="P6280" s="288" t="str">
        <f t="shared" si="98"/>
        <v>BLANK</v>
      </c>
      <c r="R6280"/>
    </row>
    <row r="6281" spans="16:18" x14ac:dyDescent="0.2">
      <c r="P6281" s="288" t="str">
        <f t="shared" si="98"/>
        <v>BLANK</v>
      </c>
      <c r="R6281"/>
    </row>
    <row r="6282" spans="16:18" x14ac:dyDescent="0.2">
      <c r="P6282" s="288" t="str">
        <f t="shared" si="98"/>
        <v>BLANK</v>
      </c>
      <c r="R6282"/>
    </row>
    <row r="6283" spans="16:18" x14ac:dyDescent="0.2">
      <c r="P6283" s="288" t="str">
        <f t="shared" si="98"/>
        <v>BLANK</v>
      </c>
      <c r="R6283"/>
    </row>
    <row r="6284" spans="16:18" x14ac:dyDescent="0.2">
      <c r="P6284" s="288" t="str">
        <f t="shared" si="98"/>
        <v>BLANK</v>
      </c>
      <c r="R6284"/>
    </row>
    <row r="6285" spans="16:18" x14ac:dyDescent="0.2">
      <c r="P6285" s="288" t="str">
        <f t="shared" si="98"/>
        <v>BLANK</v>
      </c>
      <c r="R6285"/>
    </row>
    <row r="6286" spans="16:18" x14ac:dyDescent="0.2">
      <c r="P6286" s="288" t="str">
        <f t="shared" si="98"/>
        <v>BLANK</v>
      </c>
      <c r="R6286"/>
    </row>
    <row r="6287" spans="16:18" x14ac:dyDescent="0.2">
      <c r="P6287" s="288" t="str">
        <f t="shared" si="98"/>
        <v>BLANK</v>
      </c>
      <c r="R6287"/>
    </row>
    <row r="6288" spans="16:18" x14ac:dyDescent="0.2">
      <c r="P6288" s="288" t="str">
        <f t="shared" si="98"/>
        <v>BLANK</v>
      </c>
      <c r="R6288"/>
    </row>
    <row r="6289" spans="16:18" x14ac:dyDescent="0.2">
      <c r="P6289" s="288" t="str">
        <f t="shared" si="98"/>
        <v>BLANK</v>
      </c>
      <c r="R6289"/>
    </row>
    <row r="6290" spans="16:18" x14ac:dyDescent="0.2">
      <c r="P6290" s="288" t="str">
        <f t="shared" si="98"/>
        <v>BLANK</v>
      </c>
      <c r="R6290"/>
    </row>
    <row r="6291" spans="16:18" x14ac:dyDescent="0.2">
      <c r="P6291" s="288" t="str">
        <f t="shared" si="98"/>
        <v>BLANK</v>
      </c>
      <c r="R6291"/>
    </row>
    <row r="6292" spans="16:18" x14ac:dyDescent="0.2">
      <c r="P6292" s="288" t="str">
        <f t="shared" si="98"/>
        <v>BLANK</v>
      </c>
      <c r="R6292"/>
    </row>
    <row r="6293" spans="16:18" x14ac:dyDescent="0.2">
      <c r="P6293" s="288" t="str">
        <f t="shared" si="98"/>
        <v>BLANK</v>
      </c>
      <c r="R6293"/>
    </row>
    <row r="6294" spans="16:18" x14ac:dyDescent="0.2">
      <c r="P6294" s="288" t="str">
        <f t="shared" si="98"/>
        <v>BLANK</v>
      </c>
      <c r="R6294"/>
    </row>
    <row r="6295" spans="16:18" x14ac:dyDescent="0.2">
      <c r="P6295" s="288" t="str">
        <f t="shared" si="98"/>
        <v>BLANK</v>
      </c>
      <c r="R6295"/>
    </row>
    <row r="6296" spans="16:18" x14ac:dyDescent="0.2">
      <c r="P6296" s="288" t="str">
        <f t="shared" si="98"/>
        <v>BLANK</v>
      </c>
      <c r="R6296"/>
    </row>
    <row r="6297" spans="16:18" x14ac:dyDescent="0.2">
      <c r="P6297" s="288" t="str">
        <f t="shared" si="98"/>
        <v>BLANK</v>
      </c>
      <c r="R6297"/>
    </row>
    <row r="6298" spans="16:18" x14ac:dyDescent="0.2">
      <c r="P6298" s="288" t="str">
        <f t="shared" si="98"/>
        <v>BLANK</v>
      </c>
      <c r="R6298"/>
    </row>
    <row r="6299" spans="16:18" x14ac:dyDescent="0.2">
      <c r="P6299" s="288" t="str">
        <f t="shared" si="98"/>
        <v>BLANK</v>
      </c>
      <c r="R6299"/>
    </row>
    <row r="6300" spans="16:18" x14ac:dyDescent="0.2">
      <c r="P6300" s="288" t="str">
        <f t="shared" si="98"/>
        <v>BLANK</v>
      </c>
      <c r="R6300"/>
    </row>
    <row r="6301" spans="16:18" x14ac:dyDescent="0.2">
      <c r="P6301" s="288" t="str">
        <f t="shared" si="98"/>
        <v>BLANK</v>
      </c>
      <c r="R6301"/>
    </row>
    <row r="6302" spans="16:18" x14ac:dyDescent="0.2">
      <c r="P6302" s="288" t="str">
        <f t="shared" si="98"/>
        <v>BLANK</v>
      </c>
      <c r="R6302"/>
    </row>
    <row r="6303" spans="16:18" x14ac:dyDescent="0.2">
      <c r="P6303" s="288" t="str">
        <f t="shared" si="98"/>
        <v>BLANK</v>
      </c>
      <c r="R6303"/>
    </row>
    <row r="6304" spans="16:18" x14ac:dyDescent="0.2">
      <c r="P6304" s="288" t="str">
        <f t="shared" si="98"/>
        <v>BLANK</v>
      </c>
      <c r="R6304"/>
    </row>
    <row r="6305" spans="16:18" x14ac:dyDescent="0.2">
      <c r="P6305" s="288" t="str">
        <f t="shared" si="98"/>
        <v>BLANK</v>
      </c>
      <c r="R6305"/>
    </row>
    <row r="6306" spans="16:18" x14ac:dyDescent="0.2">
      <c r="P6306" s="288" t="str">
        <f t="shared" si="98"/>
        <v>BLANK</v>
      </c>
      <c r="R6306"/>
    </row>
    <row r="6307" spans="16:18" x14ac:dyDescent="0.2">
      <c r="P6307" s="288" t="str">
        <f t="shared" si="98"/>
        <v>BLANK</v>
      </c>
      <c r="R6307"/>
    </row>
    <row r="6308" spans="16:18" x14ac:dyDescent="0.2">
      <c r="P6308" s="288" t="str">
        <f t="shared" si="98"/>
        <v>BLANK</v>
      </c>
      <c r="R6308"/>
    </row>
    <row r="6309" spans="16:18" x14ac:dyDescent="0.2">
      <c r="P6309" s="288" t="str">
        <f t="shared" si="98"/>
        <v>BLANK</v>
      </c>
      <c r="R6309"/>
    </row>
    <row r="6310" spans="16:18" x14ac:dyDescent="0.2">
      <c r="P6310" s="288" t="str">
        <f t="shared" si="98"/>
        <v>BLANK</v>
      </c>
      <c r="R6310"/>
    </row>
    <row r="6311" spans="16:18" x14ac:dyDescent="0.2">
      <c r="P6311" s="288" t="str">
        <f t="shared" si="98"/>
        <v>BLANK</v>
      </c>
      <c r="R6311"/>
    </row>
    <row r="6312" spans="16:18" x14ac:dyDescent="0.2">
      <c r="P6312" s="288" t="str">
        <f t="shared" si="98"/>
        <v>BLANK</v>
      </c>
      <c r="R6312"/>
    </row>
    <row r="6313" spans="16:18" x14ac:dyDescent="0.2">
      <c r="P6313" s="288" t="str">
        <f t="shared" si="98"/>
        <v>BLANK</v>
      </c>
      <c r="R6313"/>
    </row>
    <row r="6314" spans="16:18" x14ac:dyDescent="0.2">
      <c r="P6314" s="288" t="str">
        <f t="shared" si="98"/>
        <v>BLANK</v>
      </c>
      <c r="R6314"/>
    </row>
    <row r="6315" spans="16:18" x14ac:dyDescent="0.2">
      <c r="P6315" s="288" t="str">
        <f t="shared" si="98"/>
        <v>BLANK</v>
      </c>
      <c r="R6315"/>
    </row>
    <row r="6316" spans="16:18" x14ac:dyDescent="0.2">
      <c r="P6316" s="288" t="str">
        <f t="shared" si="98"/>
        <v>BLANK</v>
      </c>
      <c r="R6316"/>
    </row>
    <row r="6317" spans="16:18" x14ac:dyDescent="0.2">
      <c r="P6317" s="288" t="str">
        <f t="shared" si="98"/>
        <v>BLANK</v>
      </c>
      <c r="R6317"/>
    </row>
    <row r="6318" spans="16:18" x14ac:dyDescent="0.2">
      <c r="P6318" s="288" t="str">
        <f t="shared" si="98"/>
        <v>BLANK</v>
      </c>
      <c r="R6318"/>
    </row>
    <row r="6319" spans="16:18" x14ac:dyDescent="0.2">
      <c r="P6319" s="288" t="str">
        <f t="shared" si="98"/>
        <v>BLANK</v>
      </c>
      <c r="R6319"/>
    </row>
    <row r="6320" spans="16:18" x14ac:dyDescent="0.2">
      <c r="P6320" s="288" t="str">
        <f t="shared" si="98"/>
        <v>BLANK</v>
      </c>
      <c r="R6320"/>
    </row>
    <row r="6321" spans="16:18" x14ac:dyDescent="0.2">
      <c r="P6321" s="288" t="str">
        <f t="shared" si="98"/>
        <v>BLANK</v>
      </c>
      <c r="R6321"/>
    </row>
    <row r="6322" spans="16:18" x14ac:dyDescent="0.2">
      <c r="P6322" s="288" t="str">
        <f t="shared" si="98"/>
        <v>BLANK</v>
      </c>
      <c r="R6322"/>
    </row>
    <row r="6323" spans="16:18" x14ac:dyDescent="0.2">
      <c r="P6323" s="288" t="str">
        <f t="shared" si="98"/>
        <v>BLANK</v>
      </c>
      <c r="R6323"/>
    </row>
    <row r="6324" spans="16:18" x14ac:dyDescent="0.2">
      <c r="P6324" s="288" t="str">
        <f t="shared" si="98"/>
        <v>BLANK</v>
      </c>
      <c r="R6324"/>
    </row>
    <row r="6325" spans="16:18" x14ac:dyDescent="0.2">
      <c r="P6325" s="288" t="str">
        <f t="shared" si="98"/>
        <v>BLANK</v>
      </c>
      <c r="R6325"/>
    </row>
    <row r="6326" spans="16:18" x14ac:dyDescent="0.2">
      <c r="P6326" s="288" t="str">
        <f t="shared" si="98"/>
        <v>BLANK</v>
      </c>
      <c r="R6326"/>
    </row>
    <row r="6327" spans="16:18" x14ac:dyDescent="0.2">
      <c r="P6327" s="288" t="str">
        <f t="shared" si="98"/>
        <v>BLANK</v>
      </c>
      <c r="R6327"/>
    </row>
    <row r="6328" spans="16:18" x14ac:dyDescent="0.2">
      <c r="P6328" s="288" t="str">
        <f t="shared" si="98"/>
        <v>BLANK</v>
      </c>
      <c r="R6328"/>
    </row>
    <row r="6329" spans="16:18" x14ac:dyDescent="0.2">
      <c r="P6329" s="288" t="str">
        <f t="shared" si="98"/>
        <v>BLANK</v>
      </c>
      <c r="R6329"/>
    </row>
    <row r="6330" spans="16:18" x14ac:dyDescent="0.2">
      <c r="P6330" s="288" t="str">
        <f t="shared" si="98"/>
        <v>BLANK</v>
      </c>
      <c r="R6330"/>
    </row>
    <row r="6331" spans="16:18" x14ac:dyDescent="0.2">
      <c r="P6331" s="288" t="str">
        <f t="shared" si="98"/>
        <v>BLANK</v>
      </c>
      <c r="R6331"/>
    </row>
    <row r="6332" spans="16:18" x14ac:dyDescent="0.2">
      <c r="P6332" s="288" t="str">
        <f t="shared" si="98"/>
        <v>BLANK</v>
      </c>
      <c r="R6332"/>
    </row>
    <row r="6333" spans="16:18" x14ac:dyDescent="0.2">
      <c r="P6333" s="288" t="str">
        <f t="shared" si="98"/>
        <v>BLANK</v>
      </c>
      <c r="R6333"/>
    </row>
    <row r="6334" spans="16:18" x14ac:dyDescent="0.2">
      <c r="P6334" s="288" t="str">
        <f t="shared" si="98"/>
        <v>BLANK</v>
      </c>
      <c r="R6334"/>
    </row>
    <row r="6335" spans="16:18" x14ac:dyDescent="0.2">
      <c r="P6335" s="288" t="str">
        <f t="shared" si="98"/>
        <v>BLANK</v>
      </c>
      <c r="R6335"/>
    </row>
    <row r="6336" spans="16:18" x14ac:dyDescent="0.2">
      <c r="P6336" s="288" t="str">
        <f t="shared" si="98"/>
        <v>BLANK</v>
      </c>
      <c r="R6336"/>
    </row>
    <row r="6337" spans="16:18" x14ac:dyDescent="0.2">
      <c r="P6337" s="288" t="str">
        <f t="shared" si="98"/>
        <v>BLANK</v>
      </c>
      <c r="R6337"/>
    </row>
    <row r="6338" spans="16:18" x14ac:dyDescent="0.2">
      <c r="P6338" s="288" t="str">
        <f t="shared" si="98"/>
        <v>BLANK</v>
      </c>
      <c r="R6338"/>
    </row>
    <row r="6339" spans="16:18" x14ac:dyDescent="0.2">
      <c r="P6339" s="288" t="str">
        <f t="shared" ref="P6339:P6402" si="99">IF(A6339="","BLANK",A6339)</f>
        <v>BLANK</v>
      </c>
      <c r="R6339"/>
    </row>
    <row r="6340" spans="16:18" x14ac:dyDescent="0.2">
      <c r="P6340" s="288" t="str">
        <f t="shared" si="99"/>
        <v>BLANK</v>
      </c>
      <c r="R6340"/>
    </row>
    <row r="6341" spans="16:18" x14ac:dyDescent="0.2">
      <c r="P6341" s="288" t="str">
        <f t="shared" si="99"/>
        <v>BLANK</v>
      </c>
      <c r="R6341"/>
    </row>
    <row r="6342" spans="16:18" x14ac:dyDescent="0.2">
      <c r="P6342" s="288" t="str">
        <f t="shared" si="99"/>
        <v>BLANK</v>
      </c>
      <c r="R6342"/>
    </row>
    <row r="6343" spans="16:18" x14ac:dyDescent="0.2">
      <c r="P6343" s="288" t="str">
        <f t="shared" si="99"/>
        <v>BLANK</v>
      </c>
      <c r="R6343"/>
    </row>
    <row r="6344" spans="16:18" x14ac:dyDescent="0.2">
      <c r="P6344" s="288" t="str">
        <f t="shared" si="99"/>
        <v>BLANK</v>
      </c>
      <c r="R6344"/>
    </row>
    <row r="6345" spans="16:18" x14ac:dyDescent="0.2">
      <c r="P6345" s="288" t="str">
        <f t="shared" si="99"/>
        <v>BLANK</v>
      </c>
      <c r="R6345"/>
    </row>
    <row r="6346" spans="16:18" x14ac:dyDescent="0.2">
      <c r="P6346" s="288" t="str">
        <f t="shared" si="99"/>
        <v>BLANK</v>
      </c>
      <c r="R6346"/>
    </row>
    <row r="6347" spans="16:18" x14ac:dyDescent="0.2">
      <c r="P6347" s="288" t="str">
        <f t="shared" si="99"/>
        <v>BLANK</v>
      </c>
      <c r="R6347"/>
    </row>
    <row r="6348" spans="16:18" x14ac:dyDescent="0.2">
      <c r="P6348" s="288" t="str">
        <f t="shared" si="99"/>
        <v>BLANK</v>
      </c>
      <c r="R6348"/>
    </row>
    <row r="6349" spans="16:18" x14ac:dyDescent="0.2">
      <c r="P6349" s="288" t="str">
        <f t="shared" si="99"/>
        <v>BLANK</v>
      </c>
      <c r="R6349"/>
    </row>
    <row r="6350" spans="16:18" x14ac:dyDescent="0.2">
      <c r="P6350" s="288" t="str">
        <f t="shared" si="99"/>
        <v>BLANK</v>
      </c>
      <c r="R6350"/>
    </row>
    <row r="6351" spans="16:18" x14ac:dyDescent="0.2">
      <c r="P6351" s="288" t="str">
        <f t="shared" si="99"/>
        <v>BLANK</v>
      </c>
      <c r="R6351"/>
    </row>
    <row r="6352" spans="16:18" x14ac:dyDescent="0.2">
      <c r="P6352" s="288" t="str">
        <f t="shared" si="99"/>
        <v>BLANK</v>
      </c>
      <c r="R6352"/>
    </row>
    <row r="6353" spans="16:18" x14ac:dyDescent="0.2">
      <c r="P6353" s="288" t="str">
        <f t="shared" si="99"/>
        <v>BLANK</v>
      </c>
      <c r="R6353"/>
    </row>
    <row r="6354" spans="16:18" x14ac:dyDescent="0.2">
      <c r="P6354" s="288" t="str">
        <f t="shared" si="99"/>
        <v>BLANK</v>
      </c>
      <c r="R6354"/>
    </row>
    <row r="6355" spans="16:18" x14ac:dyDescent="0.2">
      <c r="P6355" s="288" t="str">
        <f t="shared" si="99"/>
        <v>BLANK</v>
      </c>
      <c r="R6355"/>
    </row>
    <row r="6356" spans="16:18" x14ac:dyDescent="0.2">
      <c r="P6356" s="288" t="str">
        <f t="shared" si="99"/>
        <v>BLANK</v>
      </c>
      <c r="R6356"/>
    </row>
    <row r="6357" spans="16:18" x14ac:dyDescent="0.2">
      <c r="P6357" s="288" t="str">
        <f t="shared" si="99"/>
        <v>BLANK</v>
      </c>
      <c r="R6357"/>
    </row>
    <row r="6358" spans="16:18" x14ac:dyDescent="0.2">
      <c r="P6358" s="288" t="str">
        <f t="shared" si="99"/>
        <v>BLANK</v>
      </c>
      <c r="R6358"/>
    </row>
    <row r="6359" spans="16:18" x14ac:dyDescent="0.2">
      <c r="P6359" s="288" t="str">
        <f t="shared" si="99"/>
        <v>BLANK</v>
      </c>
      <c r="R6359"/>
    </row>
    <row r="6360" spans="16:18" x14ac:dyDescent="0.2">
      <c r="P6360" s="288" t="str">
        <f t="shared" si="99"/>
        <v>BLANK</v>
      </c>
      <c r="R6360"/>
    </row>
    <row r="6361" spans="16:18" x14ac:dyDescent="0.2">
      <c r="P6361" s="288" t="str">
        <f t="shared" si="99"/>
        <v>BLANK</v>
      </c>
      <c r="R6361"/>
    </row>
    <row r="6362" spans="16:18" x14ac:dyDescent="0.2">
      <c r="P6362" s="288" t="str">
        <f t="shared" si="99"/>
        <v>BLANK</v>
      </c>
      <c r="R6362"/>
    </row>
    <row r="6363" spans="16:18" x14ac:dyDescent="0.2">
      <c r="P6363" s="288" t="str">
        <f t="shared" si="99"/>
        <v>BLANK</v>
      </c>
      <c r="R6363"/>
    </row>
    <row r="6364" spans="16:18" x14ac:dyDescent="0.2">
      <c r="P6364" s="288" t="str">
        <f t="shared" si="99"/>
        <v>BLANK</v>
      </c>
      <c r="R6364"/>
    </row>
    <row r="6365" spans="16:18" x14ac:dyDescent="0.2">
      <c r="P6365" s="288" t="str">
        <f t="shared" si="99"/>
        <v>BLANK</v>
      </c>
      <c r="R6365"/>
    </row>
    <row r="6366" spans="16:18" x14ac:dyDescent="0.2">
      <c r="P6366" s="288" t="str">
        <f t="shared" si="99"/>
        <v>BLANK</v>
      </c>
      <c r="R6366"/>
    </row>
    <row r="6367" spans="16:18" x14ac:dyDescent="0.2">
      <c r="P6367" s="288" t="str">
        <f t="shared" si="99"/>
        <v>BLANK</v>
      </c>
      <c r="R6367"/>
    </row>
    <row r="6368" spans="16:18" x14ac:dyDescent="0.2">
      <c r="P6368" s="288" t="str">
        <f t="shared" si="99"/>
        <v>BLANK</v>
      </c>
      <c r="R6368"/>
    </row>
    <row r="6369" spans="16:18" x14ac:dyDescent="0.2">
      <c r="P6369" s="288" t="str">
        <f t="shared" si="99"/>
        <v>BLANK</v>
      </c>
      <c r="R6369"/>
    </row>
    <row r="6370" spans="16:18" x14ac:dyDescent="0.2">
      <c r="P6370" s="288" t="str">
        <f t="shared" si="99"/>
        <v>BLANK</v>
      </c>
      <c r="R6370"/>
    </row>
    <row r="6371" spans="16:18" x14ac:dyDescent="0.2">
      <c r="P6371" s="288" t="str">
        <f t="shared" si="99"/>
        <v>BLANK</v>
      </c>
      <c r="R6371"/>
    </row>
    <row r="6372" spans="16:18" x14ac:dyDescent="0.2">
      <c r="P6372" s="288" t="str">
        <f t="shared" si="99"/>
        <v>BLANK</v>
      </c>
      <c r="R6372"/>
    </row>
    <row r="6373" spans="16:18" x14ac:dyDescent="0.2">
      <c r="P6373" s="288" t="str">
        <f t="shared" si="99"/>
        <v>BLANK</v>
      </c>
      <c r="R6373"/>
    </row>
    <row r="6374" spans="16:18" x14ac:dyDescent="0.2">
      <c r="P6374" s="288" t="str">
        <f t="shared" si="99"/>
        <v>BLANK</v>
      </c>
      <c r="R6374"/>
    </row>
    <row r="6375" spans="16:18" x14ac:dyDescent="0.2">
      <c r="P6375" s="288" t="str">
        <f t="shared" si="99"/>
        <v>BLANK</v>
      </c>
      <c r="R6375"/>
    </row>
    <row r="6376" spans="16:18" x14ac:dyDescent="0.2">
      <c r="P6376" s="288" t="str">
        <f t="shared" si="99"/>
        <v>BLANK</v>
      </c>
      <c r="R6376"/>
    </row>
    <row r="6377" spans="16:18" x14ac:dyDescent="0.2">
      <c r="P6377" s="288" t="str">
        <f t="shared" si="99"/>
        <v>BLANK</v>
      </c>
      <c r="R6377"/>
    </row>
    <row r="6378" spans="16:18" x14ac:dyDescent="0.2">
      <c r="P6378" s="288" t="str">
        <f t="shared" si="99"/>
        <v>BLANK</v>
      </c>
      <c r="R6378"/>
    </row>
    <row r="6379" spans="16:18" x14ac:dyDescent="0.2">
      <c r="P6379" s="288" t="str">
        <f t="shared" si="99"/>
        <v>BLANK</v>
      </c>
      <c r="R6379"/>
    </row>
    <row r="6380" spans="16:18" x14ac:dyDescent="0.2">
      <c r="P6380" s="288" t="str">
        <f t="shared" si="99"/>
        <v>BLANK</v>
      </c>
      <c r="R6380"/>
    </row>
    <row r="6381" spans="16:18" x14ac:dyDescent="0.2">
      <c r="P6381" s="288" t="str">
        <f t="shared" si="99"/>
        <v>BLANK</v>
      </c>
      <c r="R6381"/>
    </row>
    <row r="6382" spans="16:18" x14ac:dyDescent="0.2">
      <c r="P6382" s="288" t="str">
        <f t="shared" si="99"/>
        <v>BLANK</v>
      </c>
      <c r="R6382"/>
    </row>
    <row r="6383" spans="16:18" x14ac:dyDescent="0.2">
      <c r="P6383" s="288" t="str">
        <f t="shared" si="99"/>
        <v>BLANK</v>
      </c>
      <c r="R6383"/>
    </row>
    <row r="6384" spans="16:18" x14ac:dyDescent="0.2">
      <c r="P6384" s="288" t="str">
        <f t="shared" si="99"/>
        <v>BLANK</v>
      </c>
      <c r="R6384"/>
    </row>
    <row r="6385" spans="16:18" x14ac:dyDescent="0.2">
      <c r="P6385" s="288" t="str">
        <f t="shared" si="99"/>
        <v>BLANK</v>
      </c>
      <c r="R6385"/>
    </row>
    <row r="6386" spans="16:18" x14ac:dyDescent="0.2">
      <c r="P6386" s="288" t="str">
        <f t="shared" si="99"/>
        <v>BLANK</v>
      </c>
      <c r="R6386"/>
    </row>
    <row r="6387" spans="16:18" x14ac:dyDescent="0.2">
      <c r="P6387" s="288" t="str">
        <f t="shared" si="99"/>
        <v>BLANK</v>
      </c>
      <c r="R6387"/>
    </row>
    <row r="6388" spans="16:18" x14ac:dyDescent="0.2">
      <c r="P6388" s="288" t="str">
        <f t="shared" si="99"/>
        <v>BLANK</v>
      </c>
      <c r="R6388"/>
    </row>
    <row r="6389" spans="16:18" x14ac:dyDescent="0.2">
      <c r="P6389" s="288" t="str">
        <f t="shared" si="99"/>
        <v>BLANK</v>
      </c>
      <c r="R6389"/>
    </row>
    <row r="6390" spans="16:18" x14ac:dyDescent="0.2">
      <c r="P6390" s="288" t="str">
        <f t="shared" si="99"/>
        <v>BLANK</v>
      </c>
      <c r="R6390"/>
    </row>
    <row r="6391" spans="16:18" x14ac:dyDescent="0.2">
      <c r="P6391" s="288" t="str">
        <f t="shared" si="99"/>
        <v>BLANK</v>
      </c>
      <c r="R6391"/>
    </row>
    <row r="6392" spans="16:18" x14ac:dyDescent="0.2">
      <c r="P6392" s="288" t="str">
        <f t="shared" si="99"/>
        <v>BLANK</v>
      </c>
      <c r="R6392"/>
    </row>
    <row r="6393" spans="16:18" x14ac:dyDescent="0.2">
      <c r="P6393" s="288" t="str">
        <f t="shared" si="99"/>
        <v>BLANK</v>
      </c>
      <c r="R6393"/>
    </row>
    <row r="6394" spans="16:18" x14ac:dyDescent="0.2">
      <c r="P6394" s="288" t="str">
        <f t="shared" si="99"/>
        <v>BLANK</v>
      </c>
      <c r="R6394"/>
    </row>
    <row r="6395" spans="16:18" x14ac:dyDescent="0.2">
      <c r="P6395" s="288" t="str">
        <f t="shared" si="99"/>
        <v>BLANK</v>
      </c>
      <c r="R6395"/>
    </row>
    <row r="6396" spans="16:18" x14ac:dyDescent="0.2">
      <c r="P6396" s="288" t="str">
        <f t="shared" si="99"/>
        <v>BLANK</v>
      </c>
      <c r="R6396"/>
    </row>
    <row r="6397" spans="16:18" x14ac:dyDescent="0.2">
      <c r="P6397" s="288" t="str">
        <f t="shared" si="99"/>
        <v>BLANK</v>
      </c>
      <c r="R6397"/>
    </row>
    <row r="6398" spans="16:18" x14ac:dyDescent="0.2">
      <c r="P6398" s="288" t="str">
        <f t="shared" si="99"/>
        <v>BLANK</v>
      </c>
      <c r="R6398"/>
    </row>
    <row r="6399" spans="16:18" x14ac:dyDescent="0.2">
      <c r="P6399" s="288" t="str">
        <f t="shared" si="99"/>
        <v>BLANK</v>
      </c>
      <c r="R6399"/>
    </row>
    <row r="6400" spans="16:18" x14ac:dyDescent="0.2">
      <c r="P6400" s="288" t="str">
        <f t="shared" si="99"/>
        <v>BLANK</v>
      </c>
      <c r="R6400"/>
    </row>
    <row r="6401" spans="16:18" x14ac:dyDescent="0.2">
      <c r="P6401" s="288" t="str">
        <f t="shared" si="99"/>
        <v>BLANK</v>
      </c>
      <c r="R6401"/>
    </row>
    <row r="6402" spans="16:18" x14ac:dyDescent="0.2">
      <c r="P6402" s="288" t="str">
        <f t="shared" si="99"/>
        <v>BLANK</v>
      </c>
      <c r="R6402"/>
    </row>
    <row r="6403" spans="16:18" x14ac:dyDescent="0.2">
      <c r="P6403" s="288" t="str">
        <f t="shared" ref="P6403:P6466" si="100">IF(A6403="","BLANK",A6403)</f>
        <v>BLANK</v>
      </c>
      <c r="R6403"/>
    </row>
    <row r="6404" spans="16:18" x14ac:dyDescent="0.2">
      <c r="P6404" s="288" t="str">
        <f t="shared" si="100"/>
        <v>BLANK</v>
      </c>
      <c r="R6404"/>
    </row>
    <row r="6405" spans="16:18" x14ac:dyDescent="0.2">
      <c r="P6405" s="288" t="str">
        <f t="shared" si="100"/>
        <v>BLANK</v>
      </c>
      <c r="R6405"/>
    </row>
    <row r="6406" spans="16:18" x14ac:dyDescent="0.2">
      <c r="P6406" s="288" t="str">
        <f t="shared" si="100"/>
        <v>BLANK</v>
      </c>
      <c r="R6406"/>
    </row>
    <row r="6407" spans="16:18" x14ac:dyDescent="0.2">
      <c r="P6407" s="288" t="str">
        <f t="shared" si="100"/>
        <v>BLANK</v>
      </c>
      <c r="R6407"/>
    </row>
    <row r="6408" spans="16:18" x14ac:dyDescent="0.2">
      <c r="P6408" s="288" t="str">
        <f t="shared" si="100"/>
        <v>BLANK</v>
      </c>
      <c r="R6408"/>
    </row>
    <row r="6409" spans="16:18" x14ac:dyDescent="0.2">
      <c r="P6409" s="288" t="str">
        <f t="shared" si="100"/>
        <v>BLANK</v>
      </c>
      <c r="R6409"/>
    </row>
    <row r="6410" spans="16:18" x14ac:dyDescent="0.2">
      <c r="P6410" s="288" t="str">
        <f t="shared" si="100"/>
        <v>BLANK</v>
      </c>
      <c r="R6410"/>
    </row>
    <row r="6411" spans="16:18" x14ac:dyDescent="0.2">
      <c r="P6411" s="288" t="str">
        <f t="shared" si="100"/>
        <v>BLANK</v>
      </c>
      <c r="R6411"/>
    </row>
    <row r="6412" spans="16:18" x14ac:dyDescent="0.2">
      <c r="P6412" s="288" t="str">
        <f t="shared" si="100"/>
        <v>BLANK</v>
      </c>
      <c r="R6412"/>
    </row>
    <row r="6413" spans="16:18" x14ac:dyDescent="0.2">
      <c r="P6413" s="288" t="str">
        <f t="shared" si="100"/>
        <v>BLANK</v>
      </c>
      <c r="R6413"/>
    </row>
    <row r="6414" spans="16:18" x14ac:dyDescent="0.2">
      <c r="P6414" s="288" t="str">
        <f t="shared" si="100"/>
        <v>BLANK</v>
      </c>
      <c r="R6414"/>
    </row>
    <row r="6415" spans="16:18" x14ac:dyDescent="0.2">
      <c r="P6415" s="288" t="str">
        <f t="shared" si="100"/>
        <v>BLANK</v>
      </c>
      <c r="R6415"/>
    </row>
    <row r="6416" spans="16:18" x14ac:dyDescent="0.2">
      <c r="P6416" s="288" t="str">
        <f t="shared" si="100"/>
        <v>BLANK</v>
      </c>
      <c r="R6416"/>
    </row>
    <row r="6417" spans="16:18" x14ac:dyDescent="0.2">
      <c r="P6417" s="288" t="str">
        <f t="shared" si="100"/>
        <v>BLANK</v>
      </c>
      <c r="R6417"/>
    </row>
    <row r="6418" spans="16:18" x14ac:dyDescent="0.2">
      <c r="P6418" s="288" t="str">
        <f t="shared" si="100"/>
        <v>BLANK</v>
      </c>
      <c r="R6418"/>
    </row>
    <row r="6419" spans="16:18" x14ac:dyDescent="0.2">
      <c r="P6419" s="288" t="str">
        <f t="shared" si="100"/>
        <v>BLANK</v>
      </c>
      <c r="R6419"/>
    </row>
    <row r="6420" spans="16:18" x14ac:dyDescent="0.2">
      <c r="P6420" s="288" t="str">
        <f t="shared" si="100"/>
        <v>BLANK</v>
      </c>
      <c r="R6420"/>
    </row>
    <row r="6421" spans="16:18" x14ac:dyDescent="0.2">
      <c r="P6421" s="288" t="str">
        <f t="shared" si="100"/>
        <v>BLANK</v>
      </c>
      <c r="R6421"/>
    </row>
    <row r="6422" spans="16:18" x14ac:dyDescent="0.2">
      <c r="P6422" s="288" t="str">
        <f t="shared" si="100"/>
        <v>BLANK</v>
      </c>
      <c r="R6422"/>
    </row>
    <row r="6423" spans="16:18" x14ac:dyDescent="0.2">
      <c r="P6423" s="288" t="str">
        <f t="shared" si="100"/>
        <v>BLANK</v>
      </c>
      <c r="R6423"/>
    </row>
    <row r="6424" spans="16:18" x14ac:dyDescent="0.2">
      <c r="P6424" s="288" t="str">
        <f t="shared" si="100"/>
        <v>BLANK</v>
      </c>
      <c r="R6424"/>
    </row>
    <row r="6425" spans="16:18" x14ac:dyDescent="0.2">
      <c r="P6425" s="288" t="str">
        <f t="shared" si="100"/>
        <v>BLANK</v>
      </c>
      <c r="R6425"/>
    </row>
    <row r="6426" spans="16:18" x14ac:dyDescent="0.2">
      <c r="P6426" s="288" t="str">
        <f t="shared" si="100"/>
        <v>BLANK</v>
      </c>
      <c r="R6426"/>
    </row>
    <row r="6427" spans="16:18" x14ac:dyDescent="0.2">
      <c r="P6427" s="288" t="str">
        <f t="shared" si="100"/>
        <v>BLANK</v>
      </c>
      <c r="R6427"/>
    </row>
    <row r="6428" spans="16:18" x14ac:dyDescent="0.2">
      <c r="P6428" s="288" t="str">
        <f t="shared" si="100"/>
        <v>BLANK</v>
      </c>
      <c r="R6428"/>
    </row>
    <row r="6429" spans="16:18" x14ac:dyDescent="0.2">
      <c r="P6429" s="288" t="str">
        <f t="shared" si="100"/>
        <v>BLANK</v>
      </c>
      <c r="R6429"/>
    </row>
    <row r="6430" spans="16:18" x14ac:dyDescent="0.2">
      <c r="P6430" s="288" t="str">
        <f t="shared" si="100"/>
        <v>BLANK</v>
      </c>
      <c r="R6430"/>
    </row>
    <row r="6431" spans="16:18" x14ac:dyDescent="0.2">
      <c r="P6431" s="288" t="str">
        <f t="shared" si="100"/>
        <v>BLANK</v>
      </c>
      <c r="R6431"/>
    </row>
    <row r="6432" spans="16:18" x14ac:dyDescent="0.2">
      <c r="P6432" s="288" t="str">
        <f t="shared" si="100"/>
        <v>BLANK</v>
      </c>
      <c r="R6432"/>
    </row>
    <row r="6433" spans="16:18" x14ac:dyDescent="0.2">
      <c r="P6433" s="288" t="str">
        <f t="shared" si="100"/>
        <v>BLANK</v>
      </c>
      <c r="R6433"/>
    </row>
    <row r="6434" spans="16:18" x14ac:dyDescent="0.2">
      <c r="P6434" s="288" t="str">
        <f t="shared" si="100"/>
        <v>BLANK</v>
      </c>
      <c r="R6434"/>
    </row>
    <row r="6435" spans="16:18" x14ac:dyDescent="0.2">
      <c r="P6435" s="288" t="str">
        <f t="shared" si="100"/>
        <v>BLANK</v>
      </c>
      <c r="R6435"/>
    </row>
    <row r="6436" spans="16:18" x14ac:dyDescent="0.2">
      <c r="P6436" s="288" t="str">
        <f t="shared" si="100"/>
        <v>BLANK</v>
      </c>
      <c r="R6436"/>
    </row>
    <row r="6437" spans="16:18" x14ac:dyDescent="0.2">
      <c r="P6437" s="288" t="str">
        <f t="shared" si="100"/>
        <v>BLANK</v>
      </c>
      <c r="R6437"/>
    </row>
    <row r="6438" spans="16:18" x14ac:dyDescent="0.2">
      <c r="P6438" s="288" t="str">
        <f t="shared" si="100"/>
        <v>BLANK</v>
      </c>
      <c r="R6438"/>
    </row>
    <row r="6439" spans="16:18" x14ac:dyDescent="0.2">
      <c r="P6439" s="288" t="str">
        <f t="shared" si="100"/>
        <v>BLANK</v>
      </c>
      <c r="R6439"/>
    </row>
    <row r="6440" spans="16:18" x14ac:dyDescent="0.2">
      <c r="P6440" s="288" t="str">
        <f t="shared" si="100"/>
        <v>BLANK</v>
      </c>
      <c r="R6440"/>
    </row>
    <row r="6441" spans="16:18" x14ac:dyDescent="0.2">
      <c r="P6441" s="288" t="str">
        <f t="shared" si="100"/>
        <v>BLANK</v>
      </c>
      <c r="R6441"/>
    </row>
    <row r="6442" spans="16:18" x14ac:dyDescent="0.2">
      <c r="P6442" s="288" t="str">
        <f t="shared" si="100"/>
        <v>BLANK</v>
      </c>
      <c r="R6442"/>
    </row>
    <row r="6443" spans="16:18" x14ac:dyDescent="0.2">
      <c r="P6443" s="288" t="str">
        <f t="shared" si="100"/>
        <v>BLANK</v>
      </c>
      <c r="R6443"/>
    </row>
    <row r="6444" spans="16:18" x14ac:dyDescent="0.2">
      <c r="P6444" s="288" t="str">
        <f t="shared" si="100"/>
        <v>BLANK</v>
      </c>
      <c r="R6444"/>
    </row>
    <row r="6445" spans="16:18" x14ac:dyDescent="0.2">
      <c r="P6445" s="288" t="str">
        <f t="shared" si="100"/>
        <v>BLANK</v>
      </c>
      <c r="R6445"/>
    </row>
    <row r="6446" spans="16:18" x14ac:dyDescent="0.2">
      <c r="P6446" s="288" t="str">
        <f t="shared" si="100"/>
        <v>BLANK</v>
      </c>
      <c r="R6446"/>
    </row>
    <row r="6447" spans="16:18" x14ac:dyDescent="0.2">
      <c r="P6447" s="288" t="str">
        <f t="shared" si="100"/>
        <v>BLANK</v>
      </c>
      <c r="R6447"/>
    </row>
    <row r="6448" spans="16:18" x14ac:dyDescent="0.2">
      <c r="P6448" s="288" t="str">
        <f t="shared" si="100"/>
        <v>BLANK</v>
      </c>
      <c r="R6448"/>
    </row>
    <row r="6449" spans="16:18" x14ac:dyDescent="0.2">
      <c r="P6449" s="288" t="str">
        <f t="shared" si="100"/>
        <v>BLANK</v>
      </c>
      <c r="R6449"/>
    </row>
    <row r="6450" spans="16:18" x14ac:dyDescent="0.2">
      <c r="P6450" s="288" t="str">
        <f t="shared" si="100"/>
        <v>BLANK</v>
      </c>
      <c r="R6450"/>
    </row>
    <row r="6451" spans="16:18" x14ac:dyDescent="0.2">
      <c r="P6451" s="288" t="str">
        <f t="shared" si="100"/>
        <v>BLANK</v>
      </c>
      <c r="R6451"/>
    </row>
    <row r="6452" spans="16:18" x14ac:dyDescent="0.2">
      <c r="P6452" s="288" t="str">
        <f t="shared" si="100"/>
        <v>BLANK</v>
      </c>
      <c r="R6452"/>
    </row>
    <row r="6453" spans="16:18" x14ac:dyDescent="0.2">
      <c r="P6453" s="288" t="str">
        <f t="shared" si="100"/>
        <v>BLANK</v>
      </c>
      <c r="R6453"/>
    </row>
    <row r="6454" spans="16:18" x14ac:dyDescent="0.2">
      <c r="P6454" s="288" t="str">
        <f t="shared" si="100"/>
        <v>BLANK</v>
      </c>
      <c r="R6454"/>
    </row>
    <row r="6455" spans="16:18" x14ac:dyDescent="0.2">
      <c r="P6455" s="288" t="str">
        <f t="shared" si="100"/>
        <v>BLANK</v>
      </c>
      <c r="R6455"/>
    </row>
    <row r="6456" spans="16:18" x14ac:dyDescent="0.2">
      <c r="P6456" s="288" t="str">
        <f t="shared" si="100"/>
        <v>BLANK</v>
      </c>
      <c r="R6456"/>
    </row>
    <row r="6457" spans="16:18" x14ac:dyDescent="0.2">
      <c r="P6457" s="288" t="str">
        <f t="shared" si="100"/>
        <v>BLANK</v>
      </c>
      <c r="R6457"/>
    </row>
    <row r="6458" spans="16:18" x14ac:dyDescent="0.2">
      <c r="P6458" s="288" t="str">
        <f t="shared" si="100"/>
        <v>BLANK</v>
      </c>
      <c r="R6458"/>
    </row>
    <row r="6459" spans="16:18" x14ac:dyDescent="0.2">
      <c r="P6459" s="288" t="str">
        <f t="shared" si="100"/>
        <v>BLANK</v>
      </c>
      <c r="R6459"/>
    </row>
    <row r="6460" spans="16:18" x14ac:dyDescent="0.2">
      <c r="P6460" s="288" t="str">
        <f t="shared" si="100"/>
        <v>BLANK</v>
      </c>
      <c r="R6460"/>
    </row>
    <row r="6461" spans="16:18" x14ac:dyDescent="0.2">
      <c r="P6461" s="288" t="str">
        <f t="shared" si="100"/>
        <v>BLANK</v>
      </c>
      <c r="R6461"/>
    </row>
    <row r="6462" spans="16:18" x14ac:dyDescent="0.2">
      <c r="P6462" s="288" t="str">
        <f t="shared" si="100"/>
        <v>BLANK</v>
      </c>
      <c r="R6462"/>
    </row>
    <row r="6463" spans="16:18" x14ac:dyDescent="0.2">
      <c r="P6463" s="288" t="str">
        <f t="shared" si="100"/>
        <v>BLANK</v>
      </c>
      <c r="R6463"/>
    </row>
    <row r="6464" spans="16:18" x14ac:dyDescent="0.2">
      <c r="P6464" s="288" t="str">
        <f t="shared" si="100"/>
        <v>BLANK</v>
      </c>
      <c r="R6464"/>
    </row>
    <row r="6465" spans="16:18" x14ac:dyDescent="0.2">
      <c r="P6465" s="288" t="str">
        <f t="shared" si="100"/>
        <v>BLANK</v>
      </c>
      <c r="R6465"/>
    </row>
    <row r="6466" spans="16:18" x14ac:dyDescent="0.2">
      <c r="P6466" s="288" t="str">
        <f t="shared" si="100"/>
        <v>BLANK</v>
      </c>
      <c r="R6466"/>
    </row>
    <row r="6467" spans="16:18" x14ac:dyDescent="0.2">
      <c r="P6467" s="288" t="str">
        <f t="shared" ref="P6467:P6530" si="101">IF(A6467="","BLANK",A6467)</f>
        <v>BLANK</v>
      </c>
      <c r="R6467"/>
    </row>
    <row r="6468" spans="16:18" x14ac:dyDescent="0.2">
      <c r="P6468" s="288" t="str">
        <f t="shared" si="101"/>
        <v>BLANK</v>
      </c>
      <c r="R6468"/>
    </row>
    <row r="6469" spans="16:18" x14ac:dyDescent="0.2">
      <c r="P6469" s="288" t="str">
        <f t="shared" si="101"/>
        <v>BLANK</v>
      </c>
      <c r="R6469"/>
    </row>
    <row r="6470" spans="16:18" x14ac:dyDescent="0.2">
      <c r="P6470" s="288" t="str">
        <f t="shared" si="101"/>
        <v>BLANK</v>
      </c>
      <c r="R6470"/>
    </row>
    <row r="6471" spans="16:18" x14ac:dyDescent="0.2">
      <c r="P6471" s="288" t="str">
        <f t="shared" si="101"/>
        <v>BLANK</v>
      </c>
      <c r="R6471"/>
    </row>
    <row r="6472" spans="16:18" x14ac:dyDescent="0.2">
      <c r="P6472" s="288" t="str">
        <f t="shared" si="101"/>
        <v>BLANK</v>
      </c>
      <c r="R6472"/>
    </row>
    <row r="6473" spans="16:18" x14ac:dyDescent="0.2">
      <c r="P6473" s="288" t="str">
        <f t="shared" si="101"/>
        <v>BLANK</v>
      </c>
      <c r="R6473"/>
    </row>
    <row r="6474" spans="16:18" x14ac:dyDescent="0.2">
      <c r="P6474" s="288" t="str">
        <f t="shared" si="101"/>
        <v>BLANK</v>
      </c>
      <c r="R6474"/>
    </row>
    <row r="6475" spans="16:18" x14ac:dyDescent="0.2">
      <c r="P6475" s="288" t="str">
        <f t="shared" si="101"/>
        <v>BLANK</v>
      </c>
      <c r="R6475"/>
    </row>
    <row r="6476" spans="16:18" x14ac:dyDescent="0.2">
      <c r="P6476" s="288" t="str">
        <f t="shared" si="101"/>
        <v>BLANK</v>
      </c>
      <c r="R6476"/>
    </row>
    <row r="6477" spans="16:18" x14ac:dyDescent="0.2">
      <c r="P6477" s="288" t="str">
        <f t="shared" si="101"/>
        <v>BLANK</v>
      </c>
      <c r="R6477"/>
    </row>
    <row r="6478" spans="16:18" x14ac:dyDescent="0.2">
      <c r="P6478" s="288" t="str">
        <f t="shared" si="101"/>
        <v>BLANK</v>
      </c>
      <c r="R6478"/>
    </row>
    <row r="6479" spans="16:18" x14ac:dyDescent="0.2">
      <c r="P6479" s="288" t="str">
        <f t="shared" si="101"/>
        <v>BLANK</v>
      </c>
      <c r="R6479"/>
    </row>
    <row r="6480" spans="16:18" x14ac:dyDescent="0.2">
      <c r="P6480" s="288" t="str">
        <f t="shared" si="101"/>
        <v>BLANK</v>
      </c>
      <c r="R6480"/>
    </row>
    <row r="6481" spans="16:18" x14ac:dyDescent="0.2">
      <c r="P6481" s="288" t="str">
        <f t="shared" si="101"/>
        <v>BLANK</v>
      </c>
      <c r="R6481"/>
    </row>
    <row r="6482" spans="16:18" x14ac:dyDescent="0.2">
      <c r="P6482" s="288" t="str">
        <f t="shared" si="101"/>
        <v>BLANK</v>
      </c>
      <c r="R6482"/>
    </row>
    <row r="6483" spans="16:18" x14ac:dyDescent="0.2">
      <c r="P6483" s="288" t="str">
        <f t="shared" si="101"/>
        <v>BLANK</v>
      </c>
      <c r="R6483"/>
    </row>
    <row r="6484" spans="16:18" x14ac:dyDescent="0.2">
      <c r="P6484" s="288" t="str">
        <f t="shared" si="101"/>
        <v>BLANK</v>
      </c>
      <c r="R6484"/>
    </row>
    <row r="6485" spans="16:18" x14ac:dyDescent="0.2">
      <c r="P6485" s="288" t="str">
        <f t="shared" si="101"/>
        <v>BLANK</v>
      </c>
      <c r="R6485"/>
    </row>
    <row r="6486" spans="16:18" x14ac:dyDescent="0.2">
      <c r="P6486" s="288" t="str">
        <f t="shared" si="101"/>
        <v>BLANK</v>
      </c>
      <c r="R6486"/>
    </row>
    <row r="6487" spans="16:18" x14ac:dyDescent="0.2">
      <c r="P6487" s="288" t="str">
        <f t="shared" si="101"/>
        <v>BLANK</v>
      </c>
      <c r="R6487"/>
    </row>
    <row r="6488" spans="16:18" x14ac:dyDescent="0.2">
      <c r="P6488" s="288" t="str">
        <f t="shared" si="101"/>
        <v>BLANK</v>
      </c>
      <c r="R6488"/>
    </row>
    <row r="6489" spans="16:18" x14ac:dyDescent="0.2">
      <c r="P6489" s="288" t="str">
        <f t="shared" si="101"/>
        <v>BLANK</v>
      </c>
      <c r="R6489"/>
    </row>
    <row r="6490" spans="16:18" x14ac:dyDescent="0.2">
      <c r="P6490" s="288" t="str">
        <f t="shared" si="101"/>
        <v>BLANK</v>
      </c>
      <c r="R6490"/>
    </row>
    <row r="6491" spans="16:18" x14ac:dyDescent="0.2">
      <c r="P6491" s="288" t="str">
        <f t="shared" si="101"/>
        <v>BLANK</v>
      </c>
      <c r="R6491"/>
    </row>
    <row r="6492" spans="16:18" x14ac:dyDescent="0.2">
      <c r="P6492" s="288" t="str">
        <f t="shared" si="101"/>
        <v>BLANK</v>
      </c>
      <c r="R6492"/>
    </row>
    <row r="6493" spans="16:18" x14ac:dyDescent="0.2">
      <c r="P6493" s="288" t="str">
        <f t="shared" si="101"/>
        <v>BLANK</v>
      </c>
      <c r="R6493"/>
    </row>
    <row r="6494" spans="16:18" x14ac:dyDescent="0.2">
      <c r="P6494" s="288" t="str">
        <f t="shared" si="101"/>
        <v>BLANK</v>
      </c>
      <c r="R6494"/>
    </row>
    <row r="6495" spans="16:18" x14ac:dyDescent="0.2">
      <c r="P6495" s="288" t="str">
        <f t="shared" si="101"/>
        <v>BLANK</v>
      </c>
      <c r="R6495"/>
    </row>
    <row r="6496" spans="16:18" x14ac:dyDescent="0.2">
      <c r="P6496" s="288" t="str">
        <f t="shared" si="101"/>
        <v>BLANK</v>
      </c>
      <c r="R6496"/>
    </row>
    <row r="6497" spans="16:18" x14ac:dyDescent="0.2">
      <c r="P6497" s="288" t="str">
        <f t="shared" si="101"/>
        <v>BLANK</v>
      </c>
      <c r="R6497"/>
    </row>
    <row r="6498" spans="16:18" x14ac:dyDescent="0.2">
      <c r="P6498" s="288" t="str">
        <f t="shared" si="101"/>
        <v>BLANK</v>
      </c>
      <c r="R6498"/>
    </row>
    <row r="6499" spans="16:18" x14ac:dyDescent="0.2">
      <c r="P6499" s="288" t="str">
        <f t="shared" si="101"/>
        <v>BLANK</v>
      </c>
      <c r="R6499"/>
    </row>
    <row r="6500" spans="16:18" x14ac:dyDescent="0.2">
      <c r="P6500" s="288" t="str">
        <f t="shared" si="101"/>
        <v>BLANK</v>
      </c>
      <c r="R6500"/>
    </row>
    <row r="6501" spans="16:18" x14ac:dyDescent="0.2">
      <c r="P6501" s="288" t="str">
        <f t="shared" si="101"/>
        <v>BLANK</v>
      </c>
      <c r="R6501"/>
    </row>
    <row r="6502" spans="16:18" x14ac:dyDescent="0.2">
      <c r="P6502" s="288" t="str">
        <f t="shared" si="101"/>
        <v>BLANK</v>
      </c>
      <c r="R6502"/>
    </row>
    <row r="6503" spans="16:18" x14ac:dyDescent="0.2">
      <c r="P6503" s="288" t="str">
        <f t="shared" si="101"/>
        <v>BLANK</v>
      </c>
      <c r="R6503"/>
    </row>
    <row r="6504" spans="16:18" x14ac:dyDescent="0.2">
      <c r="P6504" s="288" t="str">
        <f t="shared" si="101"/>
        <v>BLANK</v>
      </c>
      <c r="R6504"/>
    </row>
    <row r="6505" spans="16:18" x14ac:dyDescent="0.2">
      <c r="P6505" s="288" t="str">
        <f t="shared" si="101"/>
        <v>BLANK</v>
      </c>
      <c r="R6505"/>
    </row>
    <row r="6506" spans="16:18" x14ac:dyDescent="0.2">
      <c r="P6506" s="288" t="str">
        <f t="shared" si="101"/>
        <v>BLANK</v>
      </c>
      <c r="R6506"/>
    </row>
    <row r="6507" spans="16:18" x14ac:dyDescent="0.2">
      <c r="P6507" s="288" t="str">
        <f t="shared" si="101"/>
        <v>BLANK</v>
      </c>
      <c r="R6507"/>
    </row>
    <row r="6508" spans="16:18" x14ac:dyDescent="0.2">
      <c r="P6508" s="288" t="str">
        <f t="shared" si="101"/>
        <v>BLANK</v>
      </c>
      <c r="R6508"/>
    </row>
    <row r="6509" spans="16:18" x14ac:dyDescent="0.2">
      <c r="P6509" s="288" t="str">
        <f t="shared" si="101"/>
        <v>BLANK</v>
      </c>
      <c r="R6509"/>
    </row>
    <row r="6510" spans="16:18" x14ac:dyDescent="0.2">
      <c r="P6510" s="288" t="str">
        <f t="shared" si="101"/>
        <v>BLANK</v>
      </c>
      <c r="R6510"/>
    </row>
    <row r="6511" spans="16:18" x14ac:dyDescent="0.2">
      <c r="P6511" s="288" t="str">
        <f t="shared" si="101"/>
        <v>BLANK</v>
      </c>
      <c r="R6511"/>
    </row>
    <row r="6512" spans="16:18" x14ac:dyDescent="0.2">
      <c r="P6512" s="288" t="str">
        <f t="shared" si="101"/>
        <v>BLANK</v>
      </c>
      <c r="R6512"/>
    </row>
    <row r="6513" spans="16:18" x14ac:dyDescent="0.2">
      <c r="P6513" s="288" t="str">
        <f t="shared" si="101"/>
        <v>BLANK</v>
      </c>
      <c r="R6513"/>
    </row>
    <row r="6514" spans="16:18" x14ac:dyDescent="0.2">
      <c r="P6514" s="288" t="str">
        <f t="shared" si="101"/>
        <v>BLANK</v>
      </c>
      <c r="R6514"/>
    </row>
    <row r="6515" spans="16:18" x14ac:dyDescent="0.2">
      <c r="P6515" s="288" t="str">
        <f t="shared" si="101"/>
        <v>BLANK</v>
      </c>
      <c r="R6515"/>
    </row>
    <row r="6516" spans="16:18" x14ac:dyDescent="0.2">
      <c r="P6516" s="288" t="str">
        <f t="shared" si="101"/>
        <v>BLANK</v>
      </c>
      <c r="R6516"/>
    </row>
    <row r="6517" spans="16:18" x14ac:dyDescent="0.2">
      <c r="P6517" s="288" t="str">
        <f t="shared" si="101"/>
        <v>BLANK</v>
      </c>
      <c r="R6517"/>
    </row>
    <row r="6518" spans="16:18" x14ac:dyDescent="0.2">
      <c r="P6518" s="288" t="str">
        <f t="shared" si="101"/>
        <v>BLANK</v>
      </c>
      <c r="R6518"/>
    </row>
    <row r="6519" spans="16:18" x14ac:dyDescent="0.2">
      <c r="P6519" s="288" t="str">
        <f t="shared" si="101"/>
        <v>BLANK</v>
      </c>
      <c r="R6519"/>
    </row>
    <row r="6520" spans="16:18" x14ac:dyDescent="0.2">
      <c r="P6520" s="288" t="str">
        <f t="shared" si="101"/>
        <v>BLANK</v>
      </c>
      <c r="R6520"/>
    </row>
    <row r="6521" spans="16:18" x14ac:dyDescent="0.2">
      <c r="P6521" s="288" t="str">
        <f t="shared" si="101"/>
        <v>BLANK</v>
      </c>
      <c r="R6521"/>
    </row>
    <row r="6522" spans="16:18" x14ac:dyDescent="0.2">
      <c r="P6522" s="288" t="str">
        <f t="shared" si="101"/>
        <v>BLANK</v>
      </c>
      <c r="R6522"/>
    </row>
    <row r="6523" spans="16:18" x14ac:dyDescent="0.2">
      <c r="P6523" s="288" t="str">
        <f t="shared" si="101"/>
        <v>BLANK</v>
      </c>
      <c r="R6523"/>
    </row>
    <row r="6524" spans="16:18" x14ac:dyDescent="0.2">
      <c r="P6524" s="288" t="str">
        <f t="shared" si="101"/>
        <v>BLANK</v>
      </c>
      <c r="R6524"/>
    </row>
    <row r="6525" spans="16:18" x14ac:dyDescent="0.2">
      <c r="P6525" s="288" t="str">
        <f t="shared" si="101"/>
        <v>BLANK</v>
      </c>
      <c r="R6525"/>
    </row>
    <row r="6526" spans="16:18" x14ac:dyDescent="0.2">
      <c r="P6526" s="288" t="str">
        <f t="shared" si="101"/>
        <v>BLANK</v>
      </c>
      <c r="R6526"/>
    </row>
    <row r="6527" spans="16:18" x14ac:dyDescent="0.2">
      <c r="P6527" s="288" t="str">
        <f t="shared" si="101"/>
        <v>BLANK</v>
      </c>
      <c r="R6527"/>
    </row>
    <row r="6528" spans="16:18" x14ac:dyDescent="0.2">
      <c r="P6528" s="288" t="str">
        <f t="shared" si="101"/>
        <v>BLANK</v>
      </c>
      <c r="R6528"/>
    </row>
    <row r="6529" spans="16:18" x14ac:dyDescent="0.2">
      <c r="P6529" s="288" t="str">
        <f t="shared" si="101"/>
        <v>BLANK</v>
      </c>
      <c r="R6529"/>
    </row>
    <row r="6530" spans="16:18" x14ac:dyDescent="0.2">
      <c r="P6530" s="288" t="str">
        <f t="shared" si="101"/>
        <v>BLANK</v>
      </c>
      <c r="R6530"/>
    </row>
    <row r="6531" spans="16:18" x14ac:dyDescent="0.2">
      <c r="P6531" s="288" t="str">
        <f t="shared" ref="P6531:P6594" si="102">IF(A6531="","BLANK",A6531)</f>
        <v>BLANK</v>
      </c>
      <c r="R6531"/>
    </row>
    <row r="6532" spans="16:18" x14ac:dyDescent="0.2">
      <c r="P6532" s="288" t="str">
        <f t="shared" si="102"/>
        <v>BLANK</v>
      </c>
      <c r="R6532"/>
    </row>
    <row r="6533" spans="16:18" x14ac:dyDescent="0.2">
      <c r="P6533" s="288" t="str">
        <f t="shared" si="102"/>
        <v>BLANK</v>
      </c>
      <c r="R6533"/>
    </row>
    <row r="6534" spans="16:18" x14ac:dyDescent="0.2">
      <c r="P6534" s="288" t="str">
        <f t="shared" si="102"/>
        <v>BLANK</v>
      </c>
      <c r="R6534"/>
    </row>
    <row r="6535" spans="16:18" x14ac:dyDescent="0.2">
      <c r="P6535" s="288" t="str">
        <f t="shared" si="102"/>
        <v>BLANK</v>
      </c>
      <c r="R6535"/>
    </row>
    <row r="6536" spans="16:18" x14ac:dyDescent="0.2">
      <c r="P6536" s="288" t="str">
        <f t="shared" si="102"/>
        <v>BLANK</v>
      </c>
      <c r="R6536"/>
    </row>
    <row r="6537" spans="16:18" x14ac:dyDescent="0.2">
      <c r="P6537" s="288" t="str">
        <f t="shared" si="102"/>
        <v>BLANK</v>
      </c>
      <c r="R6537"/>
    </row>
    <row r="6538" spans="16:18" x14ac:dyDescent="0.2">
      <c r="P6538" s="288" t="str">
        <f t="shared" si="102"/>
        <v>BLANK</v>
      </c>
      <c r="R6538"/>
    </row>
    <row r="6539" spans="16:18" x14ac:dyDescent="0.2">
      <c r="P6539" s="288" t="str">
        <f t="shared" si="102"/>
        <v>BLANK</v>
      </c>
      <c r="R6539"/>
    </row>
    <row r="6540" spans="16:18" x14ac:dyDescent="0.2">
      <c r="P6540" s="288" t="str">
        <f t="shared" si="102"/>
        <v>BLANK</v>
      </c>
      <c r="R6540"/>
    </row>
    <row r="6541" spans="16:18" x14ac:dyDescent="0.2">
      <c r="P6541" s="288" t="str">
        <f t="shared" si="102"/>
        <v>BLANK</v>
      </c>
      <c r="R6541"/>
    </row>
    <row r="6542" spans="16:18" x14ac:dyDescent="0.2">
      <c r="P6542" s="288" t="str">
        <f t="shared" si="102"/>
        <v>BLANK</v>
      </c>
      <c r="R6542"/>
    </row>
    <row r="6543" spans="16:18" x14ac:dyDescent="0.2">
      <c r="P6543" s="288" t="str">
        <f t="shared" si="102"/>
        <v>BLANK</v>
      </c>
      <c r="R6543"/>
    </row>
    <row r="6544" spans="16:18" x14ac:dyDescent="0.2">
      <c r="P6544" s="288" t="str">
        <f t="shared" si="102"/>
        <v>BLANK</v>
      </c>
      <c r="R6544"/>
    </row>
    <row r="6545" spans="16:18" x14ac:dyDescent="0.2">
      <c r="P6545" s="288" t="str">
        <f t="shared" si="102"/>
        <v>BLANK</v>
      </c>
      <c r="R6545"/>
    </row>
    <row r="6546" spans="16:18" x14ac:dyDescent="0.2">
      <c r="P6546" s="288" t="str">
        <f t="shared" si="102"/>
        <v>BLANK</v>
      </c>
      <c r="R6546"/>
    </row>
    <row r="6547" spans="16:18" x14ac:dyDescent="0.2">
      <c r="P6547" s="288" t="str">
        <f t="shared" si="102"/>
        <v>BLANK</v>
      </c>
      <c r="R6547"/>
    </row>
    <row r="6548" spans="16:18" x14ac:dyDescent="0.2">
      <c r="P6548" s="288" t="str">
        <f t="shared" si="102"/>
        <v>BLANK</v>
      </c>
      <c r="R6548"/>
    </row>
    <row r="6549" spans="16:18" x14ac:dyDescent="0.2">
      <c r="P6549" s="288" t="str">
        <f t="shared" si="102"/>
        <v>BLANK</v>
      </c>
      <c r="R6549"/>
    </row>
    <row r="6550" spans="16:18" x14ac:dyDescent="0.2">
      <c r="P6550" s="288" t="str">
        <f t="shared" si="102"/>
        <v>BLANK</v>
      </c>
      <c r="R6550"/>
    </row>
    <row r="6551" spans="16:18" x14ac:dyDescent="0.2">
      <c r="P6551" s="288" t="str">
        <f t="shared" si="102"/>
        <v>BLANK</v>
      </c>
      <c r="R6551"/>
    </row>
    <row r="6552" spans="16:18" x14ac:dyDescent="0.2">
      <c r="P6552" s="288" t="str">
        <f t="shared" si="102"/>
        <v>BLANK</v>
      </c>
      <c r="R6552"/>
    </row>
    <row r="6553" spans="16:18" x14ac:dyDescent="0.2">
      <c r="P6553" s="288" t="str">
        <f t="shared" si="102"/>
        <v>BLANK</v>
      </c>
      <c r="R6553"/>
    </row>
    <row r="6554" spans="16:18" x14ac:dyDescent="0.2">
      <c r="P6554" s="288" t="str">
        <f t="shared" si="102"/>
        <v>BLANK</v>
      </c>
      <c r="R6554"/>
    </row>
    <row r="6555" spans="16:18" x14ac:dyDescent="0.2">
      <c r="P6555" s="288" t="str">
        <f t="shared" si="102"/>
        <v>BLANK</v>
      </c>
      <c r="R6555"/>
    </row>
    <row r="6556" spans="16:18" x14ac:dyDescent="0.2">
      <c r="P6556" s="288" t="str">
        <f t="shared" si="102"/>
        <v>BLANK</v>
      </c>
      <c r="R6556"/>
    </row>
    <row r="6557" spans="16:18" x14ac:dyDescent="0.2">
      <c r="P6557" s="288" t="str">
        <f t="shared" si="102"/>
        <v>BLANK</v>
      </c>
      <c r="R6557"/>
    </row>
    <row r="6558" spans="16:18" x14ac:dyDescent="0.2">
      <c r="P6558" s="288" t="str">
        <f t="shared" si="102"/>
        <v>BLANK</v>
      </c>
      <c r="R6558"/>
    </row>
    <row r="6559" spans="16:18" x14ac:dyDescent="0.2">
      <c r="P6559" s="288" t="str">
        <f t="shared" si="102"/>
        <v>BLANK</v>
      </c>
      <c r="R6559"/>
    </row>
    <row r="6560" spans="16:18" x14ac:dyDescent="0.2">
      <c r="P6560" s="288" t="str">
        <f t="shared" si="102"/>
        <v>BLANK</v>
      </c>
      <c r="R6560"/>
    </row>
    <row r="6561" spans="16:18" x14ac:dyDescent="0.2">
      <c r="P6561" s="288" t="str">
        <f t="shared" si="102"/>
        <v>BLANK</v>
      </c>
      <c r="R6561"/>
    </row>
    <row r="6562" spans="16:18" x14ac:dyDescent="0.2">
      <c r="P6562" s="288" t="str">
        <f t="shared" si="102"/>
        <v>BLANK</v>
      </c>
      <c r="R6562"/>
    </row>
    <row r="6563" spans="16:18" x14ac:dyDescent="0.2">
      <c r="P6563" s="288" t="str">
        <f t="shared" si="102"/>
        <v>BLANK</v>
      </c>
      <c r="R6563"/>
    </row>
    <row r="6564" spans="16:18" x14ac:dyDescent="0.2">
      <c r="P6564" s="288" t="str">
        <f t="shared" si="102"/>
        <v>BLANK</v>
      </c>
      <c r="R6564"/>
    </row>
    <row r="6565" spans="16:18" x14ac:dyDescent="0.2">
      <c r="P6565" s="288" t="str">
        <f t="shared" si="102"/>
        <v>BLANK</v>
      </c>
      <c r="R6565"/>
    </row>
    <row r="6566" spans="16:18" x14ac:dyDescent="0.2">
      <c r="P6566" s="288" t="str">
        <f t="shared" si="102"/>
        <v>BLANK</v>
      </c>
      <c r="R6566"/>
    </row>
    <row r="6567" spans="16:18" x14ac:dyDescent="0.2">
      <c r="P6567" s="288" t="str">
        <f t="shared" si="102"/>
        <v>BLANK</v>
      </c>
      <c r="R6567"/>
    </row>
    <row r="6568" spans="16:18" x14ac:dyDescent="0.2">
      <c r="P6568" s="288" t="str">
        <f t="shared" si="102"/>
        <v>BLANK</v>
      </c>
      <c r="R6568"/>
    </row>
    <row r="6569" spans="16:18" x14ac:dyDescent="0.2">
      <c r="P6569" s="288" t="str">
        <f t="shared" si="102"/>
        <v>BLANK</v>
      </c>
      <c r="R6569"/>
    </row>
    <row r="6570" spans="16:18" x14ac:dyDescent="0.2">
      <c r="P6570" s="288" t="str">
        <f t="shared" si="102"/>
        <v>BLANK</v>
      </c>
      <c r="R6570"/>
    </row>
    <row r="6571" spans="16:18" x14ac:dyDescent="0.2">
      <c r="P6571" s="288" t="str">
        <f t="shared" si="102"/>
        <v>BLANK</v>
      </c>
      <c r="R6571"/>
    </row>
    <row r="6572" spans="16:18" x14ac:dyDescent="0.2">
      <c r="P6572" s="288" t="str">
        <f t="shared" si="102"/>
        <v>BLANK</v>
      </c>
      <c r="R6572"/>
    </row>
    <row r="6573" spans="16:18" x14ac:dyDescent="0.2">
      <c r="P6573" s="288" t="str">
        <f t="shared" si="102"/>
        <v>BLANK</v>
      </c>
      <c r="R6573"/>
    </row>
    <row r="6574" spans="16:18" x14ac:dyDescent="0.2">
      <c r="P6574" s="288" t="str">
        <f t="shared" si="102"/>
        <v>BLANK</v>
      </c>
      <c r="R6574"/>
    </row>
    <row r="6575" spans="16:18" x14ac:dyDescent="0.2">
      <c r="P6575" s="288" t="str">
        <f t="shared" si="102"/>
        <v>BLANK</v>
      </c>
      <c r="R6575"/>
    </row>
    <row r="6576" spans="16:18" x14ac:dyDescent="0.2">
      <c r="P6576" s="288" t="str">
        <f t="shared" si="102"/>
        <v>BLANK</v>
      </c>
      <c r="R6576"/>
    </row>
    <row r="6577" spans="16:18" x14ac:dyDescent="0.2">
      <c r="P6577" s="288" t="str">
        <f t="shared" si="102"/>
        <v>BLANK</v>
      </c>
      <c r="R6577"/>
    </row>
    <row r="6578" spans="16:18" x14ac:dyDescent="0.2">
      <c r="P6578" s="288" t="str">
        <f t="shared" si="102"/>
        <v>BLANK</v>
      </c>
      <c r="R6578"/>
    </row>
    <row r="6579" spans="16:18" x14ac:dyDescent="0.2">
      <c r="P6579" s="288" t="str">
        <f t="shared" si="102"/>
        <v>BLANK</v>
      </c>
      <c r="R6579"/>
    </row>
    <row r="6580" spans="16:18" x14ac:dyDescent="0.2">
      <c r="P6580" s="288" t="str">
        <f t="shared" si="102"/>
        <v>BLANK</v>
      </c>
      <c r="R6580"/>
    </row>
    <row r="6581" spans="16:18" x14ac:dyDescent="0.2">
      <c r="P6581" s="288" t="str">
        <f t="shared" si="102"/>
        <v>BLANK</v>
      </c>
      <c r="R6581"/>
    </row>
    <row r="6582" spans="16:18" x14ac:dyDescent="0.2">
      <c r="P6582" s="288" t="str">
        <f t="shared" si="102"/>
        <v>BLANK</v>
      </c>
      <c r="R6582"/>
    </row>
    <row r="6583" spans="16:18" x14ac:dyDescent="0.2">
      <c r="P6583" s="288" t="str">
        <f t="shared" si="102"/>
        <v>BLANK</v>
      </c>
      <c r="R6583"/>
    </row>
    <row r="6584" spans="16:18" x14ac:dyDescent="0.2">
      <c r="P6584" s="288" t="str">
        <f t="shared" si="102"/>
        <v>BLANK</v>
      </c>
      <c r="R6584"/>
    </row>
    <row r="6585" spans="16:18" x14ac:dyDescent="0.2">
      <c r="P6585" s="288" t="str">
        <f t="shared" si="102"/>
        <v>BLANK</v>
      </c>
      <c r="R6585"/>
    </row>
    <row r="6586" spans="16:18" x14ac:dyDescent="0.2">
      <c r="P6586" s="288" t="str">
        <f t="shared" si="102"/>
        <v>BLANK</v>
      </c>
      <c r="R6586"/>
    </row>
    <row r="6587" spans="16:18" x14ac:dyDescent="0.2">
      <c r="P6587" s="288" t="str">
        <f t="shared" si="102"/>
        <v>BLANK</v>
      </c>
      <c r="R6587"/>
    </row>
    <row r="6588" spans="16:18" x14ac:dyDescent="0.2">
      <c r="P6588" s="288" t="str">
        <f t="shared" si="102"/>
        <v>BLANK</v>
      </c>
      <c r="R6588"/>
    </row>
    <row r="6589" spans="16:18" x14ac:dyDescent="0.2">
      <c r="P6589" s="288" t="str">
        <f t="shared" si="102"/>
        <v>BLANK</v>
      </c>
      <c r="R6589"/>
    </row>
    <row r="6590" spans="16:18" x14ac:dyDescent="0.2">
      <c r="P6590" s="288" t="str">
        <f t="shared" si="102"/>
        <v>BLANK</v>
      </c>
      <c r="R6590"/>
    </row>
    <row r="6591" spans="16:18" x14ac:dyDescent="0.2">
      <c r="P6591" s="288" t="str">
        <f t="shared" si="102"/>
        <v>BLANK</v>
      </c>
      <c r="R6591"/>
    </row>
    <row r="6592" spans="16:18" x14ac:dyDescent="0.2">
      <c r="P6592" s="288" t="str">
        <f t="shared" si="102"/>
        <v>BLANK</v>
      </c>
      <c r="R6592"/>
    </row>
    <row r="6593" spans="16:18" x14ac:dyDescent="0.2">
      <c r="P6593" s="288" t="str">
        <f t="shared" si="102"/>
        <v>BLANK</v>
      </c>
      <c r="R6593"/>
    </row>
    <row r="6594" spans="16:18" x14ac:dyDescent="0.2">
      <c r="P6594" s="288" t="str">
        <f t="shared" si="102"/>
        <v>BLANK</v>
      </c>
      <c r="R6594"/>
    </row>
    <row r="6595" spans="16:18" x14ac:dyDescent="0.2">
      <c r="P6595" s="288" t="str">
        <f t="shared" ref="P6595:P6658" si="103">IF(A6595="","BLANK",A6595)</f>
        <v>BLANK</v>
      </c>
      <c r="R6595"/>
    </row>
    <row r="6596" spans="16:18" x14ac:dyDescent="0.2">
      <c r="P6596" s="288" t="str">
        <f t="shared" si="103"/>
        <v>BLANK</v>
      </c>
      <c r="R6596"/>
    </row>
    <row r="6597" spans="16:18" x14ac:dyDescent="0.2">
      <c r="P6597" s="288" t="str">
        <f t="shared" si="103"/>
        <v>BLANK</v>
      </c>
      <c r="R6597"/>
    </row>
    <row r="6598" spans="16:18" x14ac:dyDescent="0.2">
      <c r="P6598" s="288" t="str">
        <f t="shared" si="103"/>
        <v>BLANK</v>
      </c>
      <c r="R6598"/>
    </row>
    <row r="6599" spans="16:18" x14ac:dyDescent="0.2">
      <c r="P6599" s="288" t="str">
        <f t="shared" si="103"/>
        <v>BLANK</v>
      </c>
      <c r="R6599"/>
    </row>
    <row r="6600" spans="16:18" x14ac:dyDescent="0.2">
      <c r="P6600" s="288" t="str">
        <f t="shared" si="103"/>
        <v>BLANK</v>
      </c>
      <c r="R6600"/>
    </row>
    <row r="6601" spans="16:18" x14ac:dyDescent="0.2">
      <c r="P6601" s="288" t="str">
        <f t="shared" si="103"/>
        <v>BLANK</v>
      </c>
      <c r="R6601"/>
    </row>
    <row r="6602" spans="16:18" x14ac:dyDescent="0.2">
      <c r="P6602" s="288" t="str">
        <f t="shared" si="103"/>
        <v>BLANK</v>
      </c>
      <c r="R6602"/>
    </row>
    <row r="6603" spans="16:18" x14ac:dyDescent="0.2">
      <c r="P6603" s="288" t="str">
        <f t="shared" si="103"/>
        <v>BLANK</v>
      </c>
      <c r="R6603"/>
    </row>
    <row r="6604" spans="16:18" x14ac:dyDescent="0.2">
      <c r="P6604" s="288" t="str">
        <f t="shared" si="103"/>
        <v>BLANK</v>
      </c>
      <c r="R6604"/>
    </row>
    <row r="6605" spans="16:18" x14ac:dyDescent="0.2">
      <c r="P6605" s="288" t="str">
        <f t="shared" si="103"/>
        <v>BLANK</v>
      </c>
      <c r="R6605"/>
    </row>
    <row r="6606" spans="16:18" x14ac:dyDescent="0.2">
      <c r="P6606" s="288" t="str">
        <f t="shared" si="103"/>
        <v>BLANK</v>
      </c>
      <c r="R6606"/>
    </row>
    <row r="6607" spans="16:18" x14ac:dyDescent="0.2">
      <c r="P6607" s="288" t="str">
        <f t="shared" si="103"/>
        <v>BLANK</v>
      </c>
      <c r="R6607"/>
    </row>
    <row r="6608" spans="16:18" x14ac:dyDescent="0.2">
      <c r="P6608" s="288" t="str">
        <f t="shared" si="103"/>
        <v>BLANK</v>
      </c>
      <c r="R6608"/>
    </row>
    <row r="6609" spans="16:18" x14ac:dyDescent="0.2">
      <c r="P6609" s="288" t="str">
        <f t="shared" si="103"/>
        <v>BLANK</v>
      </c>
      <c r="R6609"/>
    </row>
    <row r="6610" spans="16:18" x14ac:dyDescent="0.2">
      <c r="P6610" s="288" t="str">
        <f t="shared" si="103"/>
        <v>BLANK</v>
      </c>
      <c r="R6610"/>
    </row>
    <row r="6611" spans="16:18" x14ac:dyDescent="0.2">
      <c r="P6611" s="288" t="str">
        <f t="shared" si="103"/>
        <v>BLANK</v>
      </c>
      <c r="R6611"/>
    </row>
    <row r="6612" spans="16:18" x14ac:dyDescent="0.2">
      <c r="P6612" s="288" t="str">
        <f t="shared" si="103"/>
        <v>BLANK</v>
      </c>
      <c r="R6612"/>
    </row>
    <row r="6613" spans="16:18" x14ac:dyDescent="0.2">
      <c r="P6613" s="288" t="str">
        <f t="shared" si="103"/>
        <v>BLANK</v>
      </c>
      <c r="R6613"/>
    </row>
    <row r="6614" spans="16:18" x14ac:dyDescent="0.2">
      <c r="P6614" s="288" t="str">
        <f t="shared" si="103"/>
        <v>BLANK</v>
      </c>
      <c r="R6614"/>
    </row>
    <row r="6615" spans="16:18" x14ac:dyDescent="0.2">
      <c r="P6615" s="288" t="str">
        <f t="shared" si="103"/>
        <v>BLANK</v>
      </c>
      <c r="R6615"/>
    </row>
    <row r="6616" spans="16:18" x14ac:dyDescent="0.2">
      <c r="P6616" s="288" t="str">
        <f t="shared" si="103"/>
        <v>BLANK</v>
      </c>
      <c r="R6616"/>
    </row>
    <row r="6617" spans="16:18" x14ac:dyDescent="0.2">
      <c r="P6617" s="288" t="str">
        <f t="shared" si="103"/>
        <v>BLANK</v>
      </c>
      <c r="R6617"/>
    </row>
    <row r="6618" spans="16:18" x14ac:dyDescent="0.2">
      <c r="P6618" s="288" t="str">
        <f t="shared" si="103"/>
        <v>BLANK</v>
      </c>
      <c r="R6618"/>
    </row>
    <row r="6619" spans="16:18" x14ac:dyDescent="0.2">
      <c r="P6619" s="288" t="str">
        <f t="shared" si="103"/>
        <v>BLANK</v>
      </c>
      <c r="R6619"/>
    </row>
    <row r="6620" spans="16:18" x14ac:dyDescent="0.2">
      <c r="P6620" s="288" t="str">
        <f t="shared" si="103"/>
        <v>BLANK</v>
      </c>
      <c r="R6620"/>
    </row>
    <row r="6621" spans="16:18" x14ac:dyDescent="0.2">
      <c r="P6621" s="288" t="str">
        <f t="shared" si="103"/>
        <v>BLANK</v>
      </c>
      <c r="R6621"/>
    </row>
    <row r="6622" spans="16:18" x14ac:dyDescent="0.2">
      <c r="P6622" s="288" t="str">
        <f t="shared" si="103"/>
        <v>BLANK</v>
      </c>
      <c r="R6622"/>
    </row>
    <row r="6623" spans="16:18" x14ac:dyDescent="0.2">
      <c r="P6623" s="288" t="str">
        <f t="shared" si="103"/>
        <v>BLANK</v>
      </c>
      <c r="R6623"/>
    </row>
    <row r="6624" spans="16:18" x14ac:dyDescent="0.2">
      <c r="P6624" s="288" t="str">
        <f t="shared" si="103"/>
        <v>BLANK</v>
      </c>
      <c r="R6624"/>
    </row>
    <row r="6625" spans="16:18" x14ac:dyDescent="0.2">
      <c r="P6625" s="288" t="str">
        <f t="shared" si="103"/>
        <v>BLANK</v>
      </c>
      <c r="R6625"/>
    </row>
    <row r="6626" spans="16:18" x14ac:dyDescent="0.2">
      <c r="P6626" s="288" t="str">
        <f t="shared" si="103"/>
        <v>BLANK</v>
      </c>
      <c r="R6626"/>
    </row>
    <row r="6627" spans="16:18" x14ac:dyDescent="0.2">
      <c r="P6627" s="288" t="str">
        <f t="shared" si="103"/>
        <v>BLANK</v>
      </c>
      <c r="R6627"/>
    </row>
    <row r="6628" spans="16:18" x14ac:dyDescent="0.2">
      <c r="P6628" s="288" t="str">
        <f t="shared" si="103"/>
        <v>BLANK</v>
      </c>
      <c r="R6628"/>
    </row>
    <row r="6629" spans="16:18" x14ac:dyDescent="0.2">
      <c r="P6629" s="288" t="str">
        <f t="shared" si="103"/>
        <v>BLANK</v>
      </c>
      <c r="R6629"/>
    </row>
    <row r="6630" spans="16:18" x14ac:dyDescent="0.2">
      <c r="P6630" s="288" t="str">
        <f t="shared" si="103"/>
        <v>BLANK</v>
      </c>
      <c r="R6630"/>
    </row>
    <row r="6631" spans="16:18" x14ac:dyDescent="0.2">
      <c r="P6631" s="288" t="str">
        <f t="shared" si="103"/>
        <v>BLANK</v>
      </c>
      <c r="R6631"/>
    </row>
    <row r="6632" spans="16:18" x14ac:dyDescent="0.2">
      <c r="P6632" s="288" t="str">
        <f t="shared" si="103"/>
        <v>BLANK</v>
      </c>
      <c r="R6632"/>
    </row>
    <row r="6633" spans="16:18" x14ac:dyDescent="0.2">
      <c r="P6633" s="288" t="str">
        <f t="shared" si="103"/>
        <v>BLANK</v>
      </c>
      <c r="R6633"/>
    </row>
    <row r="6634" spans="16:18" x14ac:dyDescent="0.2">
      <c r="P6634" s="288" t="str">
        <f t="shared" si="103"/>
        <v>BLANK</v>
      </c>
      <c r="R6634"/>
    </row>
    <row r="6635" spans="16:18" x14ac:dyDescent="0.2">
      <c r="P6635" s="288" t="str">
        <f t="shared" si="103"/>
        <v>BLANK</v>
      </c>
      <c r="R6635"/>
    </row>
    <row r="6636" spans="16:18" x14ac:dyDescent="0.2">
      <c r="P6636" s="288" t="str">
        <f t="shared" si="103"/>
        <v>BLANK</v>
      </c>
      <c r="R6636"/>
    </row>
    <row r="6637" spans="16:18" x14ac:dyDescent="0.2">
      <c r="P6637" s="288" t="str">
        <f t="shared" si="103"/>
        <v>BLANK</v>
      </c>
      <c r="R6637"/>
    </row>
    <row r="6638" spans="16:18" x14ac:dyDescent="0.2">
      <c r="P6638" s="288" t="str">
        <f t="shared" si="103"/>
        <v>BLANK</v>
      </c>
      <c r="R6638"/>
    </row>
    <row r="6639" spans="16:18" x14ac:dyDescent="0.2">
      <c r="P6639" s="288" t="str">
        <f t="shared" si="103"/>
        <v>BLANK</v>
      </c>
      <c r="R6639"/>
    </row>
    <row r="6640" spans="16:18" x14ac:dyDescent="0.2">
      <c r="P6640" s="288" t="str">
        <f t="shared" si="103"/>
        <v>BLANK</v>
      </c>
      <c r="R6640"/>
    </row>
    <row r="6641" spans="16:18" x14ac:dyDescent="0.2">
      <c r="P6641" s="288" t="str">
        <f t="shared" si="103"/>
        <v>BLANK</v>
      </c>
      <c r="R6641"/>
    </row>
    <row r="6642" spans="16:18" x14ac:dyDescent="0.2">
      <c r="P6642" s="288" t="str">
        <f t="shared" si="103"/>
        <v>BLANK</v>
      </c>
      <c r="R6642"/>
    </row>
    <row r="6643" spans="16:18" x14ac:dyDescent="0.2">
      <c r="P6643" s="288" t="str">
        <f t="shared" si="103"/>
        <v>BLANK</v>
      </c>
      <c r="R6643"/>
    </row>
    <row r="6644" spans="16:18" x14ac:dyDescent="0.2">
      <c r="P6644" s="288" t="str">
        <f t="shared" si="103"/>
        <v>BLANK</v>
      </c>
      <c r="R6644"/>
    </row>
    <row r="6645" spans="16:18" x14ac:dyDescent="0.2">
      <c r="P6645" s="288" t="str">
        <f t="shared" si="103"/>
        <v>BLANK</v>
      </c>
      <c r="R6645"/>
    </row>
    <row r="6646" spans="16:18" x14ac:dyDescent="0.2">
      <c r="P6646" s="288" t="str">
        <f t="shared" si="103"/>
        <v>BLANK</v>
      </c>
      <c r="R6646"/>
    </row>
    <row r="6647" spans="16:18" x14ac:dyDescent="0.2">
      <c r="P6647" s="288" t="str">
        <f t="shared" si="103"/>
        <v>BLANK</v>
      </c>
      <c r="R6647"/>
    </row>
    <row r="6648" spans="16:18" x14ac:dyDescent="0.2">
      <c r="P6648" s="288" t="str">
        <f t="shared" si="103"/>
        <v>BLANK</v>
      </c>
      <c r="R6648"/>
    </row>
    <row r="6649" spans="16:18" x14ac:dyDescent="0.2">
      <c r="P6649" s="288" t="str">
        <f t="shared" si="103"/>
        <v>BLANK</v>
      </c>
      <c r="R6649"/>
    </row>
    <row r="6650" spans="16:18" x14ac:dyDescent="0.2">
      <c r="P6650" s="288" t="str">
        <f t="shared" si="103"/>
        <v>BLANK</v>
      </c>
      <c r="R6650"/>
    </row>
    <row r="6651" spans="16:18" x14ac:dyDescent="0.2">
      <c r="P6651" s="288" t="str">
        <f t="shared" si="103"/>
        <v>BLANK</v>
      </c>
      <c r="R6651"/>
    </row>
    <row r="6652" spans="16:18" x14ac:dyDescent="0.2">
      <c r="P6652" s="288" t="str">
        <f t="shared" si="103"/>
        <v>BLANK</v>
      </c>
      <c r="R6652"/>
    </row>
    <row r="6653" spans="16:18" x14ac:dyDescent="0.2">
      <c r="P6653" s="288" t="str">
        <f t="shared" si="103"/>
        <v>BLANK</v>
      </c>
      <c r="R6653"/>
    </row>
    <row r="6654" spans="16:18" x14ac:dyDescent="0.2">
      <c r="P6654" s="288" t="str">
        <f t="shared" si="103"/>
        <v>BLANK</v>
      </c>
      <c r="R6654"/>
    </row>
    <row r="6655" spans="16:18" x14ac:dyDescent="0.2">
      <c r="P6655" s="288" t="str">
        <f t="shared" si="103"/>
        <v>BLANK</v>
      </c>
      <c r="R6655"/>
    </row>
    <row r="6656" spans="16:18" x14ac:dyDescent="0.2">
      <c r="P6656" s="288" t="str">
        <f t="shared" si="103"/>
        <v>BLANK</v>
      </c>
      <c r="R6656"/>
    </row>
    <row r="6657" spans="16:18" x14ac:dyDescent="0.2">
      <c r="P6657" s="288" t="str">
        <f t="shared" si="103"/>
        <v>BLANK</v>
      </c>
      <c r="R6657"/>
    </row>
    <row r="6658" spans="16:18" x14ac:dyDescent="0.2">
      <c r="P6658" s="288" t="str">
        <f t="shared" si="103"/>
        <v>BLANK</v>
      </c>
      <c r="R6658"/>
    </row>
    <row r="6659" spans="16:18" x14ac:dyDescent="0.2">
      <c r="P6659" s="288" t="str">
        <f t="shared" ref="P6659:P6722" si="104">IF(A6659="","BLANK",A6659)</f>
        <v>BLANK</v>
      </c>
      <c r="R6659"/>
    </row>
    <row r="6660" spans="16:18" x14ac:dyDescent="0.2">
      <c r="P6660" s="288" t="str">
        <f t="shared" si="104"/>
        <v>BLANK</v>
      </c>
      <c r="R6660"/>
    </row>
    <row r="6661" spans="16:18" x14ac:dyDescent="0.2">
      <c r="P6661" s="288" t="str">
        <f t="shared" si="104"/>
        <v>BLANK</v>
      </c>
      <c r="R6661"/>
    </row>
    <row r="6662" spans="16:18" x14ac:dyDescent="0.2">
      <c r="P6662" s="288" t="str">
        <f t="shared" si="104"/>
        <v>BLANK</v>
      </c>
      <c r="R6662"/>
    </row>
    <row r="6663" spans="16:18" x14ac:dyDescent="0.2">
      <c r="P6663" s="288" t="str">
        <f t="shared" si="104"/>
        <v>BLANK</v>
      </c>
      <c r="R6663"/>
    </row>
    <row r="6664" spans="16:18" x14ac:dyDescent="0.2">
      <c r="P6664" s="288" t="str">
        <f t="shared" si="104"/>
        <v>BLANK</v>
      </c>
      <c r="R6664"/>
    </row>
    <row r="6665" spans="16:18" x14ac:dyDescent="0.2">
      <c r="P6665" s="288" t="str">
        <f t="shared" si="104"/>
        <v>BLANK</v>
      </c>
      <c r="R6665"/>
    </row>
    <row r="6666" spans="16:18" x14ac:dyDescent="0.2">
      <c r="P6666" s="288" t="str">
        <f t="shared" si="104"/>
        <v>BLANK</v>
      </c>
      <c r="R6666"/>
    </row>
    <row r="6667" spans="16:18" x14ac:dyDescent="0.2">
      <c r="P6667" s="288" t="str">
        <f t="shared" si="104"/>
        <v>BLANK</v>
      </c>
      <c r="R6667"/>
    </row>
    <row r="6668" spans="16:18" x14ac:dyDescent="0.2">
      <c r="P6668" s="288" t="str">
        <f t="shared" si="104"/>
        <v>BLANK</v>
      </c>
      <c r="R6668"/>
    </row>
    <row r="6669" spans="16:18" x14ac:dyDescent="0.2">
      <c r="P6669" s="288" t="str">
        <f t="shared" si="104"/>
        <v>BLANK</v>
      </c>
      <c r="R6669"/>
    </row>
    <row r="6670" spans="16:18" x14ac:dyDescent="0.2">
      <c r="P6670" s="288" t="str">
        <f t="shared" si="104"/>
        <v>BLANK</v>
      </c>
      <c r="R6670"/>
    </row>
    <row r="6671" spans="16:18" x14ac:dyDescent="0.2">
      <c r="P6671" s="288" t="str">
        <f t="shared" si="104"/>
        <v>BLANK</v>
      </c>
      <c r="R6671"/>
    </row>
    <row r="6672" spans="16:18" x14ac:dyDescent="0.2">
      <c r="P6672" s="288" t="str">
        <f t="shared" si="104"/>
        <v>BLANK</v>
      </c>
      <c r="R6672"/>
    </row>
    <row r="6673" spans="16:18" x14ac:dyDescent="0.2">
      <c r="P6673" s="288" t="str">
        <f t="shared" si="104"/>
        <v>BLANK</v>
      </c>
      <c r="R6673"/>
    </row>
    <row r="6674" spans="16:18" x14ac:dyDescent="0.2">
      <c r="P6674" s="288" t="str">
        <f t="shared" si="104"/>
        <v>BLANK</v>
      </c>
      <c r="R6674"/>
    </row>
    <row r="6675" spans="16:18" x14ac:dyDescent="0.2">
      <c r="P6675" s="288" t="str">
        <f t="shared" si="104"/>
        <v>BLANK</v>
      </c>
      <c r="R6675"/>
    </row>
    <row r="6676" spans="16:18" x14ac:dyDescent="0.2">
      <c r="P6676" s="288" t="str">
        <f t="shared" si="104"/>
        <v>BLANK</v>
      </c>
      <c r="R6676"/>
    </row>
    <row r="6677" spans="16:18" x14ac:dyDescent="0.2">
      <c r="P6677" s="288" t="str">
        <f t="shared" si="104"/>
        <v>BLANK</v>
      </c>
      <c r="R6677"/>
    </row>
    <row r="6678" spans="16:18" x14ac:dyDescent="0.2">
      <c r="P6678" s="288" t="str">
        <f t="shared" si="104"/>
        <v>BLANK</v>
      </c>
      <c r="R6678"/>
    </row>
    <row r="6679" spans="16:18" x14ac:dyDescent="0.2">
      <c r="P6679" s="288" t="str">
        <f t="shared" si="104"/>
        <v>BLANK</v>
      </c>
      <c r="R6679"/>
    </row>
    <row r="6680" spans="16:18" x14ac:dyDescent="0.2">
      <c r="P6680" s="288" t="str">
        <f t="shared" si="104"/>
        <v>BLANK</v>
      </c>
      <c r="R6680"/>
    </row>
    <row r="6681" spans="16:18" x14ac:dyDescent="0.2">
      <c r="P6681" s="288" t="str">
        <f t="shared" si="104"/>
        <v>BLANK</v>
      </c>
      <c r="R6681"/>
    </row>
    <row r="6682" spans="16:18" x14ac:dyDescent="0.2">
      <c r="P6682" s="288" t="str">
        <f t="shared" si="104"/>
        <v>BLANK</v>
      </c>
      <c r="R6682"/>
    </row>
    <row r="6683" spans="16:18" x14ac:dyDescent="0.2">
      <c r="P6683" s="288" t="str">
        <f t="shared" si="104"/>
        <v>BLANK</v>
      </c>
      <c r="R6683"/>
    </row>
    <row r="6684" spans="16:18" x14ac:dyDescent="0.2">
      <c r="P6684" s="288" t="str">
        <f t="shared" si="104"/>
        <v>BLANK</v>
      </c>
      <c r="R6684"/>
    </row>
    <row r="6685" spans="16:18" x14ac:dyDescent="0.2">
      <c r="P6685" s="288" t="str">
        <f t="shared" si="104"/>
        <v>BLANK</v>
      </c>
      <c r="R6685"/>
    </row>
    <row r="6686" spans="16:18" x14ac:dyDescent="0.2">
      <c r="P6686" s="288" t="str">
        <f t="shared" si="104"/>
        <v>BLANK</v>
      </c>
      <c r="R6686"/>
    </row>
    <row r="6687" spans="16:18" x14ac:dyDescent="0.2">
      <c r="P6687" s="288" t="str">
        <f t="shared" si="104"/>
        <v>BLANK</v>
      </c>
      <c r="R6687"/>
    </row>
    <row r="6688" spans="16:18" x14ac:dyDescent="0.2">
      <c r="P6688" s="288" t="str">
        <f t="shared" si="104"/>
        <v>BLANK</v>
      </c>
      <c r="R6688"/>
    </row>
    <row r="6689" spans="16:18" x14ac:dyDescent="0.2">
      <c r="P6689" s="288" t="str">
        <f t="shared" si="104"/>
        <v>BLANK</v>
      </c>
      <c r="R6689"/>
    </row>
    <row r="6690" spans="16:18" x14ac:dyDescent="0.2">
      <c r="P6690" s="288" t="str">
        <f t="shared" si="104"/>
        <v>BLANK</v>
      </c>
      <c r="R6690"/>
    </row>
    <row r="6691" spans="16:18" x14ac:dyDescent="0.2">
      <c r="P6691" s="288" t="str">
        <f t="shared" si="104"/>
        <v>BLANK</v>
      </c>
      <c r="R6691"/>
    </row>
    <row r="6692" spans="16:18" x14ac:dyDescent="0.2">
      <c r="P6692" s="288" t="str">
        <f t="shared" si="104"/>
        <v>BLANK</v>
      </c>
      <c r="R6692"/>
    </row>
    <row r="6693" spans="16:18" x14ac:dyDescent="0.2">
      <c r="P6693" s="288" t="str">
        <f t="shared" si="104"/>
        <v>BLANK</v>
      </c>
      <c r="R6693"/>
    </row>
    <row r="6694" spans="16:18" x14ac:dyDescent="0.2">
      <c r="P6694" s="288" t="str">
        <f t="shared" si="104"/>
        <v>BLANK</v>
      </c>
      <c r="R6694"/>
    </row>
    <row r="6695" spans="16:18" x14ac:dyDescent="0.2">
      <c r="P6695" s="288" t="str">
        <f t="shared" si="104"/>
        <v>BLANK</v>
      </c>
      <c r="R6695"/>
    </row>
    <row r="6696" spans="16:18" x14ac:dyDescent="0.2">
      <c r="P6696" s="288" t="str">
        <f t="shared" si="104"/>
        <v>BLANK</v>
      </c>
      <c r="R6696"/>
    </row>
    <row r="6697" spans="16:18" x14ac:dyDescent="0.2">
      <c r="P6697" s="288" t="str">
        <f t="shared" si="104"/>
        <v>BLANK</v>
      </c>
      <c r="R6697"/>
    </row>
    <row r="6698" spans="16:18" x14ac:dyDescent="0.2">
      <c r="P6698" s="288" t="str">
        <f t="shared" si="104"/>
        <v>BLANK</v>
      </c>
      <c r="R6698"/>
    </row>
    <row r="6699" spans="16:18" x14ac:dyDescent="0.2">
      <c r="P6699" s="288" t="str">
        <f t="shared" si="104"/>
        <v>BLANK</v>
      </c>
      <c r="R6699"/>
    </row>
    <row r="6700" spans="16:18" x14ac:dyDescent="0.2">
      <c r="P6700" s="288" t="str">
        <f t="shared" si="104"/>
        <v>BLANK</v>
      </c>
      <c r="R6700"/>
    </row>
    <row r="6701" spans="16:18" x14ac:dyDescent="0.2">
      <c r="P6701" s="288" t="str">
        <f t="shared" si="104"/>
        <v>BLANK</v>
      </c>
      <c r="R6701"/>
    </row>
    <row r="6702" spans="16:18" x14ac:dyDescent="0.2">
      <c r="P6702" s="288" t="str">
        <f t="shared" si="104"/>
        <v>BLANK</v>
      </c>
      <c r="R6702"/>
    </row>
    <row r="6703" spans="16:18" x14ac:dyDescent="0.2">
      <c r="P6703" s="288" t="str">
        <f t="shared" si="104"/>
        <v>BLANK</v>
      </c>
      <c r="R6703"/>
    </row>
    <row r="6704" spans="16:18" x14ac:dyDescent="0.2">
      <c r="P6704" s="288" t="str">
        <f t="shared" si="104"/>
        <v>BLANK</v>
      </c>
      <c r="R6704"/>
    </row>
    <row r="6705" spans="16:18" x14ac:dyDescent="0.2">
      <c r="P6705" s="288" t="str">
        <f t="shared" si="104"/>
        <v>BLANK</v>
      </c>
      <c r="R6705"/>
    </row>
    <row r="6706" spans="16:18" x14ac:dyDescent="0.2">
      <c r="P6706" s="288" t="str">
        <f t="shared" si="104"/>
        <v>BLANK</v>
      </c>
      <c r="R6706"/>
    </row>
    <row r="6707" spans="16:18" x14ac:dyDescent="0.2">
      <c r="P6707" s="288" t="str">
        <f t="shared" si="104"/>
        <v>BLANK</v>
      </c>
      <c r="R6707"/>
    </row>
    <row r="6708" spans="16:18" x14ac:dyDescent="0.2">
      <c r="P6708" s="288" t="str">
        <f t="shared" si="104"/>
        <v>BLANK</v>
      </c>
      <c r="R6708"/>
    </row>
    <row r="6709" spans="16:18" x14ac:dyDescent="0.2">
      <c r="P6709" s="288" t="str">
        <f t="shared" si="104"/>
        <v>BLANK</v>
      </c>
      <c r="R6709"/>
    </row>
    <row r="6710" spans="16:18" x14ac:dyDescent="0.2">
      <c r="P6710" s="288" t="str">
        <f t="shared" si="104"/>
        <v>BLANK</v>
      </c>
      <c r="R6710"/>
    </row>
    <row r="6711" spans="16:18" x14ac:dyDescent="0.2">
      <c r="P6711" s="288" t="str">
        <f t="shared" si="104"/>
        <v>BLANK</v>
      </c>
      <c r="R6711"/>
    </row>
    <row r="6712" spans="16:18" x14ac:dyDescent="0.2">
      <c r="P6712" s="288" t="str">
        <f t="shared" si="104"/>
        <v>BLANK</v>
      </c>
      <c r="R6712"/>
    </row>
    <row r="6713" spans="16:18" x14ac:dyDescent="0.2">
      <c r="P6713" s="288" t="str">
        <f t="shared" si="104"/>
        <v>BLANK</v>
      </c>
      <c r="R6713"/>
    </row>
    <row r="6714" spans="16:18" x14ac:dyDescent="0.2">
      <c r="P6714" s="288" t="str">
        <f t="shared" si="104"/>
        <v>BLANK</v>
      </c>
      <c r="R6714"/>
    </row>
    <row r="6715" spans="16:18" x14ac:dyDescent="0.2">
      <c r="P6715" s="288" t="str">
        <f t="shared" si="104"/>
        <v>BLANK</v>
      </c>
      <c r="R6715"/>
    </row>
    <row r="6716" spans="16:18" x14ac:dyDescent="0.2">
      <c r="P6716" s="288" t="str">
        <f t="shared" si="104"/>
        <v>BLANK</v>
      </c>
      <c r="R6716"/>
    </row>
    <row r="6717" spans="16:18" x14ac:dyDescent="0.2">
      <c r="P6717" s="288" t="str">
        <f t="shared" si="104"/>
        <v>BLANK</v>
      </c>
      <c r="R6717"/>
    </row>
    <row r="6718" spans="16:18" x14ac:dyDescent="0.2">
      <c r="P6718" s="288" t="str">
        <f t="shared" si="104"/>
        <v>BLANK</v>
      </c>
      <c r="R6718"/>
    </row>
    <row r="6719" spans="16:18" x14ac:dyDescent="0.2">
      <c r="P6719" s="288" t="str">
        <f t="shared" si="104"/>
        <v>BLANK</v>
      </c>
      <c r="R6719"/>
    </row>
    <row r="6720" spans="16:18" x14ac:dyDescent="0.2">
      <c r="P6720" s="288" t="str">
        <f t="shared" si="104"/>
        <v>BLANK</v>
      </c>
      <c r="R6720"/>
    </row>
    <row r="6721" spans="16:18" x14ac:dyDescent="0.2">
      <c r="P6721" s="288" t="str">
        <f t="shared" si="104"/>
        <v>BLANK</v>
      </c>
      <c r="R6721"/>
    </row>
    <row r="6722" spans="16:18" x14ac:dyDescent="0.2">
      <c r="P6722" s="288" t="str">
        <f t="shared" si="104"/>
        <v>BLANK</v>
      </c>
      <c r="R6722"/>
    </row>
    <row r="6723" spans="16:18" x14ac:dyDescent="0.2">
      <c r="P6723" s="288" t="str">
        <f t="shared" ref="P6723:P6786" si="105">IF(A6723="","BLANK",A6723)</f>
        <v>BLANK</v>
      </c>
      <c r="R6723"/>
    </row>
    <row r="6724" spans="16:18" x14ac:dyDescent="0.2">
      <c r="P6724" s="288" t="str">
        <f t="shared" si="105"/>
        <v>BLANK</v>
      </c>
      <c r="R6724"/>
    </row>
    <row r="6725" spans="16:18" x14ac:dyDescent="0.2">
      <c r="P6725" s="288" t="str">
        <f t="shared" si="105"/>
        <v>BLANK</v>
      </c>
      <c r="R6725"/>
    </row>
    <row r="6726" spans="16:18" x14ac:dyDescent="0.2">
      <c r="P6726" s="288" t="str">
        <f t="shared" si="105"/>
        <v>BLANK</v>
      </c>
      <c r="R6726"/>
    </row>
    <row r="6727" spans="16:18" x14ac:dyDescent="0.2">
      <c r="P6727" s="288" t="str">
        <f t="shared" si="105"/>
        <v>BLANK</v>
      </c>
      <c r="R6727"/>
    </row>
    <row r="6728" spans="16:18" x14ac:dyDescent="0.2">
      <c r="P6728" s="288" t="str">
        <f t="shared" si="105"/>
        <v>BLANK</v>
      </c>
      <c r="R6728"/>
    </row>
    <row r="6729" spans="16:18" x14ac:dyDescent="0.2">
      <c r="P6729" s="288" t="str">
        <f t="shared" si="105"/>
        <v>BLANK</v>
      </c>
      <c r="R6729"/>
    </row>
    <row r="6730" spans="16:18" x14ac:dyDescent="0.2">
      <c r="P6730" s="288" t="str">
        <f t="shared" si="105"/>
        <v>BLANK</v>
      </c>
      <c r="R6730"/>
    </row>
    <row r="6731" spans="16:18" x14ac:dyDescent="0.2">
      <c r="P6731" s="288" t="str">
        <f t="shared" si="105"/>
        <v>BLANK</v>
      </c>
      <c r="R6731"/>
    </row>
    <row r="6732" spans="16:18" x14ac:dyDescent="0.2">
      <c r="P6732" s="288" t="str">
        <f t="shared" si="105"/>
        <v>BLANK</v>
      </c>
      <c r="R6732"/>
    </row>
    <row r="6733" spans="16:18" x14ac:dyDescent="0.2">
      <c r="P6733" s="288" t="str">
        <f t="shared" si="105"/>
        <v>BLANK</v>
      </c>
      <c r="R6733"/>
    </row>
    <row r="6734" spans="16:18" x14ac:dyDescent="0.2">
      <c r="P6734" s="288" t="str">
        <f t="shared" si="105"/>
        <v>BLANK</v>
      </c>
      <c r="R6734"/>
    </row>
    <row r="6735" spans="16:18" x14ac:dyDescent="0.2">
      <c r="P6735" s="288" t="str">
        <f t="shared" si="105"/>
        <v>BLANK</v>
      </c>
      <c r="R6735"/>
    </row>
    <row r="6736" spans="16:18" x14ac:dyDescent="0.2">
      <c r="P6736" s="288" t="str">
        <f t="shared" si="105"/>
        <v>BLANK</v>
      </c>
      <c r="R6736"/>
    </row>
    <row r="6737" spans="16:18" x14ac:dyDescent="0.2">
      <c r="P6737" s="288" t="str">
        <f t="shared" si="105"/>
        <v>BLANK</v>
      </c>
      <c r="R6737"/>
    </row>
    <row r="6738" spans="16:18" x14ac:dyDescent="0.2">
      <c r="P6738" s="288" t="str">
        <f t="shared" si="105"/>
        <v>BLANK</v>
      </c>
      <c r="R6738"/>
    </row>
    <row r="6739" spans="16:18" x14ac:dyDescent="0.2">
      <c r="P6739" s="288" t="str">
        <f t="shared" si="105"/>
        <v>BLANK</v>
      </c>
      <c r="R6739"/>
    </row>
    <row r="6740" spans="16:18" x14ac:dyDescent="0.2">
      <c r="P6740" s="288" t="str">
        <f t="shared" si="105"/>
        <v>BLANK</v>
      </c>
      <c r="R6740"/>
    </row>
    <row r="6741" spans="16:18" x14ac:dyDescent="0.2">
      <c r="P6741" s="288" t="str">
        <f t="shared" si="105"/>
        <v>BLANK</v>
      </c>
      <c r="R6741"/>
    </row>
    <row r="6742" spans="16:18" x14ac:dyDescent="0.2">
      <c r="P6742" s="288" t="str">
        <f t="shared" si="105"/>
        <v>BLANK</v>
      </c>
      <c r="R6742"/>
    </row>
    <row r="6743" spans="16:18" x14ac:dyDescent="0.2">
      <c r="P6743" s="288" t="str">
        <f t="shared" si="105"/>
        <v>BLANK</v>
      </c>
      <c r="R6743"/>
    </row>
    <row r="6744" spans="16:18" x14ac:dyDescent="0.2">
      <c r="P6744" s="288" t="str">
        <f t="shared" si="105"/>
        <v>BLANK</v>
      </c>
      <c r="R6744"/>
    </row>
    <row r="6745" spans="16:18" x14ac:dyDescent="0.2">
      <c r="P6745" s="288" t="str">
        <f t="shared" si="105"/>
        <v>BLANK</v>
      </c>
      <c r="R6745"/>
    </row>
    <row r="6746" spans="16:18" x14ac:dyDescent="0.2">
      <c r="P6746" s="288" t="str">
        <f t="shared" si="105"/>
        <v>BLANK</v>
      </c>
      <c r="R6746"/>
    </row>
    <row r="6747" spans="16:18" x14ac:dyDescent="0.2">
      <c r="P6747" s="288" t="str">
        <f t="shared" si="105"/>
        <v>BLANK</v>
      </c>
      <c r="R6747"/>
    </row>
    <row r="6748" spans="16:18" x14ac:dyDescent="0.2">
      <c r="P6748" s="288" t="str">
        <f t="shared" si="105"/>
        <v>BLANK</v>
      </c>
      <c r="R6748"/>
    </row>
    <row r="6749" spans="16:18" x14ac:dyDescent="0.2">
      <c r="P6749" s="288" t="str">
        <f t="shared" si="105"/>
        <v>BLANK</v>
      </c>
      <c r="R6749"/>
    </row>
    <row r="6750" spans="16:18" x14ac:dyDescent="0.2">
      <c r="P6750" s="288" t="str">
        <f t="shared" si="105"/>
        <v>BLANK</v>
      </c>
      <c r="R6750"/>
    </row>
    <row r="6751" spans="16:18" x14ac:dyDescent="0.2">
      <c r="P6751" s="288" t="str">
        <f t="shared" si="105"/>
        <v>BLANK</v>
      </c>
      <c r="R6751"/>
    </row>
    <row r="6752" spans="16:18" x14ac:dyDescent="0.2">
      <c r="P6752" s="288" t="str">
        <f t="shared" si="105"/>
        <v>BLANK</v>
      </c>
      <c r="R6752"/>
    </row>
    <row r="6753" spans="16:18" x14ac:dyDescent="0.2">
      <c r="P6753" s="288" t="str">
        <f t="shared" si="105"/>
        <v>BLANK</v>
      </c>
      <c r="R6753"/>
    </row>
    <row r="6754" spans="16:18" x14ac:dyDescent="0.2">
      <c r="P6754" s="288" t="str">
        <f t="shared" si="105"/>
        <v>BLANK</v>
      </c>
      <c r="R6754"/>
    </row>
    <row r="6755" spans="16:18" x14ac:dyDescent="0.2">
      <c r="P6755" s="288" t="str">
        <f t="shared" si="105"/>
        <v>BLANK</v>
      </c>
      <c r="R6755"/>
    </row>
    <row r="6756" spans="16:18" x14ac:dyDescent="0.2">
      <c r="P6756" s="288" t="str">
        <f t="shared" si="105"/>
        <v>BLANK</v>
      </c>
      <c r="R6756"/>
    </row>
    <row r="6757" spans="16:18" x14ac:dyDescent="0.2">
      <c r="P6757" s="288" t="str">
        <f t="shared" si="105"/>
        <v>BLANK</v>
      </c>
      <c r="R6757"/>
    </row>
    <row r="6758" spans="16:18" x14ac:dyDescent="0.2">
      <c r="P6758" s="288" t="str">
        <f t="shared" si="105"/>
        <v>BLANK</v>
      </c>
      <c r="R6758"/>
    </row>
    <row r="6759" spans="16:18" x14ac:dyDescent="0.2">
      <c r="P6759" s="288" t="str">
        <f t="shared" si="105"/>
        <v>BLANK</v>
      </c>
      <c r="R6759"/>
    </row>
    <row r="6760" spans="16:18" x14ac:dyDescent="0.2">
      <c r="P6760" s="288" t="str">
        <f t="shared" si="105"/>
        <v>BLANK</v>
      </c>
      <c r="R6760"/>
    </row>
    <row r="6761" spans="16:18" x14ac:dyDescent="0.2">
      <c r="P6761" s="288" t="str">
        <f t="shared" si="105"/>
        <v>BLANK</v>
      </c>
      <c r="R6761"/>
    </row>
    <row r="6762" spans="16:18" x14ac:dyDescent="0.2">
      <c r="P6762" s="288" t="str">
        <f t="shared" si="105"/>
        <v>BLANK</v>
      </c>
      <c r="R6762"/>
    </row>
    <row r="6763" spans="16:18" x14ac:dyDescent="0.2">
      <c r="P6763" s="288" t="str">
        <f t="shared" si="105"/>
        <v>BLANK</v>
      </c>
      <c r="R6763"/>
    </row>
    <row r="6764" spans="16:18" x14ac:dyDescent="0.2">
      <c r="P6764" s="288" t="str">
        <f t="shared" si="105"/>
        <v>BLANK</v>
      </c>
      <c r="R6764"/>
    </row>
    <row r="6765" spans="16:18" x14ac:dyDescent="0.2">
      <c r="P6765" s="288" t="str">
        <f t="shared" si="105"/>
        <v>BLANK</v>
      </c>
      <c r="R6765"/>
    </row>
    <row r="6766" spans="16:18" x14ac:dyDescent="0.2">
      <c r="P6766" s="288" t="str">
        <f t="shared" si="105"/>
        <v>BLANK</v>
      </c>
      <c r="R6766"/>
    </row>
    <row r="6767" spans="16:18" x14ac:dyDescent="0.2">
      <c r="P6767" s="288" t="str">
        <f t="shared" si="105"/>
        <v>BLANK</v>
      </c>
      <c r="R6767"/>
    </row>
    <row r="6768" spans="16:18" x14ac:dyDescent="0.2">
      <c r="P6768" s="288" t="str">
        <f t="shared" si="105"/>
        <v>BLANK</v>
      </c>
      <c r="R6768"/>
    </row>
    <row r="6769" spans="16:18" x14ac:dyDescent="0.2">
      <c r="P6769" s="288" t="str">
        <f t="shared" si="105"/>
        <v>BLANK</v>
      </c>
      <c r="R6769"/>
    </row>
    <row r="6770" spans="16:18" x14ac:dyDescent="0.2">
      <c r="P6770" s="288" t="str">
        <f t="shared" si="105"/>
        <v>BLANK</v>
      </c>
      <c r="R6770"/>
    </row>
    <row r="6771" spans="16:18" x14ac:dyDescent="0.2">
      <c r="P6771" s="288" t="str">
        <f t="shared" si="105"/>
        <v>BLANK</v>
      </c>
      <c r="R6771"/>
    </row>
    <row r="6772" spans="16:18" x14ac:dyDescent="0.2">
      <c r="P6772" s="288" t="str">
        <f t="shared" si="105"/>
        <v>BLANK</v>
      </c>
      <c r="R6772"/>
    </row>
    <row r="6773" spans="16:18" x14ac:dyDescent="0.2">
      <c r="P6773" s="288" t="str">
        <f t="shared" si="105"/>
        <v>BLANK</v>
      </c>
      <c r="R6773"/>
    </row>
    <row r="6774" spans="16:18" x14ac:dyDescent="0.2">
      <c r="P6774" s="288" t="str">
        <f t="shared" si="105"/>
        <v>BLANK</v>
      </c>
      <c r="R6774"/>
    </row>
    <row r="6775" spans="16:18" x14ac:dyDescent="0.2">
      <c r="P6775" s="288" t="str">
        <f t="shared" si="105"/>
        <v>BLANK</v>
      </c>
      <c r="R6775"/>
    </row>
    <row r="6776" spans="16:18" x14ac:dyDescent="0.2">
      <c r="P6776" s="288" t="str">
        <f t="shared" si="105"/>
        <v>BLANK</v>
      </c>
      <c r="R6776"/>
    </row>
    <row r="6777" spans="16:18" x14ac:dyDescent="0.2">
      <c r="P6777" s="288" t="str">
        <f t="shared" si="105"/>
        <v>BLANK</v>
      </c>
      <c r="R6777"/>
    </row>
    <row r="6778" spans="16:18" x14ac:dyDescent="0.2">
      <c r="P6778" s="288" t="str">
        <f t="shared" si="105"/>
        <v>BLANK</v>
      </c>
      <c r="R6778"/>
    </row>
    <row r="6779" spans="16:18" x14ac:dyDescent="0.2">
      <c r="P6779" s="288" t="str">
        <f t="shared" si="105"/>
        <v>BLANK</v>
      </c>
      <c r="R6779"/>
    </row>
    <row r="6780" spans="16:18" x14ac:dyDescent="0.2">
      <c r="P6780" s="288" t="str">
        <f t="shared" si="105"/>
        <v>BLANK</v>
      </c>
      <c r="R6780"/>
    </row>
    <row r="6781" spans="16:18" x14ac:dyDescent="0.2">
      <c r="P6781" s="288" t="str">
        <f t="shared" si="105"/>
        <v>BLANK</v>
      </c>
      <c r="R6781"/>
    </row>
    <row r="6782" spans="16:18" x14ac:dyDescent="0.2">
      <c r="P6782" s="288" t="str">
        <f t="shared" si="105"/>
        <v>BLANK</v>
      </c>
      <c r="R6782"/>
    </row>
    <row r="6783" spans="16:18" x14ac:dyDescent="0.2">
      <c r="P6783" s="288" t="str">
        <f t="shared" si="105"/>
        <v>BLANK</v>
      </c>
      <c r="R6783"/>
    </row>
    <row r="6784" spans="16:18" x14ac:dyDescent="0.2">
      <c r="P6784" s="288" t="str">
        <f t="shared" si="105"/>
        <v>BLANK</v>
      </c>
      <c r="R6784"/>
    </row>
    <row r="6785" spans="16:18" x14ac:dyDescent="0.2">
      <c r="P6785" s="288" t="str">
        <f t="shared" si="105"/>
        <v>BLANK</v>
      </c>
      <c r="R6785"/>
    </row>
    <row r="6786" spans="16:18" x14ac:dyDescent="0.2">
      <c r="P6786" s="288" t="str">
        <f t="shared" si="105"/>
        <v>BLANK</v>
      </c>
      <c r="R6786"/>
    </row>
    <row r="6787" spans="16:18" x14ac:dyDescent="0.2">
      <c r="P6787" s="288" t="str">
        <f t="shared" ref="P6787:P6850" si="106">IF(A6787="","BLANK",A6787)</f>
        <v>BLANK</v>
      </c>
      <c r="R6787"/>
    </row>
    <row r="6788" spans="16:18" x14ac:dyDescent="0.2">
      <c r="P6788" s="288" t="str">
        <f t="shared" si="106"/>
        <v>BLANK</v>
      </c>
      <c r="R6788"/>
    </row>
    <row r="6789" spans="16:18" x14ac:dyDescent="0.2">
      <c r="P6789" s="288" t="str">
        <f t="shared" si="106"/>
        <v>BLANK</v>
      </c>
      <c r="R6789"/>
    </row>
    <row r="6790" spans="16:18" x14ac:dyDescent="0.2">
      <c r="P6790" s="288" t="str">
        <f t="shared" si="106"/>
        <v>BLANK</v>
      </c>
      <c r="R6790"/>
    </row>
    <row r="6791" spans="16:18" x14ac:dyDescent="0.2">
      <c r="P6791" s="288" t="str">
        <f t="shared" si="106"/>
        <v>BLANK</v>
      </c>
      <c r="R6791"/>
    </row>
    <row r="6792" spans="16:18" x14ac:dyDescent="0.2">
      <c r="P6792" s="288" t="str">
        <f t="shared" si="106"/>
        <v>BLANK</v>
      </c>
      <c r="R6792"/>
    </row>
    <row r="6793" spans="16:18" x14ac:dyDescent="0.2">
      <c r="P6793" s="288" t="str">
        <f t="shared" si="106"/>
        <v>BLANK</v>
      </c>
      <c r="R6793"/>
    </row>
    <row r="6794" spans="16:18" x14ac:dyDescent="0.2">
      <c r="P6794" s="288" t="str">
        <f t="shared" si="106"/>
        <v>BLANK</v>
      </c>
      <c r="R6794"/>
    </row>
    <row r="6795" spans="16:18" x14ac:dyDescent="0.2">
      <c r="P6795" s="288" t="str">
        <f t="shared" si="106"/>
        <v>BLANK</v>
      </c>
      <c r="R6795"/>
    </row>
    <row r="6796" spans="16:18" x14ac:dyDescent="0.2">
      <c r="P6796" s="288" t="str">
        <f t="shared" si="106"/>
        <v>BLANK</v>
      </c>
      <c r="R6796"/>
    </row>
    <row r="6797" spans="16:18" x14ac:dyDescent="0.2">
      <c r="P6797" s="288" t="str">
        <f t="shared" si="106"/>
        <v>BLANK</v>
      </c>
      <c r="R6797"/>
    </row>
    <row r="6798" spans="16:18" x14ac:dyDescent="0.2">
      <c r="P6798" s="288" t="str">
        <f t="shared" si="106"/>
        <v>BLANK</v>
      </c>
      <c r="R6798"/>
    </row>
    <row r="6799" spans="16:18" x14ac:dyDescent="0.2">
      <c r="P6799" s="288" t="str">
        <f t="shared" si="106"/>
        <v>BLANK</v>
      </c>
      <c r="R6799"/>
    </row>
    <row r="6800" spans="16:18" x14ac:dyDescent="0.2">
      <c r="P6800" s="288" t="str">
        <f t="shared" si="106"/>
        <v>BLANK</v>
      </c>
      <c r="R6800"/>
    </row>
    <row r="6801" spans="16:18" x14ac:dyDescent="0.2">
      <c r="P6801" s="288" t="str">
        <f t="shared" si="106"/>
        <v>BLANK</v>
      </c>
      <c r="R6801"/>
    </row>
    <row r="6802" spans="16:18" x14ac:dyDescent="0.2">
      <c r="P6802" s="288" t="str">
        <f t="shared" si="106"/>
        <v>BLANK</v>
      </c>
      <c r="R6802"/>
    </row>
    <row r="6803" spans="16:18" x14ac:dyDescent="0.2">
      <c r="P6803" s="288" t="str">
        <f t="shared" si="106"/>
        <v>BLANK</v>
      </c>
      <c r="R6803"/>
    </row>
    <row r="6804" spans="16:18" x14ac:dyDescent="0.2">
      <c r="P6804" s="288" t="str">
        <f t="shared" si="106"/>
        <v>BLANK</v>
      </c>
      <c r="R6804"/>
    </row>
    <row r="6805" spans="16:18" x14ac:dyDescent="0.2">
      <c r="P6805" s="288" t="str">
        <f t="shared" si="106"/>
        <v>BLANK</v>
      </c>
      <c r="R6805"/>
    </row>
    <row r="6806" spans="16:18" x14ac:dyDescent="0.2">
      <c r="P6806" s="288" t="str">
        <f t="shared" si="106"/>
        <v>BLANK</v>
      </c>
      <c r="R6806"/>
    </row>
    <row r="6807" spans="16:18" x14ac:dyDescent="0.2">
      <c r="P6807" s="288" t="str">
        <f t="shared" si="106"/>
        <v>BLANK</v>
      </c>
      <c r="R6807"/>
    </row>
    <row r="6808" spans="16:18" x14ac:dyDescent="0.2">
      <c r="P6808" s="288" t="str">
        <f t="shared" si="106"/>
        <v>BLANK</v>
      </c>
      <c r="R6808"/>
    </row>
    <row r="6809" spans="16:18" x14ac:dyDescent="0.2">
      <c r="P6809" s="288" t="str">
        <f t="shared" si="106"/>
        <v>BLANK</v>
      </c>
      <c r="R6809"/>
    </row>
    <row r="6810" spans="16:18" x14ac:dyDescent="0.2">
      <c r="P6810" s="288" t="str">
        <f t="shared" si="106"/>
        <v>BLANK</v>
      </c>
      <c r="R6810"/>
    </row>
    <row r="6811" spans="16:18" x14ac:dyDescent="0.2">
      <c r="P6811" s="288" t="str">
        <f t="shared" si="106"/>
        <v>BLANK</v>
      </c>
      <c r="R6811"/>
    </row>
    <row r="6812" spans="16:18" x14ac:dyDescent="0.2">
      <c r="P6812" s="288" t="str">
        <f t="shared" si="106"/>
        <v>BLANK</v>
      </c>
      <c r="R6812"/>
    </row>
    <row r="6813" spans="16:18" x14ac:dyDescent="0.2">
      <c r="P6813" s="288" t="str">
        <f t="shared" si="106"/>
        <v>BLANK</v>
      </c>
      <c r="R6813"/>
    </row>
    <row r="6814" spans="16:18" x14ac:dyDescent="0.2">
      <c r="P6814" s="288" t="str">
        <f t="shared" si="106"/>
        <v>BLANK</v>
      </c>
      <c r="R6814"/>
    </row>
    <row r="6815" spans="16:18" x14ac:dyDescent="0.2">
      <c r="P6815" s="288" t="str">
        <f t="shared" si="106"/>
        <v>BLANK</v>
      </c>
      <c r="R6815"/>
    </row>
    <row r="6816" spans="16:18" x14ac:dyDescent="0.2">
      <c r="P6816" s="288" t="str">
        <f t="shared" si="106"/>
        <v>BLANK</v>
      </c>
      <c r="R6816"/>
    </row>
    <row r="6817" spans="16:18" x14ac:dyDescent="0.2">
      <c r="P6817" s="288" t="str">
        <f t="shared" si="106"/>
        <v>BLANK</v>
      </c>
      <c r="R6817"/>
    </row>
    <row r="6818" spans="16:18" x14ac:dyDescent="0.2">
      <c r="P6818" s="288" t="str">
        <f t="shared" si="106"/>
        <v>BLANK</v>
      </c>
      <c r="R6818"/>
    </row>
    <row r="6819" spans="16:18" x14ac:dyDescent="0.2">
      <c r="P6819" s="288" t="str">
        <f t="shared" si="106"/>
        <v>BLANK</v>
      </c>
      <c r="R6819"/>
    </row>
    <row r="6820" spans="16:18" x14ac:dyDescent="0.2">
      <c r="P6820" s="288" t="str">
        <f t="shared" si="106"/>
        <v>BLANK</v>
      </c>
      <c r="R6820"/>
    </row>
    <row r="6821" spans="16:18" x14ac:dyDescent="0.2">
      <c r="P6821" s="288" t="str">
        <f t="shared" si="106"/>
        <v>BLANK</v>
      </c>
      <c r="R6821"/>
    </row>
    <row r="6822" spans="16:18" x14ac:dyDescent="0.2">
      <c r="P6822" s="288" t="str">
        <f t="shared" si="106"/>
        <v>BLANK</v>
      </c>
      <c r="R6822"/>
    </row>
    <row r="6823" spans="16:18" x14ac:dyDescent="0.2">
      <c r="P6823" s="288" t="str">
        <f t="shared" si="106"/>
        <v>BLANK</v>
      </c>
      <c r="R6823"/>
    </row>
    <row r="6824" spans="16:18" x14ac:dyDescent="0.2">
      <c r="P6824" s="288" t="str">
        <f t="shared" si="106"/>
        <v>BLANK</v>
      </c>
      <c r="R6824"/>
    </row>
    <row r="6825" spans="16:18" x14ac:dyDescent="0.2">
      <c r="P6825" s="288" t="str">
        <f t="shared" si="106"/>
        <v>BLANK</v>
      </c>
      <c r="R6825"/>
    </row>
    <row r="6826" spans="16:18" x14ac:dyDescent="0.2">
      <c r="P6826" s="288" t="str">
        <f t="shared" si="106"/>
        <v>BLANK</v>
      </c>
      <c r="R6826"/>
    </row>
    <row r="6827" spans="16:18" x14ac:dyDescent="0.2">
      <c r="P6827" s="288" t="str">
        <f t="shared" si="106"/>
        <v>BLANK</v>
      </c>
      <c r="R6827"/>
    </row>
    <row r="6828" spans="16:18" x14ac:dyDescent="0.2">
      <c r="P6828" s="288" t="str">
        <f t="shared" si="106"/>
        <v>BLANK</v>
      </c>
      <c r="R6828"/>
    </row>
    <row r="6829" spans="16:18" x14ac:dyDescent="0.2">
      <c r="P6829" s="288" t="str">
        <f t="shared" si="106"/>
        <v>BLANK</v>
      </c>
      <c r="R6829"/>
    </row>
    <row r="6830" spans="16:18" x14ac:dyDescent="0.2">
      <c r="P6830" s="288" t="str">
        <f t="shared" si="106"/>
        <v>BLANK</v>
      </c>
      <c r="R6830"/>
    </row>
    <row r="6831" spans="16:18" x14ac:dyDescent="0.2">
      <c r="P6831" s="288" t="str">
        <f t="shared" si="106"/>
        <v>BLANK</v>
      </c>
      <c r="R6831"/>
    </row>
    <row r="6832" spans="16:18" x14ac:dyDescent="0.2">
      <c r="P6832" s="288" t="str">
        <f t="shared" si="106"/>
        <v>BLANK</v>
      </c>
      <c r="R6832"/>
    </row>
    <row r="6833" spans="16:18" x14ac:dyDescent="0.2">
      <c r="P6833" s="288" t="str">
        <f t="shared" si="106"/>
        <v>BLANK</v>
      </c>
      <c r="R6833"/>
    </row>
    <row r="6834" spans="16:18" x14ac:dyDescent="0.2">
      <c r="P6834" s="288" t="str">
        <f t="shared" si="106"/>
        <v>BLANK</v>
      </c>
      <c r="R6834"/>
    </row>
    <row r="6835" spans="16:18" x14ac:dyDescent="0.2">
      <c r="P6835" s="288" t="str">
        <f t="shared" si="106"/>
        <v>BLANK</v>
      </c>
      <c r="R6835"/>
    </row>
    <row r="6836" spans="16:18" x14ac:dyDescent="0.2">
      <c r="P6836" s="288" t="str">
        <f t="shared" si="106"/>
        <v>BLANK</v>
      </c>
      <c r="R6836"/>
    </row>
    <row r="6837" spans="16:18" x14ac:dyDescent="0.2">
      <c r="P6837" s="288" t="str">
        <f t="shared" si="106"/>
        <v>BLANK</v>
      </c>
      <c r="R6837"/>
    </row>
    <row r="6838" spans="16:18" x14ac:dyDescent="0.2">
      <c r="P6838" s="288" t="str">
        <f t="shared" si="106"/>
        <v>BLANK</v>
      </c>
      <c r="R6838"/>
    </row>
    <row r="6839" spans="16:18" x14ac:dyDescent="0.2">
      <c r="P6839" s="288" t="str">
        <f t="shared" si="106"/>
        <v>BLANK</v>
      </c>
      <c r="R6839"/>
    </row>
    <row r="6840" spans="16:18" x14ac:dyDescent="0.2">
      <c r="P6840" s="288" t="str">
        <f t="shared" si="106"/>
        <v>BLANK</v>
      </c>
      <c r="R6840"/>
    </row>
    <row r="6841" spans="16:18" x14ac:dyDescent="0.2">
      <c r="P6841" s="288" t="str">
        <f t="shared" si="106"/>
        <v>BLANK</v>
      </c>
      <c r="R6841"/>
    </row>
    <row r="6842" spans="16:18" x14ac:dyDescent="0.2">
      <c r="P6842" s="288" t="str">
        <f t="shared" si="106"/>
        <v>BLANK</v>
      </c>
      <c r="R6842"/>
    </row>
    <row r="6843" spans="16:18" x14ac:dyDescent="0.2">
      <c r="P6843" s="288" t="str">
        <f t="shared" si="106"/>
        <v>BLANK</v>
      </c>
      <c r="R6843"/>
    </row>
    <row r="6844" spans="16:18" x14ac:dyDescent="0.2">
      <c r="P6844" s="288" t="str">
        <f t="shared" si="106"/>
        <v>BLANK</v>
      </c>
      <c r="R6844"/>
    </row>
    <row r="6845" spans="16:18" x14ac:dyDescent="0.2">
      <c r="P6845" s="288" t="str">
        <f t="shared" si="106"/>
        <v>BLANK</v>
      </c>
      <c r="R6845"/>
    </row>
    <row r="6846" spans="16:18" x14ac:dyDescent="0.2">
      <c r="P6846" s="288" t="str">
        <f t="shared" si="106"/>
        <v>BLANK</v>
      </c>
      <c r="R6846"/>
    </row>
    <row r="6847" spans="16:18" x14ac:dyDescent="0.2">
      <c r="P6847" s="288" t="str">
        <f t="shared" si="106"/>
        <v>BLANK</v>
      </c>
      <c r="R6847"/>
    </row>
    <row r="6848" spans="16:18" x14ac:dyDescent="0.2">
      <c r="P6848" s="288" t="str">
        <f t="shared" si="106"/>
        <v>BLANK</v>
      </c>
      <c r="R6848"/>
    </row>
    <row r="6849" spans="16:18" x14ac:dyDescent="0.2">
      <c r="P6849" s="288" t="str">
        <f t="shared" si="106"/>
        <v>BLANK</v>
      </c>
      <c r="R6849"/>
    </row>
    <row r="6850" spans="16:18" x14ac:dyDescent="0.2">
      <c r="P6850" s="288" t="str">
        <f t="shared" si="106"/>
        <v>BLANK</v>
      </c>
      <c r="R6850"/>
    </row>
    <row r="6851" spans="16:18" x14ac:dyDescent="0.2">
      <c r="P6851" s="288" t="str">
        <f t="shared" ref="P6851:P6914" si="107">IF(A6851="","BLANK",A6851)</f>
        <v>BLANK</v>
      </c>
      <c r="R6851"/>
    </row>
    <row r="6852" spans="16:18" x14ac:dyDescent="0.2">
      <c r="P6852" s="288" t="str">
        <f t="shared" si="107"/>
        <v>BLANK</v>
      </c>
      <c r="R6852"/>
    </row>
    <row r="6853" spans="16:18" x14ac:dyDescent="0.2">
      <c r="P6853" s="288" t="str">
        <f t="shared" si="107"/>
        <v>BLANK</v>
      </c>
      <c r="R6853"/>
    </row>
    <row r="6854" spans="16:18" x14ac:dyDescent="0.2">
      <c r="P6854" s="288" t="str">
        <f t="shared" si="107"/>
        <v>BLANK</v>
      </c>
      <c r="R6854"/>
    </row>
    <row r="6855" spans="16:18" x14ac:dyDescent="0.2">
      <c r="P6855" s="288" t="str">
        <f t="shared" si="107"/>
        <v>BLANK</v>
      </c>
      <c r="R6855"/>
    </row>
    <row r="6856" spans="16:18" x14ac:dyDescent="0.2">
      <c r="P6856" s="288" t="str">
        <f t="shared" si="107"/>
        <v>BLANK</v>
      </c>
      <c r="R6856"/>
    </row>
    <row r="6857" spans="16:18" x14ac:dyDescent="0.2">
      <c r="P6857" s="288" t="str">
        <f t="shared" si="107"/>
        <v>BLANK</v>
      </c>
      <c r="R6857"/>
    </row>
    <row r="6858" spans="16:18" x14ac:dyDescent="0.2">
      <c r="P6858" s="288" t="str">
        <f t="shared" si="107"/>
        <v>BLANK</v>
      </c>
      <c r="R6858"/>
    </row>
    <row r="6859" spans="16:18" x14ac:dyDescent="0.2">
      <c r="P6859" s="288" t="str">
        <f t="shared" si="107"/>
        <v>BLANK</v>
      </c>
      <c r="R6859"/>
    </row>
    <row r="6860" spans="16:18" x14ac:dyDescent="0.2">
      <c r="P6860" s="288" t="str">
        <f t="shared" si="107"/>
        <v>BLANK</v>
      </c>
      <c r="R6860"/>
    </row>
    <row r="6861" spans="16:18" x14ac:dyDescent="0.2">
      <c r="P6861" s="288" t="str">
        <f t="shared" si="107"/>
        <v>BLANK</v>
      </c>
      <c r="R6861"/>
    </row>
    <row r="6862" spans="16:18" x14ac:dyDescent="0.2">
      <c r="P6862" s="288" t="str">
        <f t="shared" si="107"/>
        <v>BLANK</v>
      </c>
      <c r="R6862"/>
    </row>
    <row r="6863" spans="16:18" x14ac:dyDescent="0.2">
      <c r="P6863" s="288" t="str">
        <f t="shared" si="107"/>
        <v>BLANK</v>
      </c>
      <c r="R6863"/>
    </row>
    <row r="6864" spans="16:18" x14ac:dyDescent="0.2">
      <c r="P6864" s="288" t="str">
        <f t="shared" si="107"/>
        <v>BLANK</v>
      </c>
      <c r="R6864"/>
    </row>
    <row r="6865" spans="16:18" x14ac:dyDescent="0.2">
      <c r="P6865" s="288" t="str">
        <f t="shared" si="107"/>
        <v>BLANK</v>
      </c>
      <c r="R6865"/>
    </row>
    <row r="6866" spans="16:18" x14ac:dyDescent="0.2">
      <c r="P6866" s="288" t="str">
        <f t="shared" si="107"/>
        <v>BLANK</v>
      </c>
      <c r="R6866"/>
    </row>
    <row r="6867" spans="16:18" x14ac:dyDescent="0.2">
      <c r="P6867" s="288" t="str">
        <f t="shared" si="107"/>
        <v>BLANK</v>
      </c>
      <c r="R6867"/>
    </row>
    <row r="6868" spans="16:18" x14ac:dyDescent="0.2">
      <c r="P6868" s="288" t="str">
        <f t="shared" si="107"/>
        <v>BLANK</v>
      </c>
      <c r="R6868"/>
    </row>
    <row r="6869" spans="16:18" x14ac:dyDescent="0.2">
      <c r="P6869" s="288" t="str">
        <f t="shared" si="107"/>
        <v>BLANK</v>
      </c>
      <c r="R6869"/>
    </row>
    <row r="6870" spans="16:18" x14ac:dyDescent="0.2">
      <c r="P6870" s="288" t="str">
        <f t="shared" si="107"/>
        <v>BLANK</v>
      </c>
      <c r="R6870"/>
    </row>
    <row r="6871" spans="16:18" x14ac:dyDescent="0.2">
      <c r="P6871" s="288" t="str">
        <f t="shared" si="107"/>
        <v>BLANK</v>
      </c>
      <c r="R6871"/>
    </row>
    <row r="6872" spans="16:18" x14ac:dyDescent="0.2">
      <c r="P6872" s="288" t="str">
        <f t="shared" si="107"/>
        <v>BLANK</v>
      </c>
      <c r="R6872"/>
    </row>
    <row r="6873" spans="16:18" x14ac:dyDescent="0.2">
      <c r="P6873" s="288" t="str">
        <f t="shared" si="107"/>
        <v>BLANK</v>
      </c>
      <c r="R6873"/>
    </row>
    <row r="6874" spans="16:18" x14ac:dyDescent="0.2">
      <c r="P6874" s="288" t="str">
        <f t="shared" si="107"/>
        <v>BLANK</v>
      </c>
      <c r="R6874"/>
    </row>
    <row r="6875" spans="16:18" x14ac:dyDescent="0.2">
      <c r="P6875" s="288" t="str">
        <f t="shared" si="107"/>
        <v>BLANK</v>
      </c>
      <c r="R6875"/>
    </row>
    <row r="6876" spans="16:18" x14ac:dyDescent="0.2">
      <c r="P6876" s="288" t="str">
        <f t="shared" si="107"/>
        <v>BLANK</v>
      </c>
      <c r="R6876"/>
    </row>
    <row r="6877" spans="16:18" x14ac:dyDescent="0.2">
      <c r="P6877" s="288" t="str">
        <f t="shared" si="107"/>
        <v>BLANK</v>
      </c>
      <c r="R6877"/>
    </row>
    <row r="6878" spans="16:18" x14ac:dyDescent="0.2">
      <c r="P6878" s="288" t="str">
        <f t="shared" si="107"/>
        <v>BLANK</v>
      </c>
      <c r="R6878"/>
    </row>
    <row r="6879" spans="16:18" x14ac:dyDescent="0.2">
      <c r="P6879" s="288" t="str">
        <f t="shared" si="107"/>
        <v>BLANK</v>
      </c>
      <c r="R6879"/>
    </row>
    <row r="6880" spans="16:18" x14ac:dyDescent="0.2">
      <c r="P6880" s="288" t="str">
        <f t="shared" si="107"/>
        <v>BLANK</v>
      </c>
      <c r="R6880"/>
    </row>
    <row r="6881" spans="16:18" x14ac:dyDescent="0.2">
      <c r="P6881" s="288" t="str">
        <f t="shared" si="107"/>
        <v>BLANK</v>
      </c>
      <c r="R6881"/>
    </row>
    <row r="6882" spans="16:18" x14ac:dyDescent="0.2">
      <c r="P6882" s="288" t="str">
        <f t="shared" si="107"/>
        <v>BLANK</v>
      </c>
      <c r="R6882"/>
    </row>
    <row r="6883" spans="16:18" x14ac:dyDescent="0.2">
      <c r="P6883" s="288" t="str">
        <f t="shared" si="107"/>
        <v>BLANK</v>
      </c>
      <c r="R6883"/>
    </row>
    <row r="6884" spans="16:18" x14ac:dyDescent="0.2">
      <c r="P6884" s="288" t="str">
        <f t="shared" si="107"/>
        <v>BLANK</v>
      </c>
      <c r="R6884"/>
    </row>
    <row r="6885" spans="16:18" x14ac:dyDescent="0.2">
      <c r="P6885" s="288" t="str">
        <f t="shared" si="107"/>
        <v>BLANK</v>
      </c>
      <c r="R6885"/>
    </row>
    <row r="6886" spans="16:18" x14ac:dyDescent="0.2">
      <c r="P6886" s="288" t="str">
        <f t="shared" si="107"/>
        <v>BLANK</v>
      </c>
      <c r="R6886"/>
    </row>
    <row r="6887" spans="16:18" x14ac:dyDescent="0.2">
      <c r="P6887" s="288" t="str">
        <f t="shared" si="107"/>
        <v>BLANK</v>
      </c>
      <c r="R6887"/>
    </row>
    <row r="6888" spans="16:18" x14ac:dyDescent="0.2">
      <c r="P6888" s="288" t="str">
        <f t="shared" si="107"/>
        <v>BLANK</v>
      </c>
      <c r="R6888"/>
    </row>
    <row r="6889" spans="16:18" x14ac:dyDescent="0.2">
      <c r="P6889" s="288" t="str">
        <f t="shared" si="107"/>
        <v>BLANK</v>
      </c>
      <c r="R6889"/>
    </row>
    <row r="6890" spans="16:18" x14ac:dyDescent="0.2">
      <c r="P6890" s="288" t="str">
        <f t="shared" si="107"/>
        <v>BLANK</v>
      </c>
      <c r="R6890"/>
    </row>
    <row r="6891" spans="16:18" x14ac:dyDescent="0.2">
      <c r="P6891" s="288" t="str">
        <f t="shared" si="107"/>
        <v>BLANK</v>
      </c>
      <c r="R6891"/>
    </row>
    <row r="6892" spans="16:18" x14ac:dyDescent="0.2">
      <c r="P6892" s="288" t="str">
        <f t="shared" si="107"/>
        <v>BLANK</v>
      </c>
      <c r="R6892"/>
    </row>
    <row r="6893" spans="16:18" x14ac:dyDescent="0.2">
      <c r="P6893" s="288" t="str">
        <f t="shared" si="107"/>
        <v>BLANK</v>
      </c>
      <c r="R6893"/>
    </row>
    <row r="6894" spans="16:18" x14ac:dyDescent="0.2">
      <c r="P6894" s="288" t="str">
        <f t="shared" si="107"/>
        <v>BLANK</v>
      </c>
      <c r="R6894"/>
    </row>
    <row r="6895" spans="16:18" x14ac:dyDescent="0.2">
      <c r="P6895" s="288" t="str">
        <f t="shared" si="107"/>
        <v>BLANK</v>
      </c>
      <c r="R6895"/>
    </row>
    <row r="6896" spans="16:18" x14ac:dyDescent="0.2">
      <c r="P6896" s="288" t="str">
        <f t="shared" si="107"/>
        <v>BLANK</v>
      </c>
      <c r="R6896"/>
    </row>
    <row r="6897" spans="16:18" x14ac:dyDescent="0.2">
      <c r="P6897" s="288" t="str">
        <f t="shared" si="107"/>
        <v>BLANK</v>
      </c>
      <c r="R6897"/>
    </row>
    <row r="6898" spans="16:18" x14ac:dyDescent="0.2">
      <c r="P6898" s="288" t="str">
        <f t="shared" si="107"/>
        <v>BLANK</v>
      </c>
      <c r="R6898"/>
    </row>
    <row r="6899" spans="16:18" x14ac:dyDescent="0.2">
      <c r="P6899" s="288" t="str">
        <f t="shared" si="107"/>
        <v>BLANK</v>
      </c>
      <c r="R6899"/>
    </row>
    <row r="6900" spans="16:18" x14ac:dyDescent="0.2">
      <c r="P6900" s="288" t="str">
        <f t="shared" si="107"/>
        <v>BLANK</v>
      </c>
      <c r="R6900"/>
    </row>
    <row r="6901" spans="16:18" x14ac:dyDescent="0.2">
      <c r="P6901" s="288" t="str">
        <f t="shared" si="107"/>
        <v>BLANK</v>
      </c>
      <c r="R6901"/>
    </row>
    <row r="6902" spans="16:18" x14ac:dyDescent="0.2">
      <c r="P6902" s="288" t="str">
        <f t="shared" si="107"/>
        <v>BLANK</v>
      </c>
      <c r="R6902"/>
    </row>
    <row r="6903" spans="16:18" x14ac:dyDescent="0.2">
      <c r="P6903" s="288" t="str">
        <f t="shared" si="107"/>
        <v>BLANK</v>
      </c>
      <c r="R6903"/>
    </row>
    <row r="6904" spans="16:18" x14ac:dyDescent="0.2">
      <c r="P6904" s="288" t="str">
        <f t="shared" si="107"/>
        <v>BLANK</v>
      </c>
      <c r="R6904"/>
    </row>
    <row r="6905" spans="16:18" x14ac:dyDescent="0.2">
      <c r="P6905" s="288" t="str">
        <f t="shared" si="107"/>
        <v>BLANK</v>
      </c>
      <c r="R6905"/>
    </row>
    <row r="6906" spans="16:18" x14ac:dyDescent="0.2">
      <c r="P6906" s="288" t="str">
        <f t="shared" si="107"/>
        <v>BLANK</v>
      </c>
      <c r="R6906"/>
    </row>
    <row r="6907" spans="16:18" x14ac:dyDescent="0.2">
      <c r="P6907" s="288" t="str">
        <f t="shared" si="107"/>
        <v>BLANK</v>
      </c>
      <c r="R6907"/>
    </row>
    <row r="6908" spans="16:18" x14ac:dyDescent="0.2">
      <c r="P6908" s="288" t="str">
        <f t="shared" si="107"/>
        <v>BLANK</v>
      </c>
      <c r="R6908"/>
    </row>
    <row r="6909" spans="16:18" x14ac:dyDescent="0.2">
      <c r="P6909" s="288" t="str">
        <f t="shared" si="107"/>
        <v>BLANK</v>
      </c>
      <c r="R6909"/>
    </row>
    <row r="6910" spans="16:18" x14ac:dyDescent="0.2">
      <c r="P6910" s="288" t="str">
        <f t="shared" si="107"/>
        <v>BLANK</v>
      </c>
      <c r="R6910"/>
    </row>
    <row r="6911" spans="16:18" x14ac:dyDescent="0.2">
      <c r="P6911" s="288" t="str">
        <f t="shared" si="107"/>
        <v>BLANK</v>
      </c>
      <c r="R6911"/>
    </row>
    <row r="6912" spans="16:18" x14ac:dyDescent="0.2">
      <c r="P6912" s="288" t="str">
        <f t="shared" si="107"/>
        <v>BLANK</v>
      </c>
      <c r="R6912"/>
    </row>
    <row r="6913" spans="16:18" x14ac:dyDescent="0.2">
      <c r="P6913" s="288" t="str">
        <f t="shared" si="107"/>
        <v>BLANK</v>
      </c>
      <c r="R6913"/>
    </row>
    <row r="6914" spans="16:18" x14ac:dyDescent="0.2">
      <c r="P6914" s="288" t="str">
        <f t="shared" si="107"/>
        <v>BLANK</v>
      </c>
      <c r="R6914"/>
    </row>
    <row r="6915" spans="16:18" x14ac:dyDescent="0.2">
      <c r="P6915" s="288" t="str">
        <f t="shared" ref="P6915:P6978" si="108">IF(A6915="","BLANK",A6915)</f>
        <v>BLANK</v>
      </c>
      <c r="R6915"/>
    </row>
    <row r="6916" spans="16:18" x14ac:dyDescent="0.2">
      <c r="P6916" s="288" t="str">
        <f t="shared" si="108"/>
        <v>BLANK</v>
      </c>
      <c r="R6916"/>
    </row>
    <row r="6917" spans="16:18" x14ac:dyDescent="0.2">
      <c r="P6917" s="288" t="str">
        <f t="shared" si="108"/>
        <v>BLANK</v>
      </c>
      <c r="R6917"/>
    </row>
    <row r="6918" spans="16:18" x14ac:dyDescent="0.2">
      <c r="P6918" s="288" t="str">
        <f t="shared" si="108"/>
        <v>BLANK</v>
      </c>
      <c r="R6918"/>
    </row>
    <row r="6919" spans="16:18" x14ac:dyDescent="0.2">
      <c r="P6919" s="288" t="str">
        <f t="shared" si="108"/>
        <v>BLANK</v>
      </c>
      <c r="R6919"/>
    </row>
    <row r="6920" spans="16:18" x14ac:dyDescent="0.2">
      <c r="P6920" s="288" t="str">
        <f t="shared" si="108"/>
        <v>BLANK</v>
      </c>
      <c r="R6920"/>
    </row>
    <row r="6921" spans="16:18" x14ac:dyDescent="0.2">
      <c r="P6921" s="288" t="str">
        <f t="shared" si="108"/>
        <v>BLANK</v>
      </c>
      <c r="R6921"/>
    </row>
    <row r="6922" spans="16:18" x14ac:dyDescent="0.2">
      <c r="P6922" s="288" t="str">
        <f t="shared" si="108"/>
        <v>BLANK</v>
      </c>
      <c r="R6922"/>
    </row>
    <row r="6923" spans="16:18" x14ac:dyDescent="0.2">
      <c r="P6923" s="288" t="str">
        <f t="shared" si="108"/>
        <v>BLANK</v>
      </c>
      <c r="R6923"/>
    </row>
    <row r="6924" spans="16:18" x14ac:dyDescent="0.2">
      <c r="P6924" s="288" t="str">
        <f t="shared" si="108"/>
        <v>BLANK</v>
      </c>
      <c r="R6924"/>
    </row>
    <row r="6925" spans="16:18" x14ac:dyDescent="0.2">
      <c r="P6925" s="288" t="str">
        <f t="shared" si="108"/>
        <v>BLANK</v>
      </c>
      <c r="R6925"/>
    </row>
    <row r="6926" spans="16:18" x14ac:dyDescent="0.2">
      <c r="P6926" s="288" t="str">
        <f t="shared" si="108"/>
        <v>BLANK</v>
      </c>
      <c r="R6926"/>
    </row>
    <row r="6927" spans="16:18" x14ac:dyDescent="0.2">
      <c r="P6927" s="288" t="str">
        <f t="shared" si="108"/>
        <v>BLANK</v>
      </c>
      <c r="R6927"/>
    </row>
    <row r="6928" spans="16:18" x14ac:dyDescent="0.2">
      <c r="P6928" s="288" t="str">
        <f t="shared" si="108"/>
        <v>BLANK</v>
      </c>
      <c r="R6928"/>
    </row>
    <row r="6929" spans="16:18" x14ac:dyDescent="0.2">
      <c r="P6929" s="288" t="str">
        <f t="shared" si="108"/>
        <v>BLANK</v>
      </c>
      <c r="R6929"/>
    </row>
    <row r="6930" spans="16:18" x14ac:dyDescent="0.2">
      <c r="P6930" s="288" t="str">
        <f t="shared" si="108"/>
        <v>BLANK</v>
      </c>
      <c r="R6930"/>
    </row>
    <row r="6931" spans="16:18" x14ac:dyDescent="0.2">
      <c r="P6931" s="288" t="str">
        <f t="shared" si="108"/>
        <v>BLANK</v>
      </c>
      <c r="R6931"/>
    </row>
    <row r="6932" spans="16:18" x14ac:dyDescent="0.2">
      <c r="P6932" s="288" t="str">
        <f t="shared" si="108"/>
        <v>BLANK</v>
      </c>
      <c r="R6932"/>
    </row>
    <row r="6933" spans="16:18" x14ac:dyDescent="0.2">
      <c r="P6933" s="288" t="str">
        <f t="shared" si="108"/>
        <v>BLANK</v>
      </c>
      <c r="R6933"/>
    </row>
    <row r="6934" spans="16:18" x14ac:dyDescent="0.2">
      <c r="P6934" s="288" t="str">
        <f t="shared" si="108"/>
        <v>BLANK</v>
      </c>
      <c r="R6934"/>
    </row>
    <row r="6935" spans="16:18" x14ac:dyDescent="0.2">
      <c r="P6935" s="288" t="str">
        <f t="shared" si="108"/>
        <v>BLANK</v>
      </c>
      <c r="R6935"/>
    </row>
    <row r="6936" spans="16:18" x14ac:dyDescent="0.2">
      <c r="P6936" s="288" t="str">
        <f t="shared" si="108"/>
        <v>BLANK</v>
      </c>
      <c r="R6936"/>
    </row>
    <row r="6937" spans="16:18" x14ac:dyDescent="0.2">
      <c r="P6937" s="288" t="str">
        <f t="shared" si="108"/>
        <v>BLANK</v>
      </c>
      <c r="R6937"/>
    </row>
    <row r="6938" spans="16:18" x14ac:dyDescent="0.2">
      <c r="P6938" s="288" t="str">
        <f t="shared" si="108"/>
        <v>BLANK</v>
      </c>
      <c r="R6938"/>
    </row>
    <row r="6939" spans="16:18" x14ac:dyDescent="0.2">
      <c r="P6939" s="288" t="str">
        <f t="shared" si="108"/>
        <v>BLANK</v>
      </c>
      <c r="R6939"/>
    </row>
    <row r="6940" spans="16:18" x14ac:dyDescent="0.2">
      <c r="P6940" s="288" t="str">
        <f t="shared" si="108"/>
        <v>BLANK</v>
      </c>
      <c r="R6940"/>
    </row>
    <row r="6941" spans="16:18" x14ac:dyDescent="0.2">
      <c r="P6941" s="288" t="str">
        <f t="shared" si="108"/>
        <v>BLANK</v>
      </c>
      <c r="R6941"/>
    </row>
    <row r="6942" spans="16:18" x14ac:dyDescent="0.2">
      <c r="P6942" s="288" t="str">
        <f t="shared" si="108"/>
        <v>BLANK</v>
      </c>
      <c r="R6942"/>
    </row>
    <row r="6943" spans="16:18" x14ac:dyDescent="0.2">
      <c r="P6943" s="288" t="str">
        <f t="shared" si="108"/>
        <v>BLANK</v>
      </c>
      <c r="R6943"/>
    </row>
    <row r="6944" spans="16:18" x14ac:dyDescent="0.2">
      <c r="P6944" s="288" t="str">
        <f t="shared" si="108"/>
        <v>BLANK</v>
      </c>
      <c r="R6944"/>
    </row>
    <row r="6945" spans="16:18" x14ac:dyDescent="0.2">
      <c r="P6945" s="288" t="str">
        <f t="shared" si="108"/>
        <v>BLANK</v>
      </c>
      <c r="R6945"/>
    </row>
    <row r="6946" spans="16:18" x14ac:dyDescent="0.2">
      <c r="P6946" s="288" t="str">
        <f t="shared" si="108"/>
        <v>BLANK</v>
      </c>
      <c r="R6946"/>
    </row>
    <row r="6947" spans="16:18" x14ac:dyDescent="0.2">
      <c r="P6947" s="288" t="str">
        <f t="shared" si="108"/>
        <v>BLANK</v>
      </c>
      <c r="R6947"/>
    </row>
    <row r="6948" spans="16:18" x14ac:dyDescent="0.2">
      <c r="P6948" s="288" t="str">
        <f t="shared" si="108"/>
        <v>BLANK</v>
      </c>
      <c r="R6948"/>
    </row>
    <row r="6949" spans="16:18" x14ac:dyDescent="0.2">
      <c r="P6949" s="288" t="str">
        <f t="shared" si="108"/>
        <v>BLANK</v>
      </c>
      <c r="R6949"/>
    </row>
    <row r="6950" spans="16:18" x14ac:dyDescent="0.2">
      <c r="P6950" s="288" t="str">
        <f t="shared" si="108"/>
        <v>BLANK</v>
      </c>
      <c r="R6950"/>
    </row>
    <row r="6951" spans="16:18" x14ac:dyDescent="0.2">
      <c r="P6951" s="288" t="str">
        <f t="shared" si="108"/>
        <v>BLANK</v>
      </c>
      <c r="R6951"/>
    </row>
    <row r="6952" spans="16:18" x14ac:dyDescent="0.2">
      <c r="P6952" s="288" t="str">
        <f t="shared" si="108"/>
        <v>BLANK</v>
      </c>
      <c r="R6952"/>
    </row>
    <row r="6953" spans="16:18" x14ac:dyDescent="0.2">
      <c r="P6953" s="288" t="str">
        <f t="shared" si="108"/>
        <v>BLANK</v>
      </c>
      <c r="R6953"/>
    </row>
    <row r="6954" spans="16:18" x14ac:dyDescent="0.2">
      <c r="P6954" s="288" t="str">
        <f t="shared" si="108"/>
        <v>BLANK</v>
      </c>
      <c r="R6954"/>
    </row>
    <row r="6955" spans="16:18" x14ac:dyDescent="0.2">
      <c r="P6955" s="288" t="str">
        <f t="shared" si="108"/>
        <v>BLANK</v>
      </c>
      <c r="R6955"/>
    </row>
    <row r="6956" spans="16:18" x14ac:dyDescent="0.2">
      <c r="P6956" s="288" t="str">
        <f t="shared" si="108"/>
        <v>BLANK</v>
      </c>
      <c r="R6956"/>
    </row>
    <row r="6957" spans="16:18" x14ac:dyDescent="0.2">
      <c r="P6957" s="288" t="str">
        <f t="shared" si="108"/>
        <v>BLANK</v>
      </c>
      <c r="R6957"/>
    </row>
    <row r="6958" spans="16:18" x14ac:dyDescent="0.2">
      <c r="P6958" s="288" t="str">
        <f t="shared" si="108"/>
        <v>BLANK</v>
      </c>
      <c r="R6958"/>
    </row>
    <row r="6959" spans="16:18" x14ac:dyDescent="0.2">
      <c r="P6959" s="288" t="str">
        <f t="shared" si="108"/>
        <v>BLANK</v>
      </c>
      <c r="R6959"/>
    </row>
    <row r="6960" spans="16:18" x14ac:dyDescent="0.2">
      <c r="P6960" s="288" t="str">
        <f t="shared" si="108"/>
        <v>BLANK</v>
      </c>
      <c r="R6960"/>
    </row>
    <row r="6961" spans="16:18" x14ac:dyDescent="0.2">
      <c r="P6961" s="288" t="str">
        <f t="shared" si="108"/>
        <v>BLANK</v>
      </c>
      <c r="R6961"/>
    </row>
    <row r="6962" spans="16:18" x14ac:dyDescent="0.2">
      <c r="P6962" s="288" t="str">
        <f t="shared" si="108"/>
        <v>BLANK</v>
      </c>
      <c r="R6962"/>
    </row>
    <row r="6963" spans="16:18" x14ac:dyDescent="0.2">
      <c r="P6963" s="288" t="str">
        <f t="shared" si="108"/>
        <v>BLANK</v>
      </c>
      <c r="R6963"/>
    </row>
    <row r="6964" spans="16:18" x14ac:dyDescent="0.2">
      <c r="P6964" s="288" t="str">
        <f t="shared" si="108"/>
        <v>BLANK</v>
      </c>
      <c r="R6964"/>
    </row>
    <row r="6965" spans="16:18" x14ac:dyDescent="0.2">
      <c r="P6965" s="288" t="str">
        <f t="shared" si="108"/>
        <v>BLANK</v>
      </c>
      <c r="R6965"/>
    </row>
    <row r="6966" spans="16:18" x14ac:dyDescent="0.2">
      <c r="P6966" s="288" t="str">
        <f t="shared" si="108"/>
        <v>BLANK</v>
      </c>
      <c r="R6966"/>
    </row>
    <row r="6967" spans="16:18" x14ac:dyDescent="0.2">
      <c r="P6967" s="288" t="str">
        <f t="shared" si="108"/>
        <v>BLANK</v>
      </c>
      <c r="R6967"/>
    </row>
    <row r="6968" spans="16:18" x14ac:dyDescent="0.2">
      <c r="P6968" s="288" t="str">
        <f t="shared" si="108"/>
        <v>BLANK</v>
      </c>
      <c r="R6968"/>
    </row>
    <row r="6969" spans="16:18" x14ac:dyDescent="0.2">
      <c r="P6969" s="288" t="str">
        <f t="shared" si="108"/>
        <v>BLANK</v>
      </c>
      <c r="R6969"/>
    </row>
    <row r="6970" spans="16:18" x14ac:dyDescent="0.2">
      <c r="P6970" s="288" t="str">
        <f t="shared" si="108"/>
        <v>BLANK</v>
      </c>
      <c r="R6970"/>
    </row>
    <row r="6971" spans="16:18" x14ac:dyDescent="0.2">
      <c r="P6971" s="288" t="str">
        <f t="shared" si="108"/>
        <v>BLANK</v>
      </c>
      <c r="R6971"/>
    </row>
    <row r="6972" spans="16:18" x14ac:dyDescent="0.2">
      <c r="P6972" s="288" t="str">
        <f t="shared" si="108"/>
        <v>BLANK</v>
      </c>
      <c r="R6972"/>
    </row>
    <row r="6973" spans="16:18" x14ac:dyDescent="0.2">
      <c r="P6973" s="288" t="str">
        <f t="shared" si="108"/>
        <v>BLANK</v>
      </c>
      <c r="R6973"/>
    </row>
    <row r="6974" spans="16:18" x14ac:dyDescent="0.2">
      <c r="P6974" s="288" t="str">
        <f t="shared" si="108"/>
        <v>BLANK</v>
      </c>
      <c r="R6974"/>
    </row>
    <row r="6975" spans="16:18" x14ac:dyDescent="0.2">
      <c r="P6975" s="288" t="str">
        <f t="shared" si="108"/>
        <v>BLANK</v>
      </c>
      <c r="R6975"/>
    </row>
    <row r="6976" spans="16:18" x14ac:dyDescent="0.2">
      <c r="P6976" s="288" t="str">
        <f t="shared" si="108"/>
        <v>BLANK</v>
      </c>
      <c r="R6976"/>
    </row>
    <row r="6977" spans="16:18" x14ac:dyDescent="0.2">
      <c r="P6977" s="288" t="str">
        <f t="shared" si="108"/>
        <v>BLANK</v>
      </c>
      <c r="R6977"/>
    </row>
    <row r="6978" spans="16:18" x14ac:dyDescent="0.2">
      <c r="P6978" s="288" t="str">
        <f t="shared" si="108"/>
        <v>BLANK</v>
      </c>
      <c r="R6978"/>
    </row>
    <row r="6979" spans="16:18" x14ac:dyDescent="0.2">
      <c r="P6979" s="288" t="str">
        <f t="shared" ref="P6979:P7042" si="109">IF(A6979="","BLANK",A6979)</f>
        <v>BLANK</v>
      </c>
      <c r="R6979"/>
    </row>
    <row r="6980" spans="16:18" x14ac:dyDescent="0.2">
      <c r="P6980" s="288" t="str">
        <f t="shared" si="109"/>
        <v>BLANK</v>
      </c>
      <c r="R6980"/>
    </row>
    <row r="6981" spans="16:18" x14ac:dyDescent="0.2">
      <c r="P6981" s="288" t="str">
        <f t="shared" si="109"/>
        <v>BLANK</v>
      </c>
      <c r="R6981"/>
    </row>
    <row r="6982" spans="16:18" x14ac:dyDescent="0.2">
      <c r="P6982" s="288" t="str">
        <f t="shared" si="109"/>
        <v>BLANK</v>
      </c>
      <c r="R6982"/>
    </row>
    <row r="6983" spans="16:18" x14ac:dyDescent="0.2">
      <c r="P6983" s="288" t="str">
        <f t="shared" si="109"/>
        <v>BLANK</v>
      </c>
      <c r="R6983"/>
    </row>
    <row r="6984" spans="16:18" x14ac:dyDescent="0.2">
      <c r="P6984" s="288" t="str">
        <f t="shared" si="109"/>
        <v>BLANK</v>
      </c>
      <c r="R6984"/>
    </row>
    <row r="6985" spans="16:18" x14ac:dyDescent="0.2">
      <c r="P6985" s="288" t="str">
        <f t="shared" si="109"/>
        <v>BLANK</v>
      </c>
      <c r="R6985"/>
    </row>
    <row r="6986" spans="16:18" x14ac:dyDescent="0.2">
      <c r="P6986" s="288" t="str">
        <f t="shared" si="109"/>
        <v>BLANK</v>
      </c>
      <c r="R6986"/>
    </row>
    <row r="6987" spans="16:18" x14ac:dyDescent="0.2">
      <c r="P6987" s="288" t="str">
        <f t="shared" si="109"/>
        <v>BLANK</v>
      </c>
      <c r="R6987"/>
    </row>
    <row r="6988" spans="16:18" x14ac:dyDescent="0.2">
      <c r="P6988" s="288" t="str">
        <f t="shared" si="109"/>
        <v>BLANK</v>
      </c>
      <c r="R6988"/>
    </row>
    <row r="6989" spans="16:18" x14ac:dyDescent="0.2">
      <c r="P6989" s="288" t="str">
        <f t="shared" si="109"/>
        <v>BLANK</v>
      </c>
      <c r="R6989"/>
    </row>
    <row r="6990" spans="16:18" x14ac:dyDescent="0.2">
      <c r="P6990" s="288" t="str">
        <f t="shared" si="109"/>
        <v>BLANK</v>
      </c>
      <c r="R6990"/>
    </row>
    <row r="6991" spans="16:18" x14ac:dyDescent="0.2">
      <c r="P6991" s="288" t="str">
        <f t="shared" si="109"/>
        <v>BLANK</v>
      </c>
      <c r="R6991"/>
    </row>
    <row r="6992" spans="16:18" x14ac:dyDescent="0.2">
      <c r="P6992" s="288" t="str">
        <f t="shared" si="109"/>
        <v>BLANK</v>
      </c>
      <c r="R6992"/>
    </row>
    <row r="6993" spans="16:18" x14ac:dyDescent="0.2">
      <c r="P6993" s="288" t="str">
        <f t="shared" si="109"/>
        <v>BLANK</v>
      </c>
      <c r="R6993"/>
    </row>
    <row r="6994" spans="16:18" x14ac:dyDescent="0.2">
      <c r="P6994" s="288" t="str">
        <f t="shared" si="109"/>
        <v>BLANK</v>
      </c>
      <c r="R6994"/>
    </row>
    <row r="6995" spans="16:18" x14ac:dyDescent="0.2">
      <c r="P6995" s="288" t="str">
        <f t="shared" si="109"/>
        <v>BLANK</v>
      </c>
      <c r="R6995"/>
    </row>
    <row r="6996" spans="16:18" x14ac:dyDescent="0.2">
      <c r="P6996" s="288" t="str">
        <f t="shared" si="109"/>
        <v>BLANK</v>
      </c>
      <c r="R6996"/>
    </row>
    <row r="6997" spans="16:18" x14ac:dyDescent="0.2">
      <c r="P6997" s="288" t="str">
        <f t="shared" si="109"/>
        <v>BLANK</v>
      </c>
      <c r="R6997"/>
    </row>
    <row r="6998" spans="16:18" x14ac:dyDescent="0.2">
      <c r="P6998" s="288" t="str">
        <f t="shared" si="109"/>
        <v>BLANK</v>
      </c>
      <c r="R6998"/>
    </row>
    <row r="6999" spans="16:18" x14ac:dyDescent="0.2">
      <c r="P6999" s="288" t="str">
        <f t="shared" si="109"/>
        <v>BLANK</v>
      </c>
      <c r="R6999"/>
    </row>
    <row r="7000" spans="16:18" x14ac:dyDescent="0.2">
      <c r="P7000" s="288" t="str">
        <f t="shared" si="109"/>
        <v>BLANK</v>
      </c>
      <c r="R7000"/>
    </row>
    <row r="7001" spans="16:18" x14ac:dyDescent="0.2">
      <c r="P7001" s="288" t="str">
        <f t="shared" si="109"/>
        <v>BLANK</v>
      </c>
      <c r="R7001"/>
    </row>
    <row r="7002" spans="16:18" x14ac:dyDescent="0.2">
      <c r="P7002" s="288" t="str">
        <f t="shared" si="109"/>
        <v>BLANK</v>
      </c>
      <c r="R7002"/>
    </row>
    <row r="7003" spans="16:18" x14ac:dyDescent="0.2">
      <c r="P7003" s="288" t="str">
        <f t="shared" si="109"/>
        <v>BLANK</v>
      </c>
      <c r="R7003"/>
    </row>
    <row r="7004" spans="16:18" x14ac:dyDescent="0.2">
      <c r="P7004" s="288" t="str">
        <f t="shared" si="109"/>
        <v>BLANK</v>
      </c>
      <c r="R7004"/>
    </row>
    <row r="7005" spans="16:18" x14ac:dyDescent="0.2">
      <c r="P7005" s="288" t="str">
        <f t="shared" si="109"/>
        <v>BLANK</v>
      </c>
      <c r="R7005"/>
    </row>
    <row r="7006" spans="16:18" x14ac:dyDescent="0.2">
      <c r="P7006" s="288" t="str">
        <f t="shared" si="109"/>
        <v>BLANK</v>
      </c>
      <c r="R7006"/>
    </row>
    <row r="7007" spans="16:18" x14ac:dyDescent="0.2">
      <c r="P7007" s="288" t="str">
        <f t="shared" si="109"/>
        <v>BLANK</v>
      </c>
      <c r="R7007"/>
    </row>
    <row r="7008" spans="16:18" x14ac:dyDescent="0.2">
      <c r="P7008" s="288" t="str">
        <f t="shared" si="109"/>
        <v>BLANK</v>
      </c>
      <c r="R7008"/>
    </row>
    <row r="7009" spans="16:18" x14ac:dyDescent="0.2">
      <c r="P7009" s="288" t="str">
        <f t="shared" si="109"/>
        <v>BLANK</v>
      </c>
      <c r="R7009"/>
    </row>
    <row r="7010" spans="16:18" x14ac:dyDescent="0.2">
      <c r="P7010" s="288" t="str">
        <f t="shared" si="109"/>
        <v>BLANK</v>
      </c>
      <c r="R7010"/>
    </row>
    <row r="7011" spans="16:18" x14ac:dyDescent="0.2">
      <c r="P7011" s="288" t="str">
        <f t="shared" si="109"/>
        <v>BLANK</v>
      </c>
      <c r="R7011"/>
    </row>
    <row r="7012" spans="16:18" x14ac:dyDescent="0.2">
      <c r="P7012" s="288" t="str">
        <f t="shared" si="109"/>
        <v>BLANK</v>
      </c>
      <c r="R7012"/>
    </row>
    <row r="7013" spans="16:18" x14ac:dyDescent="0.2">
      <c r="P7013" s="288" t="str">
        <f t="shared" si="109"/>
        <v>BLANK</v>
      </c>
      <c r="R7013"/>
    </row>
    <row r="7014" spans="16:18" x14ac:dyDescent="0.2">
      <c r="P7014" s="288" t="str">
        <f t="shared" si="109"/>
        <v>BLANK</v>
      </c>
      <c r="R7014"/>
    </row>
    <row r="7015" spans="16:18" x14ac:dyDescent="0.2">
      <c r="P7015" s="288" t="str">
        <f t="shared" si="109"/>
        <v>BLANK</v>
      </c>
      <c r="R7015"/>
    </row>
    <row r="7016" spans="16:18" x14ac:dyDescent="0.2">
      <c r="P7016" s="288" t="str">
        <f t="shared" si="109"/>
        <v>BLANK</v>
      </c>
      <c r="R7016"/>
    </row>
    <row r="7017" spans="16:18" x14ac:dyDescent="0.2">
      <c r="P7017" s="288" t="str">
        <f t="shared" si="109"/>
        <v>BLANK</v>
      </c>
      <c r="R7017"/>
    </row>
    <row r="7018" spans="16:18" x14ac:dyDescent="0.2">
      <c r="P7018" s="288" t="str">
        <f t="shared" si="109"/>
        <v>BLANK</v>
      </c>
      <c r="R7018"/>
    </row>
    <row r="7019" spans="16:18" x14ac:dyDescent="0.2">
      <c r="P7019" s="288" t="str">
        <f t="shared" si="109"/>
        <v>BLANK</v>
      </c>
      <c r="R7019"/>
    </row>
    <row r="7020" spans="16:18" x14ac:dyDescent="0.2">
      <c r="P7020" s="288" t="str">
        <f t="shared" si="109"/>
        <v>BLANK</v>
      </c>
      <c r="R7020"/>
    </row>
    <row r="7021" spans="16:18" x14ac:dyDescent="0.2">
      <c r="P7021" s="288" t="str">
        <f t="shared" si="109"/>
        <v>BLANK</v>
      </c>
      <c r="R7021"/>
    </row>
    <row r="7022" spans="16:18" x14ac:dyDescent="0.2">
      <c r="P7022" s="288" t="str">
        <f t="shared" si="109"/>
        <v>BLANK</v>
      </c>
      <c r="R7022"/>
    </row>
    <row r="7023" spans="16:18" x14ac:dyDescent="0.2">
      <c r="P7023" s="288" t="str">
        <f t="shared" si="109"/>
        <v>BLANK</v>
      </c>
      <c r="R7023"/>
    </row>
    <row r="7024" spans="16:18" x14ac:dyDescent="0.2">
      <c r="P7024" s="288" t="str">
        <f t="shared" si="109"/>
        <v>BLANK</v>
      </c>
      <c r="R7024"/>
    </row>
    <row r="7025" spans="16:18" x14ac:dyDescent="0.2">
      <c r="P7025" s="288" t="str">
        <f t="shared" si="109"/>
        <v>BLANK</v>
      </c>
      <c r="R7025"/>
    </row>
    <row r="7026" spans="16:18" x14ac:dyDescent="0.2">
      <c r="P7026" s="288" t="str">
        <f t="shared" si="109"/>
        <v>BLANK</v>
      </c>
      <c r="R7026"/>
    </row>
    <row r="7027" spans="16:18" x14ac:dyDescent="0.2">
      <c r="P7027" s="288" t="str">
        <f t="shared" si="109"/>
        <v>BLANK</v>
      </c>
      <c r="R7027"/>
    </row>
    <row r="7028" spans="16:18" x14ac:dyDescent="0.2">
      <c r="P7028" s="288" t="str">
        <f t="shared" si="109"/>
        <v>BLANK</v>
      </c>
      <c r="R7028"/>
    </row>
    <row r="7029" spans="16:18" x14ac:dyDescent="0.2">
      <c r="P7029" s="288" t="str">
        <f t="shared" si="109"/>
        <v>BLANK</v>
      </c>
      <c r="R7029"/>
    </row>
    <row r="7030" spans="16:18" x14ac:dyDescent="0.2">
      <c r="P7030" s="288" t="str">
        <f t="shared" si="109"/>
        <v>BLANK</v>
      </c>
      <c r="R7030"/>
    </row>
    <row r="7031" spans="16:18" x14ac:dyDescent="0.2">
      <c r="P7031" s="288" t="str">
        <f t="shared" si="109"/>
        <v>BLANK</v>
      </c>
      <c r="R7031"/>
    </row>
    <row r="7032" spans="16:18" x14ac:dyDescent="0.2">
      <c r="P7032" s="288" t="str">
        <f t="shared" si="109"/>
        <v>BLANK</v>
      </c>
      <c r="R7032"/>
    </row>
    <row r="7033" spans="16:18" x14ac:dyDescent="0.2">
      <c r="P7033" s="288" t="str">
        <f t="shared" si="109"/>
        <v>BLANK</v>
      </c>
      <c r="R7033"/>
    </row>
    <row r="7034" spans="16:18" x14ac:dyDescent="0.2">
      <c r="P7034" s="288" t="str">
        <f t="shared" si="109"/>
        <v>BLANK</v>
      </c>
      <c r="R7034"/>
    </row>
    <row r="7035" spans="16:18" x14ac:dyDescent="0.2">
      <c r="P7035" s="288" t="str">
        <f t="shared" si="109"/>
        <v>BLANK</v>
      </c>
      <c r="R7035"/>
    </row>
    <row r="7036" spans="16:18" x14ac:dyDescent="0.2">
      <c r="P7036" s="288" t="str">
        <f t="shared" si="109"/>
        <v>BLANK</v>
      </c>
      <c r="R7036"/>
    </row>
    <row r="7037" spans="16:18" x14ac:dyDescent="0.2">
      <c r="P7037" s="288" t="str">
        <f t="shared" si="109"/>
        <v>BLANK</v>
      </c>
      <c r="R7037"/>
    </row>
    <row r="7038" spans="16:18" x14ac:dyDescent="0.2">
      <c r="P7038" s="288" t="str">
        <f t="shared" si="109"/>
        <v>BLANK</v>
      </c>
      <c r="R7038"/>
    </row>
    <row r="7039" spans="16:18" x14ac:dyDescent="0.2">
      <c r="P7039" s="288" t="str">
        <f t="shared" si="109"/>
        <v>BLANK</v>
      </c>
      <c r="R7039"/>
    </row>
    <row r="7040" spans="16:18" x14ac:dyDescent="0.2">
      <c r="P7040" s="288" t="str">
        <f t="shared" si="109"/>
        <v>BLANK</v>
      </c>
      <c r="R7040"/>
    </row>
    <row r="7041" spans="16:18" x14ac:dyDescent="0.2">
      <c r="P7041" s="288" t="str">
        <f t="shared" si="109"/>
        <v>BLANK</v>
      </c>
      <c r="R7041"/>
    </row>
    <row r="7042" spans="16:18" x14ac:dyDescent="0.2">
      <c r="P7042" s="288" t="str">
        <f t="shared" si="109"/>
        <v>BLANK</v>
      </c>
      <c r="R7042"/>
    </row>
    <row r="7043" spans="16:18" x14ac:dyDescent="0.2">
      <c r="P7043" s="288" t="str">
        <f t="shared" ref="P7043:P7106" si="110">IF(A7043="","BLANK",A7043)</f>
        <v>BLANK</v>
      </c>
      <c r="R7043"/>
    </row>
    <row r="7044" spans="16:18" x14ac:dyDescent="0.2">
      <c r="P7044" s="288" t="str">
        <f t="shared" si="110"/>
        <v>BLANK</v>
      </c>
      <c r="R7044"/>
    </row>
    <row r="7045" spans="16:18" x14ac:dyDescent="0.2">
      <c r="P7045" s="288" t="str">
        <f t="shared" si="110"/>
        <v>BLANK</v>
      </c>
      <c r="R7045"/>
    </row>
    <row r="7046" spans="16:18" x14ac:dyDescent="0.2">
      <c r="P7046" s="288" t="str">
        <f t="shared" si="110"/>
        <v>BLANK</v>
      </c>
      <c r="R7046"/>
    </row>
    <row r="7047" spans="16:18" x14ac:dyDescent="0.2">
      <c r="P7047" s="288" t="str">
        <f t="shared" si="110"/>
        <v>BLANK</v>
      </c>
      <c r="R7047"/>
    </row>
    <row r="7048" spans="16:18" x14ac:dyDescent="0.2">
      <c r="P7048" s="288" t="str">
        <f t="shared" si="110"/>
        <v>BLANK</v>
      </c>
      <c r="R7048"/>
    </row>
    <row r="7049" spans="16:18" x14ac:dyDescent="0.2">
      <c r="P7049" s="288" t="str">
        <f t="shared" si="110"/>
        <v>BLANK</v>
      </c>
      <c r="R7049"/>
    </row>
    <row r="7050" spans="16:18" x14ac:dyDescent="0.2">
      <c r="P7050" s="288" t="str">
        <f t="shared" si="110"/>
        <v>BLANK</v>
      </c>
      <c r="R7050"/>
    </row>
    <row r="7051" spans="16:18" x14ac:dyDescent="0.2">
      <c r="P7051" s="288" t="str">
        <f t="shared" si="110"/>
        <v>BLANK</v>
      </c>
      <c r="R7051"/>
    </row>
    <row r="7052" spans="16:18" x14ac:dyDescent="0.2">
      <c r="P7052" s="288" t="str">
        <f t="shared" si="110"/>
        <v>BLANK</v>
      </c>
      <c r="R7052"/>
    </row>
    <row r="7053" spans="16:18" x14ac:dyDescent="0.2">
      <c r="P7053" s="288" t="str">
        <f t="shared" si="110"/>
        <v>BLANK</v>
      </c>
      <c r="R7053"/>
    </row>
    <row r="7054" spans="16:18" x14ac:dyDescent="0.2">
      <c r="P7054" s="288" t="str">
        <f t="shared" si="110"/>
        <v>BLANK</v>
      </c>
      <c r="R7054"/>
    </row>
    <row r="7055" spans="16:18" x14ac:dyDescent="0.2">
      <c r="P7055" s="288" t="str">
        <f t="shared" si="110"/>
        <v>BLANK</v>
      </c>
      <c r="R7055"/>
    </row>
    <row r="7056" spans="16:18" x14ac:dyDescent="0.2">
      <c r="P7056" s="288" t="str">
        <f t="shared" si="110"/>
        <v>BLANK</v>
      </c>
      <c r="R7056"/>
    </row>
    <row r="7057" spans="16:18" x14ac:dyDescent="0.2">
      <c r="P7057" s="288" t="str">
        <f t="shared" si="110"/>
        <v>BLANK</v>
      </c>
      <c r="R7057"/>
    </row>
    <row r="7058" spans="16:18" x14ac:dyDescent="0.2">
      <c r="P7058" s="288" t="str">
        <f t="shared" si="110"/>
        <v>BLANK</v>
      </c>
      <c r="R7058"/>
    </row>
    <row r="7059" spans="16:18" x14ac:dyDescent="0.2">
      <c r="P7059" s="288" t="str">
        <f t="shared" si="110"/>
        <v>BLANK</v>
      </c>
      <c r="R7059"/>
    </row>
    <row r="7060" spans="16:18" x14ac:dyDescent="0.2">
      <c r="P7060" s="288" t="str">
        <f t="shared" si="110"/>
        <v>BLANK</v>
      </c>
      <c r="R7060"/>
    </row>
    <row r="7061" spans="16:18" x14ac:dyDescent="0.2">
      <c r="P7061" s="288" t="str">
        <f t="shared" si="110"/>
        <v>BLANK</v>
      </c>
      <c r="R7061"/>
    </row>
    <row r="7062" spans="16:18" x14ac:dyDescent="0.2">
      <c r="P7062" s="288" t="str">
        <f t="shared" si="110"/>
        <v>BLANK</v>
      </c>
      <c r="R7062"/>
    </row>
    <row r="7063" spans="16:18" x14ac:dyDescent="0.2">
      <c r="P7063" s="288" t="str">
        <f t="shared" si="110"/>
        <v>BLANK</v>
      </c>
      <c r="R7063"/>
    </row>
    <row r="7064" spans="16:18" x14ac:dyDescent="0.2">
      <c r="P7064" s="288" t="str">
        <f t="shared" si="110"/>
        <v>BLANK</v>
      </c>
      <c r="R7064"/>
    </row>
    <row r="7065" spans="16:18" x14ac:dyDescent="0.2">
      <c r="P7065" s="288" t="str">
        <f t="shared" si="110"/>
        <v>BLANK</v>
      </c>
      <c r="R7065"/>
    </row>
    <row r="7066" spans="16:18" x14ac:dyDescent="0.2">
      <c r="P7066" s="288" t="str">
        <f t="shared" si="110"/>
        <v>BLANK</v>
      </c>
      <c r="R7066"/>
    </row>
    <row r="7067" spans="16:18" x14ac:dyDescent="0.2">
      <c r="P7067" s="288" t="str">
        <f t="shared" si="110"/>
        <v>BLANK</v>
      </c>
      <c r="R7067"/>
    </row>
    <row r="7068" spans="16:18" x14ac:dyDescent="0.2">
      <c r="P7068" s="288" t="str">
        <f t="shared" si="110"/>
        <v>BLANK</v>
      </c>
      <c r="R7068"/>
    </row>
    <row r="7069" spans="16:18" x14ac:dyDescent="0.2">
      <c r="P7069" s="288" t="str">
        <f t="shared" si="110"/>
        <v>BLANK</v>
      </c>
      <c r="R7069"/>
    </row>
    <row r="7070" spans="16:18" x14ac:dyDescent="0.2">
      <c r="P7070" s="288" t="str">
        <f t="shared" si="110"/>
        <v>BLANK</v>
      </c>
      <c r="R7070"/>
    </row>
    <row r="7071" spans="16:18" x14ac:dyDescent="0.2">
      <c r="P7071" s="288" t="str">
        <f t="shared" si="110"/>
        <v>BLANK</v>
      </c>
      <c r="R7071"/>
    </row>
    <row r="7072" spans="16:18" x14ac:dyDescent="0.2">
      <c r="P7072" s="288" t="str">
        <f t="shared" si="110"/>
        <v>BLANK</v>
      </c>
      <c r="R7072"/>
    </row>
    <row r="7073" spans="16:18" x14ac:dyDescent="0.2">
      <c r="P7073" s="288" t="str">
        <f t="shared" si="110"/>
        <v>BLANK</v>
      </c>
      <c r="R7073"/>
    </row>
    <row r="7074" spans="16:18" x14ac:dyDescent="0.2">
      <c r="P7074" s="288" t="str">
        <f t="shared" si="110"/>
        <v>BLANK</v>
      </c>
      <c r="R7074"/>
    </row>
    <row r="7075" spans="16:18" x14ac:dyDescent="0.2">
      <c r="P7075" s="288" t="str">
        <f t="shared" si="110"/>
        <v>BLANK</v>
      </c>
      <c r="R7075"/>
    </row>
    <row r="7076" spans="16:18" x14ac:dyDescent="0.2">
      <c r="P7076" s="288" t="str">
        <f t="shared" si="110"/>
        <v>BLANK</v>
      </c>
      <c r="R7076"/>
    </row>
    <row r="7077" spans="16:18" x14ac:dyDescent="0.2">
      <c r="P7077" s="288" t="str">
        <f t="shared" si="110"/>
        <v>BLANK</v>
      </c>
      <c r="R7077"/>
    </row>
    <row r="7078" spans="16:18" x14ac:dyDescent="0.2">
      <c r="P7078" s="288" t="str">
        <f t="shared" si="110"/>
        <v>BLANK</v>
      </c>
      <c r="R7078"/>
    </row>
    <row r="7079" spans="16:18" x14ac:dyDescent="0.2">
      <c r="P7079" s="288" t="str">
        <f t="shared" si="110"/>
        <v>BLANK</v>
      </c>
      <c r="R7079"/>
    </row>
    <row r="7080" spans="16:18" x14ac:dyDescent="0.2">
      <c r="P7080" s="288" t="str">
        <f t="shared" si="110"/>
        <v>BLANK</v>
      </c>
      <c r="R7080"/>
    </row>
    <row r="7081" spans="16:18" x14ac:dyDescent="0.2">
      <c r="P7081" s="288" t="str">
        <f t="shared" si="110"/>
        <v>BLANK</v>
      </c>
      <c r="R7081"/>
    </row>
    <row r="7082" spans="16:18" x14ac:dyDescent="0.2">
      <c r="P7082" s="288" t="str">
        <f t="shared" si="110"/>
        <v>BLANK</v>
      </c>
      <c r="R7082"/>
    </row>
    <row r="7083" spans="16:18" x14ac:dyDescent="0.2">
      <c r="P7083" s="288" t="str">
        <f t="shared" si="110"/>
        <v>BLANK</v>
      </c>
      <c r="R7083"/>
    </row>
    <row r="7084" spans="16:18" x14ac:dyDescent="0.2">
      <c r="P7084" s="288" t="str">
        <f t="shared" si="110"/>
        <v>BLANK</v>
      </c>
      <c r="R7084"/>
    </row>
    <row r="7085" spans="16:18" x14ac:dyDescent="0.2">
      <c r="P7085" s="288" t="str">
        <f t="shared" si="110"/>
        <v>BLANK</v>
      </c>
      <c r="R7085"/>
    </row>
    <row r="7086" spans="16:18" x14ac:dyDescent="0.2">
      <c r="P7086" s="288" t="str">
        <f t="shared" si="110"/>
        <v>BLANK</v>
      </c>
      <c r="R7086"/>
    </row>
    <row r="7087" spans="16:18" x14ac:dyDescent="0.2">
      <c r="P7087" s="288" t="str">
        <f t="shared" si="110"/>
        <v>BLANK</v>
      </c>
      <c r="R7087"/>
    </row>
    <row r="7088" spans="16:18" x14ac:dyDescent="0.2">
      <c r="P7088" s="288" t="str">
        <f t="shared" si="110"/>
        <v>BLANK</v>
      </c>
      <c r="R7088"/>
    </row>
    <row r="7089" spans="16:18" x14ac:dyDescent="0.2">
      <c r="P7089" s="288" t="str">
        <f t="shared" si="110"/>
        <v>BLANK</v>
      </c>
      <c r="R7089"/>
    </row>
    <row r="7090" spans="16:18" x14ac:dyDescent="0.2">
      <c r="P7090" s="288" t="str">
        <f t="shared" si="110"/>
        <v>BLANK</v>
      </c>
      <c r="R7090"/>
    </row>
    <row r="7091" spans="16:18" x14ac:dyDescent="0.2">
      <c r="P7091" s="288" t="str">
        <f t="shared" si="110"/>
        <v>BLANK</v>
      </c>
      <c r="R7091"/>
    </row>
    <row r="7092" spans="16:18" x14ac:dyDescent="0.2">
      <c r="P7092" s="288" t="str">
        <f t="shared" si="110"/>
        <v>BLANK</v>
      </c>
      <c r="R7092"/>
    </row>
    <row r="7093" spans="16:18" x14ac:dyDescent="0.2">
      <c r="P7093" s="288" t="str">
        <f t="shared" si="110"/>
        <v>BLANK</v>
      </c>
      <c r="R7093"/>
    </row>
    <row r="7094" spans="16:18" x14ac:dyDescent="0.2">
      <c r="P7094" s="288" t="str">
        <f t="shared" si="110"/>
        <v>BLANK</v>
      </c>
      <c r="R7094"/>
    </row>
    <row r="7095" spans="16:18" x14ac:dyDescent="0.2">
      <c r="P7095" s="288" t="str">
        <f t="shared" si="110"/>
        <v>BLANK</v>
      </c>
      <c r="R7095"/>
    </row>
    <row r="7096" spans="16:18" x14ac:dyDescent="0.2">
      <c r="P7096" s="288" t="str">
        <f t="shared" si="110"/>
        <v>BLANK</v>
      </c>
      <c r="R7096"/>
    </row>
    <row r="7097" spans="16:18" x14ac:dyDescent="0.2">
      <c r="P7097" s="288" t="str">
        <f t="shared" si="110"/>
        <v>BLANK</v>
      </c>
      <c r="R7097"/>
    </row>
    <row r="7098" spans="16:18" x14ac:dyDescent="0.2">
      <c r="P7098" s="288" t="str">
        <f t="shared" si="110"/>
        <v>BLANK</v>
      </c>
      <c r="R7098"/>
    </row>
    <row r="7099" spans="16:18" x14ac:dyDescent="0.2">
      <c r="P7099" s="288" t="str">
        <f t="shared" si="110"/>
        <v>BLANK</v>
      </c>
      <c r="R7099"/>
    </row>
    <row r="7100" spans="16:18" x14ac:dyDescent="0.2">
      <c r="P7100" s="288" t="str">
        <f t="shared" si="110"/>
        <v>BLANK</v>
      </c>
      <c r="R7100"/>
    </row>
    <row r="7101" spans="16:18" x14ac:dyDescent="0.2">
      <c r="P7101" s="288" t="str">
        <f t="shared" si="110"/>
        <v>BLANK</v>
      </c>
      <c r="R7101"/>
    </row>
    <row r="7102" spans="16:18" x14ac:dyDescent="0.2">
      <c r="P7102" s="288" t="str">
        <f t="shared" si="110"/>
        <v>BLANK</v>
      </c>
      <c r="R7102"/>
    </row>
    <row r="7103" spans="16:18" x14ac:dyDescent="0.2">
      <c r="P7103" s="288" t="str">
        <f t="shared" si="110"/>
        <v>BLANK</v>
      </c>
      <c r="R7103"/>
    </row>
    <row r="7104" spans="16:18" x14ac:dyDescent="0.2">
      <c r="P7104" s="288" t="str">
        <f t="shared" si="110"/>
        <v>BLANK</v>
      </c>
      <c r="R7104"/>
    </row>
    <row r="7105" spans="16:18" x14ac:dyDescent="0.2">
      <c r="P7105" s="288" t="str">
        <f t="shared" si="110"/>
        <v>BLANK</v>
      </c>
      <c r="R7105"/>
    </row>
    <row r="7106" spans="16:18" x14ac:dyDescent="0.2">
      <c r="P7106" s="288" t="str">
        <f t="shared" si="110"/>
        <v>BLANK</v>
      </c>
      <c r="R7106"/>
    </row>
    <row r="7107" spans="16:18" x14ac:dyDescent="0.2">
      <c r="P7107" s="288" t="str">
        <f t="shared" ref="P7107:P7170" si="111">IF(A7107="","BLANK",A7107)</f>
        <v>BLANK</v>
      </c>
      <c r="R7107"/>
    </row>
    <row r="7108" spans="16:18" x14ac:dyDescent="0.2">
      <c r="P7108" s="288" t="str">
        <f t="shared" si="111"/>
        <v>BLANK</v>
      </c>
      <c r="R7108"/>
    </row>
    <row r="7109" spans="16:18" x14ac:dyDescent="0.2">
      <c r="P7109" s="288" t="str">
        <f t="shared" si="111"/>
        <v>BLANK</v>
      </c>
      <c r="R7109"/>
    </row>
    <row r="7110" spans="16:18" x14ac:dyDescent="0.2">
      <c r="P7110" s="288" t="str">
        <f t="shared" si="111"/>
        <v>BLANK</v>
      </c>
      <c r="R7110"/>
    </row>
    <row r="7111" spans="16:18" x14ac:dyDescent="0.2">
      <c r="P7111" s="288" t="str">
        <f t="shared" si="111"/>
        <v>BLANK</v>
      </c>
      <c r="R7111"/>
    </row>
    <row r="7112" spans="16:18" x14ac:dyDescent="0.2">
      <c r="P7112" s="288" t="str">
        <f t="shared" si="111"/>
        <v>BLANK</v>
      </c>
      <c r="R7112"/>
    </row>
    <row r="7113" spans="16:18" x14ac:dyDescent="0.2">
      <c r="P7113" s="288" t="str">
        <f t="shared" si="111"/>
        <v>BLANK</v>
      </c>
      <c r="R7113"/>
    </row>
    <row r="7114" spans="16:18" x14ac:dyDescent="0.2">
      <c r="P7114" s="288" t="str">
        <f t="shared" si="111"/>
        <v>BLANK</v>
      </c>
      <c r="R7114"/>
    </row>
    <row r="7115" spans="16:18" x14ac:dyDescent="0.2">
      <c r="P7115" s="288" t="str">
        <f t="shared" si="111"/>
        <v>BLANK</v>
      </c>
      <c r="R7115"/>
    </row>
    <row r="7116" spans="16:18" x14ac:dyDescent="0.2">
      <c r="P7116" s="288" t="str">
        <f t="shared" si="111"/>
        <v>BLANK</v>
      </c>
      <c r="R7116"/>
    </row>
    <row r="7117" spans="16:18" x14ac:dyDescent="0.2">
      <c r="P7117" s="288" t="str">
        <f t="shared" si="111"/>
        <v>BLANK</v>
      </c>
      <c r="R7117"/>
    </row>
    <row r="7118" spans="16:18" x14ac:dyDescent="0.2">
      <c r="P7118" s="288" t="str">
        <f t="shared" si="111"/>
        <v>BLANK</v>
      </c>
      <c r="R7118"/>
    </row>
    <row r="7119" spans="16:18" x14ac:dyDescent="0.2">
      <c r="P7119" s="288" t="str">
        <f t="shared" si="111"/>
        <v>BLANK</v>
      </c>
      <c r="R7119"/>
    </row>
    <row r="7120" spans="16:18" x14ac:dyDescent="0.2">
      <c r="P7120" s="288" t="str">
        <f t="shared" si="111"/>
        <v>BLANK</v>
      </c>
      <c r="R7120"/>
    </row>
    <row r="7121" spans="16:18" x14ac:dyDescent="0.2">
      <c r="P7121" s="288" t="str">
        <f t="shared" si="111"/>
        <v>BLANK</v>
      </c>
      <c r="R7121"/>
    </row>
    <row r="7122" spans="16:18" x14ac:dyDescent="0.2">
      <c r="P7122" s="288" t="str">
        <f t="shared" si="111"/>
        <v>BLANK</v>
      </c>
      <c r="R7122"/>
    </row>
    <row r="7123" spans="16:18" x14ac:dyDescent="0.2">
      <c r="P7123" s="288" t="str">
        <f t="shared" si="111"/>
        <v>BLANK</v>
      </c>
      <c r="R7123"/>
    </row>
    <row r="7124" spans="16:18" x14ac:dyDescent="0.2">
      <c r="P7124" s="288" t="str">
        <f t="shared" si="111"/>
        <v>BLANK</v>
      </c>
      <c r="R7124"/>
    </row>
    <row r="7125" spans="16:18" x14ac:dyDescent="0.2">
      <c r="P7125" s="288" t="str">
        <f t="shared" si="111"/>
        <v>BLANK</v>
      </c>
      <c r="R7125"/>
    </row>
    <row r="7126" spans="16:18" x14ac:dyDescent="0.2">
      <c r="P7126" s="288" t="str">
        <f t="shared" si="111"/>
        <v>BLANK</v>
      </c>
      <c r="R7126"/>
    </row>
    <row r="7127" spans="16:18" x14ac:dyDescent="0.2">
      <c r="P7127" s="288" t="str">
        <f t="shared" si="111"/>
        <v>BLANK</v>
      </c>
      <c r="R7127"/>
    </row>
    <row r="7128" spans="16:18" x14ac:dyDescent="0.2">
      <c r="P7128" s="288" t="str">
        <f t="shared" si="111"/>
        <v>BLANK</v>
      </c>
      <c r="R7128"/>
    </row>
    <row r="7129" spans="16:18" x14ac:dyDescent="0.2">
      <c r="P7129" s="288" t="str">
        <f t="shared" si="111"/>
        <v>BLANK</v>
      </c>
      <c r="R7129"/>
    </row>
    <row r="7130" spans="16:18" x14ac:dyDescent="0.2">
      <c r="P7130" s="288" t="str">
        <f t="shared" si="111"/>
        <v>BLANK</v>
      </c>
      <c r="R7130"/>
    </row>
    <row r="7131" spans="16:18" x14ac:dyDescent="0.2">
      <c r="P7131" s="288" t="str">
        <f t="shared" si="111"/>
        <v>BLANK</v>
      </c>
      <c r="R7131"/>
    </row>
    <row r="7132" spans="16:18" x14ac:dyDescent="0.2">
      <c r="P7132" s="288" t="str">
        <f t="shared" si="111"/>
        <v>BLANK</v>
      </c>
      <c r="R7132"/>
    </row>
    <row r="7133" spans="16:18" x14ac:dyDescent="0.2">
      <c r="P7133" s="288" t="str">
        <f t="shared" si="111"/>
        <v>BLANK</v>
      </c>
      <c r="R7133"/>
    </row>
    <row r="7134" spans="16:18" x14ac:dyDescent="0.2">
      <c r="P7134" s="288" t="str">
        <f t="shared" si="111"/>
        <v>BLANK</v>
      </c>
      <c r="R7134"/>
    </row>
    <row r="7135" spans="16:18" x14ac:dyDescent="0.2">
      <c r="P7135" s="288" t="str">
        <f t="shared" si="111"/>
        <v>BLANK</v>
      </c>
      <c r="R7135"/>
    </row>
    <row r="7136" spans="16:18" x14ac:dyDescent="0.2">
      <c r="P7136" s="288" t="str">
        <f t="shared" si="111"/>
        <v>BLANK</v>
      </c>
      <c r="R7136"/>
    </row>
    <row r="7137" spans="16:18" x14ac:dyDescent="0.2">
      <c r="P7137" s="288" t="str">
        <f t="shared" si="111"/>
        <v>BLANK</v>
      </c>
      <c r="R7137"/>
    </row>
    <row r="7138" spans="16:18" x14ac:dyDescent="0.2">
      <c r="P7138" s="288" t="str">
        <f t="shared" si="111"/>
        <v>BLANK</v>
      </c>
      <c r="R7138"/>
    </row>
    <row r="7139" spans="16:18" x14ac:dyDescent="0.2">
      <c r="P7139" s="288" t="str">
        <f t="shared" si="111"/>
        <v>BLANK</v>
      </c>
      <c r="R7139"/>
    </row>
    <row r="7140" spans="16:18" x14ac:dyDescent="0.2">
      <c r="P7140" s="288" t="str">
        <f t="shared" si="111"/>
        <v>BLANK</v>
      </c>
      <c r="R7140"/>
    </row>
    <row r="7141" spans="16:18" x14ac:dyDescent="0.2">
      <c r="P7141" s="288" t="str">
        <f t="shared" si="111"/>
        <v>BLANK</v>
      </c>
      <c r="R7141"/>
    </row>
    <row r="7142" spans="16:18" x14ac:dyDescent="0.2">
      <c r="P7142" s="288" t="str">
        <f t="shared" si="111"/>
        <v>BLANK</v>
      </c>
      <c r="R7142"/>
    </row>
    <row r="7143" spans="16:18" x14ac:dyDescent="0.2">
      <c r="P7143" s="288" t="str">
        <f t="shared" si="111"/>
        <v>BLANK</v>
      </c>
      <c r="R7143"/>
    </row>
    <row r="7144" spans="16:18" x14ac:dyDescent="0.2">
      <c r="P7144" s="288" t="str">
        <f t="shared" si="111"/>
        <v>BLANK</v>
      </c>
      <c r="R7144"/>
    </row>
    <row r="7145" spans="16:18" x14ac:dyDescent="0.2">
      <c r="P7145" s="288" t="str">
        <f t="shared" si="111"/>
        <v>BLANK</v>
      </c>
      <c r="R7145"/>
    </row>
    <row r="7146" spans="16:18" x14ac:dyDescent="0.2">
      <c r="P7146" s="288" t="str">
        <f t="shared" si="111"/>
        <v>BLANK</v>
      </c>
      <c r="R7146"/>
    </row>
    <row r="7147" spans="16:18" x14ac:dyDescent="0.2">
      <c r="P7147" s="288" t="str">
        <f t="shared" si="111"/>
        <v>BLANK</v>
      </c>
      <c r="R7147"/>
    </row>
    <row r="7148" spans="16:18" x14ac:dyDescent="0.2">
      <c r="P7148" s="288" t="str">
        <f t="shared" si="111"/>
        <v>BLANK</v>
      </c>
      <c r="R7148"/>
    </row>
    <row r="7149" spans="16:18" x14ac:dyDescent="0.2">
      <c r="P7149" s="288" t="str">
        <f t="shared" si="111"/>
        <v>BLANK</v>
      </c>
      <c r="R7149"/>
    </row>
    <row r="7150" spans="16:18" x14ac:dyDescent="0.2">
      <c r="P7150" s="288" t="str">
        <f t="shared" si="111"/>
        <v>BLANK</v>
      </c>
      <c r="R7150"/>
    </row>
    <row r="7151" spans="16:18" x14ac:dyDescent="0.2">
      <c r="P7151" s="288" t="str">
        <f t="shared" si="111"/>
        <v>BLANK</v>
      </c>
      <c r="R7151"/>
    </row>
    <row r="7152" spans="16:18" x14ac:dyDescent="0.2">
      <c r="P7152" s="288" t="str">
        <f t="shared" si="111"/>
        <v>BLANK</v>
      </c>
      <c r="R7152"/>
    </row>
    <row r="7153" spans="16:18" x14ac:dyDescent="0.2">
      <c r="P7153" s="288" t="str">
        <f t="shared" si="111"/>
        <v>BLANK</v>
      </c>
      <c r="R7153"/>
    </row>
    <row r="7154" spans="16:18" x14ac:dyDescent="0.2">
      <c r="P7154" s="288" t="str">
        <f t="shared" si="111"/>
        <v>BLANK</v>
      </c>
      <c r="R7154"/>
    </row>
    <row r="7155" spans="16:18" x14ac:dyDescent="0.2">
      <c r="P7155" s="288" t="str">
        <f t="shared" si="111"/>
        <v>BLANK</v>
      </c>
      <c r="R7155"/>
    </row>
    <row r="7156" spans="16:18" x14ac:dyDescent="0.2">
      <c r="P7156" s="288" t="str">
        <f t="shared" si="111"/>
        <v>BLANK</v>
      </c>
      <c r="R7156"/>
    </row>
    <row r="7157" spans="16:18" x14ac:dyDescent="0.2">
      <c r="P7157" s="288" t="str">
        <f t="shared" si="111"/>
        <v>BLANK</v>
      </c>
      <c r="R7157"/>
    </row>
    <row r="7158" spans="16:18" x14ac:dyDescent="0.2">
      <c r="P7158" s="288" t="str">
        <f t="shared" si="111"/>
        <v>BLANK</v>
      </c>
      <c r="R7158"/>
    </row>
    <row r="7159" spans="16:18" x14ac:dyDescent="0.2">
      <c r="P7159" s="288" t="str">
        <f t="shared" si="111"/>
        <v>BLANK</v>
      </c>
      <c r="R7159"/>
    </row>
    <row r="7160" spans="16:18" x14ac:dyDescent="0.2">
      <c r="P7160" s="288" t="str">
        <f t="shared" si="111"/>
        <v>BLANK</v>
      </c>
      <c r="R7160"/>
    </row>
    <row r="7161" spans="16:18" x14ac:dyDescent="0.2">
      <c r="P7161" s="288" t="str">
        <f t="shared" si="111"/>
        <v>BLANK</v>
      </c>
      <c r="R7161"/>
    </row>
    <row r="7162" spans="16:18" x14ac:dyDescent="0.2">
      <c r="P7162" s="288" t="str">
        <f t="shared" si="111"/>
        <v>BLANK</v>
      </c>
      <c r="R7162"/>
    </row>
    <row r="7163" spans="16:18" x14ac:dyDescent="0.2">
      <c r="P7163" s="288" t="str">
        <f t="shared" si="111"/>
        <v>BLANK</v>
      </c>
      <c r="R7163"/>
    </row>
    <row r="7164" spans="16:18" x14ac:dyDescent="0.2">
      <c r="P7164" s="288" t="str">
        <f t="shared" si="111"/>
        <v>BLANK</v>
      </c>
      <c r="R7164"/>
    </row>
    <row r="7165" spans="16:18" x14ac:dyDescent="0.2">
      <c r="P7165" s="288" t="str">
        <f t="shared" si="111"/>
        <v>BLANK</v>
      </c>
      <c r="R7165"/>
    </row>
    <row r="7166" spans="16:18" x14ac:dyDescent="0.2">
      <c r="P7166" s="288" t="str">
        <f t="shared" si="111"/>
        <v>BLANK</v>
      </c>
      <c r="R7166"/>
    </row>
    <row r="7167" spans="16:18" x14ac:dyDescent="0.2">
      <c r="P7167" s="288" t="str">
        <f t="shared" si="111"/>
        <v>BLANK</v>
      </c>
      <c r="R7167"/>
    </row>
    <row r="7168" spans="16:18" x14ac:dyDescent="0.2">
      <c r="P7168" s="288" t="str">
        <f t="shared" si="111"/>
        <v>BLANK</v>
      </c>
      <c r="R7168"/>
    </row>
    <row r="7169" spans="16:18" x14ac:dyDescent="0.2">
      <c r="P7169" s="288" t="str">
        <f t="shared" si="111"/>
        <v>BLANK</v>
      </c>
      <c r="R7169"/>
    </row>
    <row r="7170" spans="16:18" x14ac:dyDescent="0.2">
      <c r="P7170" s="288" t="str">
        <f t="shared" si="111"/>
        <v>BLANK</v>
      </c>
      <c r="R7170"/>
    </row>
    <row r="7171" spans="16:18" x14ac:dyDescent="0.2">
      <c r="P7171" s="288" t="str">
        <f t="shared" ref="P7171:P7234" si="112">IF(A7171="","BLANK",A7171)</f>
        <v>BLANK</v>
      </c>
      <c r="R7171"/>
    </row>
    <row r="7172" spans="16:18" x14ac:dyDescent="0.2">
      <c r="P7172" s="288" t="str">
        <f t="shared" si="112"/>
        <v>BLANK</v>
      </c>
      <c r="R7172"/>
    </row>
    <row r="7173" spans="16:18" x14ac:dyDescent="0.2">
      <c r="P7173" s="288" t="str">
        <f t="shared" si="112"/>
        <v>BLANK</v>
      </c>
      <c r="R7173"/>
    </row>
    <row r="7174" spans="16:18" x14ac:dyDescent="0.2">
      <c r="P7174" s="288" t="str">
        <f t="shared" si="112"/>
        <v>BLANK</v>
      </c>
      <c r="R7174"/>
    </row>
    <row r="7175" spans="16:18" x14ac:dyDescent="0.2">
      <c r="P7175" s="288" t="str">
        <f t="shared" si="112"/>
        <v>BLANK</v>
      </c>
      <c r="R7175"/>
    </row>
    <row r="7176" spans="16:18" x14ac:dyDescent="0.2">
      <c r="P7176" s="288" t="str">
        <f t="shared" si="112"/>
        <v>BLANK</v>
      </c>
      <c r="R7176"/>
    </row>
    <row r="7177" spans="16:18" x14ac:dyDescent="0.2">
      <c r="P7177" s="288" t="str">
        <f t="shared" si="112"/>
        <v>BLANK</v>
      </c>
      <c r="R7177"/>
    </row>
    <row r="7178" spans="16:18" x14ac:dyDescent="0.2">
      <c r="P7178" s="288" t="str">
        <f t="shared" si="112"/>
        <v>BLANK</v>
      </c>
      <c r="R7178"/>
    </row>
    <row r="7179" spans="16:18" x14ac:dyDescent="0.2">
      <c r="P7179" s="288" t="str">
        <f t="shared" si="112"/>
        <v>BLANK</v>
      </c>
      <c r="R7179"/>
    </row>
    <row r="7180" spans="16:18" x14ac:dyDescent="0.2">
      <c r="P7180" s="288" t="str">
        <f t="shared" si="112"/>
        <v>BLANK</v>
      </c>
      <c r="R7180"/>
    </row>
    <row r="7181" spans="16:18" x14ac:dyDescent="0.2">
      <c r="P7181" s="288" t="str">
        <f t="shared" si="112"/>
        <v>BLANK</v>
      </c>
      <c r="R7181"/>
    </row>
    <row r="7182" spans="16:18" x14ac:dyDescent="0.2">
      <c r="P7182" s="288" t="str">
        <f t="shared" si="112"/>
        <v>BLANK</v>
      </c>
      <c r="R7182"/>
    </row>
    <row r="7183" spans="16:18" x14ac:dyDescent="0.2">
      <c r="P7183" s="288" t="str">
        <f t="shared" si="112"/>
        <v>BLANK</v>
      </c>
      <c r="R7183"/>
    </row>
    <row r="7184" spans="16:18" x14ac:dyDescent="0.2">
      <c r="P7184" s="288" t="str">
        <f t="shared" si="112"/>
        <v>BLANK</v>
      </c>
      <c r="R7184"/>
    </row>
    <row r="7185" spans="16:18" x14ac:dyDescent="0.2">
      <c r="P7185" s="288" t="str">
        <f t="shared" si="112"/>
        <v>BLANK</v>
      </c>
      <c r="R7185"/>
    </row>
    <row r="7186" spans="16:18" x14ac:dyDescent="0.2">
      <c r="P7186" s="288" t="str">
        <f t="shared" si="112"/>
        <v>BLANK</v>
      </c>
      <c r="R7186"/>
    </row>
    <row r="7187" spans="16:18" x14ac:dyDescent="0.2">
      <c r="P7187" s="288" t="str">
        <f t="shared" si="112"/>
        <v>BLANK</v>
      </c>
      <c r="R7187"/>
    </row>
    <row r="7188" spans="16:18" x14ac:dyDescent="0.2">
      <c r="P7188" s="288" t="str">
        <f t="shared" si="112"/>
        <v>BLANK</v>
      </c>
      <c r="R7188"/>
    </row>
    <row r="7189" spans="16:18" x14ac:dyDescent="0.2">
      <c r="P7189" s="288" t="str">
        <f t="shared" si="112"/>
        <v>BLANK</v>
      </c>
      <c r="R7189"/>
    </row>
    <row r="7190" spans="16:18" x14ac:dyDescent="0.2">
      <c r="P7190" s="288" t="str">
        <f t="shared" si="112"/>
        <v>BLANK</v>
      </c>
      <c r="R7190"/>
    </row>
    <row r="7191" spans="16:18" x14ac:dyDescent="0.2">
      <c r="P7191" s="288" t="str">
        <f t="shared" si="112"/>
        <v>BLANK</v>
      </c>
      <c r="R7191"/>
    </row>
    <row r="7192" spans="16:18" x14ac:dyDescent="0.2">
      <c r="P7192" s="288" t="str">
        <f t="shared" si="112"/>
        <v>BLANK</v>
      </c>
      <c r="R7192"/>
    </row>
    <row r="7193" spans="16:18" x14ac:dyDescent="0.2">
      <c r="P7193" s="288" t="str">
        <f t="shared" si="112"/>
        <v>BLANK</v>
      </c>
      <c r="R7193"/>
    </row>
    <row r="7194" spans="16:18" x14ac:dyDescent="0.2">
      <c r="P7194" s="288" t="str">
        <f t="shared" si="112"/>
        <v>BLANK</v>
      </c>
      <c r="R7194"/>
    </row>
    <row r="7195" spans="16:18" x14ac:dyDescent="0.2">
      <c r="P7195" s="288" t="str">
        <f t="shared" si="112"/>
        <v>BLANK</v>
      </c>
      <c r="R7195"/>
    </row>
    <row r="7196" spans="16:18" x14ac:dyDescent="0.2">
      <c r="P7196" s="288" t="str">
        <f t="shared" si="112"/>
        <v>BLANK</v>
      </c>
      <c r="R7196"/>
    </row>
    <row r="7197" spans="16:18" x14ac:dyDescent="0.2">
      <c r="P7197" s="288" t="str">
        <f t="shared" si="112"/>
        <v>BLANK</v>
      </c>
      <c r="R7197"/>
    </row>
    <row r="7198" spans="16:18" x14ac:dyDescent="0.2">
      <c r="P7198" s="288" t="str">
        <f t="shared" si="112"/>
        <v>BLANK</v>
      </c>
      <c r="R7198"/>
    </row>
    <row r="7199" spans="16:18" x14ac:dyDescent="0.2">
      <c r="P7199" s="288" t="str">
        <f t="shared" si="112"/>
        <v>BLANK</v>
      </c>
      <c r="R7199"/>
    </row>
    <row r="7200" spans="16:18" x14ac:dyDescent="0.2">
      <c r="P7200" s="288" t="str">
        <f t="shared" si="112"/>
        <v>BLANK</v>
      </c>
      <c r="R7200"/>
    </row>
    <row r="7201" spans="16:18" x14ac:dyDescent="0.2">
      <c r="P7201" s="288" t="str">
        <f t="shared" si="112"/>
        <v>BLANK</v>
      </c>
      <c r="R7201"/>
    </row>
    <row r="7202" spans="16:18" x14ac:dyDescent="0.2">
      <c r="P7202" s="288" t="str">
        <f t="shared" si="112"/>
        <v>BLANK</v>
      </c>
      <c r="R7202"/>
    </row>
    <row r="7203" spans="16:18" x14ac:dyDescent="0.2">
      <c r="P7203" s="288" t="str">
        <f t="shared" si="112"/>
        <v>BLANK</v>
      </c>
      <c r="R7203"/>
    </row>
    <row r="7204" spans="16:18" x14ac:dyDescent="0.2">
      <c r="P7204" s="288" t="str">
        <f t="shared" si="112"/>
        <v>BLANK</v>
      </c>
      <c r="R7204"/>
    </row>
    <row r="7205" spans="16:18" x14ac:dyDescent="0.2">
      <c r="P7205" s="288" t="str">
        <f t="shared" si="112"/>
        <v>BLANK</v>
      </c>
      <c r="R7205"/>
    </row>
    <row r="7206" spans="16:18" x14ac:dyDescent="0.2">
      <c r="P7206" s="288" t="str">
        <f t="shared" si="112"/>
        <v>BLANK</v>
      </c>
      <c r="R7206"/>
    </row>
    <row r="7207" spans="16:18" x14ac:dyDescent="0.2">
      <c r="P7207" s="288" t="str">
        <f t="shared" si="112"/>
        <v>BLANK</v>
      </c>
      <c r="R7207"/>
    </row>
    <row r="7208" spans="16:18" x14ac:dyDescent="0.2">
      <c r="P7208" s="288" t="str">
        <f t="shared" si="112"/>
        <v>BLANK</v>
      </c>
      <c r="R7208"/>
    </row>
    <row r="7209" spans="16:18" x14ac:dyDescent="0.2">
      <c r="P7209" s="288" t="str">
        <f t="shared" si="112"/>
        <v>BLANK</v>
      </c>
      <c r="R7209"/>
    </row>
    <row r="7210" spans="16:18" x14ac:dyDescent="0.2">
      <c r="P7210" s="288" t="str">
        <f t="shared" si="112"/>
        <v>BLANK</v>
      </c>
      <c r="R7210"/>
    </row>
    <row r="7211" spans="16:18" x14ac:dyDescent="0.2">
      <c r="P7211" s="288" t="str">
        <f t="shared" si="112"/>
        <v>BLANK</v>
      </c>
      <c r="R7211"/>
    </row>
    <row r="7212" spans="16:18" x14ac:dyDescent="0.2">
      <c r="P7212" s="288" t="str">
        <f t="shared" si="112"/>
        <v>BLANK</v>
      </c>
      <c r="R7212"/>
    </row>
    <row r="7213" spans="16:18" x14ac:dyDescent="0.2">
      <c r="P7213" s="288" t="str">
        <f t="shared" si="112"/>
        <v>BLANK</v>
      </c>
      <c r="R7213"/>
    </row>
    <row r="7214" spans="16:18" x14ac:dyDescent="0.2">
      <c r="P7214" s="288" t="str">
        <f t="shared" si="112"/>
        <v>BLANK</v>
      </c>
      <c r="R7214"/>
    </row>
    <row r="7215" spans="16:18" x14ac:dyDescent="0.2">
      <c r="P7215" s="288" t="str">
        <f t="shared" si="112"/>
        <v>BLANK</v>
      </c>
      <c r="R7215"/>
    </row>
    <row r="7216" spans="16:18" x14ac:dyDescent="0.2">
      <c r="P7216" s="288" t="str">
        <f t="shared" si="112"/>
        <v>BLANK</v>
      </c>
      <c r="R7216"/>
    </row>
    <row r="7217" spans="16:18" x14ac:dyDescent="0.2">
      <c r="P7217" s="288" t="str">
        <f t="shared" si="112"/>
        <v>BLANK</v>
      </c>
      <c r="R7217"/>
    </row>
    <row r="7218" spans="16:18" x14ac:dyDescent="0.2">
      <c r="P7218" s="288" t="str">
        <f t="shared" si="112"/>
        <v>BLANK</v>
      </c>
      <c r="R7218"/>
    </row>
    <row r="7219" spans="16:18" x14ac:dyDescent="0.2">
      <c r="P7219" s="288" t="str">
        <f t="shared" si="112"/>
        <v>BLANK</v>
      </c>
      <c r="R7219"/>
    </row>
    <row r="7220" spans="16:18" x14ac:dyDescent="0.2">
      <c r="P7220" s="288" t="str">
        <f t="shared" si="112"/>
        <v>BLANK</v>
      </c>
      <c r="R7220"/>
    </row>
    <row r="7221" spans="16:18" x14ac:dyDescent="0.2">
      <c r="P7221" s="288" t="str">
        <f t="shared" si="112"/>
        <v>BLANK</v>
      </c>
      <c r="R7221"/>
    </row>
    <row r="7222" spans="16:18" x14ac:dyDescent="0.2">
      <c r="P7222" s="288" t="str">
        <f t="shared" si="112"/>
        <v>BLANK</v>
      </c>
      <c r="R7222"/>
    </row>
    <row r="7223" spans="16:18" x14ac:dyDescent="0.2">
      <c r="P7223" s="288" t="str">
        <f t="shared" si="112"/>
        <v>BLANK</v>
      </c>
      <c r="R7223"/>
    </row>
    <row r="7224" spans="16:18" x14ac:dyDescent="0.2">
      <c r="P7224" s="288" t="str">
        <f t="shared" si="112"/>
        <v>BLANK</v>
      </c>
      <c r="R7224"/>
    </row>
    <row r="7225" spans="16:18" x14ac:dyDescent="0.2">
      <c r="P7225" s="288" t="str">
        <f t="shared" si="112"/>
        <v>BLANK</v>
      </c>
      <c r="R7225"/>
    </row>
    <row r="7226" spans="16:18" x14ac:dyDescent="0.2">
      <c r="P7226" s="288" t="str">
        <f t="shared" si="112"/>
        <v>BLANK</v>
      </c>
      <c r="R7226"/>
    </row>
    <row r="7227" spans="16:18" x14ac:dyDescent="0.2">
      <c r="P7227" s="288" t="str">
        <f t="shared" si="112"/>
        <v>BLANK</v>
      </c>
      <c r="R7227"/>
    </row>
    <row r="7228" spans="16:18" x14ac:dyDescent="0.2">
      <c r="P7228" s="288" t="str">
        <f t="shared" si="112"/>
        <v>BLANK</v>
      </c>
      <c r="R7228"/>
    </row>
    <row r="7229" spans="16:18" x14ac:dyDescent="0.2">
      <c r="P7229" s="288" t="str">
        <f t="shared" si="112"/>
        <v>BLANK</v>
      </c>
      <c r="R7229"/>
    </row>
    <row r="7230" spans="16:18" x14ac:dyDescent="0.2">
      <c r="P7230" s="288" t="str">
        <f t="shared" si="112"/>
        <v>BLANK</v>
      </c>
      <c r="R7230"/>
    </row>
    <row r="7231" spans="16:18" x14ac:dyDescent="0.2">
      <c r="P7231" s="288" t="str">
        <f t="shared" si="112"/>
        <v>BLANK</v>
      </c>
      <c r="R7231"/>
    </row>
    <row r="7232" spans="16:18" x14ac:dyDescent="0.2">
      <c r="P7232" s="288" t="str">
        <f t="shared" si="112"/>
        <v>BLANK</v>
      </c>
      <c r="R7232"/>
    </row>
    <row r="7233" spans="16:18" x14ac:dyDescent="0.2">
      <c r="P7233" s="288" t="str">
        <f t="shared" si="112"/>
        <v>BLANK</v>
      </c>
      <c r="R7233"/>
    </row>
    <row r="7234" spans="16:18" x14ac:dyDescent="0.2">
      <c r="P7234" s="288" t="str">
        <f t="shared" si="112"/>
        <v>BLANK</v>
      </c>
      <c r="R7234"/>
    </row>
    <row r="7235" spans="16:18" x14ac:dyDescent="0.2">
      <c r="P7235" s="288" t="str">
        <f t="shared" ref="P7235:P7298" si="113">IF(A7235="","BLANK",A7235)</f>
        <v>BLANK</v>
      </c>
      <c r="R7235"/>
    </row>
    <row r="7236" spans="16:18" x14ac:dyDescent="0.2">
      <c r="P7236" s="288" t="str">
        <f t="shared" si="113"/>
        <v>BLANK</v>
      </c>
      <c r="R7236"/>
    </row>
    <row r="7237" spans="16:18" x14ac:dyDescent="0.2">
      <c r="P7237" s="288" t="str">
        <f t="shared" si="113"/>
        <v>BLANK</v>
      </c>
      <c r="R7237"/>
    </row>
    <row r="7238" spans="16:18" x14ac:dyDescent="0.2">
      <c r="P7238" s="288" t="str">
        <f t="shared" si="113"/>
        <v>BLANK</v>
      </c>
      <c r="R7238"/>
    </row>
    <row r="7239" spans="16:18" x14ac:dyDescent="0.2">
      <c r="P7239" s="288" t="str">
        <f t="shared" si="113"/>
        <v>BLANK</v>
      </c>
      <c r="R7239"/>
    </row>
    <row r="7240" spans="16:18" x14ac:dyDescent="0.2">
      <c r="P7240" s="288" t="str">
        <f t="shared" si="113"/>
        <v>BLANK</v>
      </c>
      <c r="R7240"/>
    </row>
    <row r="7241" spans="16:18" x14ac:dyDescent="0.2">
      <c r="P7241" s="288" t="str">
        <f t="shared" si="113"/>
        <v>BLANK</v>
      </c>
      <c r="R7241"/>
    </row>
    <row r="7242" spans="16:18" x14ac:dyDescent="0.2">
      <c r="P7242" s="288" t="str">
        <f t="shared" si="113"/>
        <v>BLANK</v>
      </c>
      <c r="R7242"/>
    </row>
    <row r="7243" spans="16:18" x14ac:dyDescent="0.2">
      <c r="P7243" s="288" t="str">
        <f t="shared" si="113"/>
        <v>BLANK</v>
      </c>
      <c r="R7243"/>
    </row>
    <row r="7244" spans="16:18" x14ac:dyDescent="0.2">
      <c r="P7244" s="288" t="str">
        <f t="shared" si="113"/>
        <v>BLANK</v>
      </c>
      <c r="R7244"/>
    </row>
    <row r="7245" spans="16:18" x14ac:dyDescent="0.2">
      <c r="P7245" s="288" t="str">
        <f t="shared" si="113"/>
        <v>BLANK</v>
      </c>
      <c r="R7245"/>
    </row>
    <row r="7246" spans="16:18" x14ac:dyDescent="0.2">
      <c r="P7246" s="288" t="str">
        <f t="shared" si="113"/>
        <v>BLANK</v>
      </c>
      <c r="R7246"/>
    </row>
    <row r="7247" spans="16:18" x14ac:dyDescent="0.2">
      <c r="P7247" s="288" t="str">
        <f t="shared" si="113"/>
        <v>BLANK</v>
      </c>
      <c r="R7247"/>
    </row>
    <row r="7248" spans="16:18" x14ac:dyDescent="0.2">
      <c r="P7248" s="288" t="str">
        <f t="shared" si="113"/>
        <v>BLANK</v>
      </c>
      <c r="R7248"/>
    </row>
    <row r="7249" spans="16:18" x14ac:dyDescent="0.2">
      <c r="P7249" s="288" t="str">
        <f t="shared" si="113"/>
        <v>BLANK</v>
      </c>
      <c r="R7249"/>
    </row>
    <row r="7250" spans="16:18" x14ac:dyDescent="0.2">
      <c r="P7250" s="288" t="str">
        <f t="shared" si="113"/>
        <v>BLANK</v>
      </c>
      <c r="R7250"/>
    </row>
    <row r="7251" spans="16:18" x14ac:dyDescent="0.2">
      <c r="P7251" s="288" t="str">
        <f t="shared" si="113"/>
        <v>BLANK</v>
      </c>
      <c r="R7251"/>
    </row>
    <row r="7252" spans="16:18" x14ac:dyDescent="0.2">
      <c r="P7252" s="288" t="str">
        <f t="shared" si="113"/>
        <v>BLANK</v>
      </c>
      <c r="R7252"/>
    </row>
    <row r="7253" spans="16:18" x14ac:dyDescent="0.2">
      <c r="P7253" s="288" t="str">
        <f t="shared" si="113"/>
        <v>BLANK</v>
      </c>
      <c r="R7253"/>
    </row>
    <row r="7254" spans="16:18" x14ac:dyDescent="0.2">
      <c r="P7254" s="288" t="str">
        <f t="shared" si="113"/>
        <v>BLANK</v>
      </c>
      <c r="R7254"/>
    </row>
    <row r="7255" spans="16:18" x14ac:dyDescent="0.2">
      <c r="P7255" s="288" t="str">
        <f t="shared" si="113"/>
        <v>BLANK</v>
      </c>
      <c r="R7255"/>
    </row>
    <row r="7256" spans="16:18" x14ac:dyDescent="0.2">
      <c r="P7256" s="288" t="str">
        <f t="shared" si="113"/>
        <v>BLANK</v>
      </c>
      <c r="R7256"/>
    </row>
    <row r="7257" spans="16:18" x14ac:dyDescent="0.2">
      <c r="P7257" s="288" t="str">
        <f t="shared" si="113"/>
        <v>BLANK</v>
      </c>
      <c r="R7257"/>
    </row>
    <row r="7258" spans="16:18" x14ac:dyDescent="0.2">
      <c r="P7258" s="288" t="str">
        <f t="shared" si="113"/>
        <v>BLANK</v>
      </c>
      <c r="R7258"/>
    </row>
    <row r="7259" spans="16:18" x14ac:dyDescent="0.2">
      <c r="P7259" s="288" t="str">
        <f t="shared" si="113"/>
        <v>BLANK</v>
      </c>
      <c r="R7259"/>
    </row>
    <row r="7260" spans="16:18" x14ac:dyDescent="0.2">
      <c r="P7260" s="288" t="str">
        <f t="shared" si="113"/>
        <v>BLANK</v>
      </c>
      <c r="R7260"/>
    </row>
    <row r="7261" spans="16:18" x14ac:dyDescent="0.2">
      <c r="P7261" s="288" t="str">
        <f t="shared" si="113"/>
        <v>BLANK</v>
      </c>
      <c r="R7261"/>
    </row>
    <row r="7262" spans="16:18" x14ac:dyDescent="0.2">
      <c r="P7262" s="288" t="str">
        <f t="shared" si="113"/>
        <v>BLANK</v>
      </c>
      <c r="R7262"/>
    </row>
    <row r="7263" spans="16:18" x14ac:dyDescent="0.2">
      <c r="P7263" s="288" t="str">
        <f t="shared" si="113"/>
        <v>BLANK</v>
      </c>
      <c r="R7263"/>
    </row>
    <row r="7264" spans="16:18" x14ac:dyDescent="0.2">
      <c r="P7264" s="288" t="str">
        <f t="shared" si="113"/>
        <v>BLANK</v>
      </c>
      <c r="R7264"/>
    </row>
    <row r="7265" spans="16:18" x14ac:dyDescent="0.2">
      <c r="P7265" s="288" t="str">
        <f t="shared" si="113"/>
        <v>BLANK</v>
      </c>
      <c r="R7265"/>
    </row>
    <row r="7266" spans="16:18" x14ac:dyDescent="0.2">
      <c r="P7266" s="288" t="str">
        <f t="shared" si="113"/>
        <v>BLANK</v>
      </c>
      <c r="R7266"/>
    </row>
    <row r="7267" spans="16:18" x14ac:dyDescent="0.2">
      <c r="P7267" s="288" t="str">
        <f t="shared" si="113"/>
        <v>BLANK</v>
      </c>
      <c r="R7267"/>
    </row>
    <row r="7268" spans="16:18" x14ac:dyDescent="0.2">
      <c r="P7268" s="288" t="str">
        <f t="shared" si="113"/>
        <v>BLANK</v>
      </c>
      <c r="R7268"/>
    </row>
    <row r="7269" spans="16:18" x14ac:dyDescent="0.2">
      <c r="P7269" s="288" t="str">
        <f t="shared" si="113"/>
        <v>BLANK</v>
      </c>
      <c r="R7269"/>
    </row>
    <row r="7270" spans="16:18" x14ac:dyDescent="0.2">
      <c r="P7270" s="288" t="str">
        <f t="shared" si="113"/>
        <v>BLANK</v>
      </c>
      <c r="R7270"/>
    </row>
    <row r="7271" spans="16:18" x14ac:dyDescent="0.2">
      <c r="P7271" s="288" t="str">
        <f t="shared" si="113"/>
        <v>BLANK</v>
      </c>
      <c r="R7271"/>
    </row>
    <row r="7272" spans="16:18" x14ac:dyDescent="0.2">
      <c r="P7272" s="288" t="str">
        <f t="shared" si="113"/>
        <v>BLANK</v>
      </c>
      <c r="R7272"/>
    </row>
    <row r="7273" spans="16:18" x14ac:dyDescent="0.2">
      <c r="P7273" s="288" t="str">
        <f t="shared" si="113"/>
        <v>BLANK</v>
      </c>
      <c r="R7273"/>
    </row>
    <row r="7274" spans="16:18" x14ac:dyDescent="0.2">
      <c r="P7274" s="288" t="str">
        <f t="shared" si="113"/>
        <v>BLANK</v>
      </c>
      <c r="R7274"/>
    </row>
    <row r="7275" spans="16:18" x14ac:dyDescent="0.2">
      <c r="P7275" s="288" t="str">
        <f t="shared" si="113"/>
        <v>BLANK</v>
      </c>
      <c r="R7275"/>
    </row>
    <row r="7276" spans="16:18" x14ac:dyDescent="0.2">
      <c r="P7276" s="288" t="str">
        <f t="shared" si="113"/>
        <v>BLANK</v>
      </c>
      <c r="R7276"/>
    </row>
    <row r="7277" spans="16:18" x14ac:dyDescent="0.2">
      <c r="P7277" s="288" t="str">
        <f t="shared" si="113"/>
        <v>BLANK</v>
      </c>
      <c r="R7277"/>
    </row>
    <row r="7278" spans="16:18" x14ac:dyDescent="0.2">
      <c r="P7278" s="288" t="str">
        <f t="shared" si="113"/>
        <v>BLANK</v>
      </c>
      <c r="R7278"/>
    </row>
    <row r="7279" spans="16:18" x14ac:dyDescent="0.2">
      <c r="P7279" s="288" t="str">
        <f t="shared" si="113"/>
        <v>BLANK</v>
      </c>
      <c r="R7279"/>
    </row>
    <row r="7280" spans="16:18" x14ac:dyDescent="0.2">
      <c r="P7280" s="288" t="str">
        <f t="shared" si="113"/>
        <v>BLANK</v>
      </c>
      <c r="R7280"/>
    </row>
    <row r="7281" spans="16:18" x14ac:dyDescent="0.2">
      <c r="P7281" s="288" t="str">
        <f t="shared" si="113"/>
        <v>BLANK</v>
      </c>
      <c r="R7281"/>
    </row>
    <row r="7282" spans="16:18" x14ac:dyDescent="0.2">
      <c r="P7282" s="288" t="str">
        <f t="shared" si="113"/>
        <v>BLANK</v>
      </c>
      <c r="R7282"/>
    </row>
    <row r="7283" spans="16:18" x14ac:dyDescent="0.2">
      <c r="P7283" s="288" t="str">
        <f t="shared" si="113"/>
        <v>BLANK</v>
      </c>
      <c r="R7283"/>
    </row>
    <row r="7284" spans="16:18" x14ac:dyDescent="0.2">
      <c r="P7284" s="288" t="str">
        <f t="shared" si="113"/>
        <v>BLANK</v>
      </c>
      <c r="R7284"/>
    </row>
    <row r="7285" spans="16:18" x14ac:dyDescent="0.2">
      <c r="P7285" s="288" t="str">
        <f t="shared" si="113"/>
        <v>BLANK</v>
      </c>
      <c r="R7285"/>
    </row>
    <row r="7286" spans="16:18" x14ac:dyDescent="0.2">
      <c r="P7286" s="288" t="str">
        <f t="shared" si="113"/>
        <v>BLANK</v>
      </c>
      <c r="R7286"/>
    </row>
    <row r="7287" spans="16:18" x14ac:dyDescent="0.2">
      <c r="P7287" s="288" t="str">
        <f t="shared" si="113"/>
        <v>BLANK</v>
      </c>
      <c r="R7287"/>
    </row>
    <row r="7288" spans="16:18" x14ac:dyDescent="0.2">
      <c r="P7288" s="288" t="str">
        <f t="shared" si="113"/>
        <v>BLANK</v>
      </c>
      <c r="R7288"/>
    </row>
    <row r="7289" spans="16:18" x14ac:dyDescent="0.2">
      <c r="P7289" s="288" t="str">
        <f t="shared" si="113"/>
        <v>BLANK</v>
      </c>
      <c r="R7289"/>
    </row>
    <row r="7290" spans="16:18" x14ac:dyDescent="0.2">
      <c r="P7290" s="288" t="str">
        <f t="shared" si="113"/>
        <v>BLANK</v>
      </c>
      <c r="R7290"/>
    </row>
    <row r="7291" spans="16:18" x14ac:dyDescent="0.2">
      <c r="P7291" s="288" t="str">
        <f t="shared" si="113"/>
        <v>BLANK</v>
      </c>
      <c r="R7291"/>
    </row>
    <row r="7292" spans="16:18" x14ac:dyDescent="0.2">
      <c r="P7292" s="288" t="str">
        <f t="shared" si="113"/>
        <v>BLANK</v>
      </c>
      <c r="R7292"/>
    </row>
    <row r="7293" spans="16:18" x14ac:dyDescent="0.2">
      <c r="P7293" s="288" t="str">
        <f t="shared" si="113"/>
        <v>BLANK</v>
      </c>
      <c r="R7293"/>
    </row>
    <row r="7294" spans="16:18" x14ac:dyDescent="0.2">
      <c r="P7294" s="288" t="str">
        <f t="shared" si="113"/>
        <v>BLANK</v>
      </c>
      <c r="R7294"/>
    </row>
    <row r="7295" spans="16:18" x14ac:dyDescent="0.2">
      <c r="P7295" s="288" t="str">
        <f t="shared" si="113"/>
        <v>BLANK</v>
      </c>
      <c r="R7295"/>
    </row>
    <row r="7296" spans="16:18" x14ac:dyDescent="0.2">
      <c r="P7296" s="288" t="str">
        <f t="shared" si="113"/>
        <v>BLANK</v>
      </c>
      <c r="R7296"/>
    </row>
    <row r="7297" spans="16:18" x14ac:dyDescent="0.2">
      <c r="P7297" s="288" t="str">
        <f t="shared" si="113"/>
        <v>BLANK</v>
      </c>
      <c r="R7297"/>
    </row>
    <row r="7298" spans="16:18" x14ac:dyDescent="0.2">
      <c r="P7298" s="288" t="str">
        <f t="shared" si="113"/>
        <v>BLANK</v>
      </c>
      <c r="R7298"/>
    </row>
    <row r="7299" spans="16:18" x14ac:dyDescent="0.2">
      <c r="P7299" s="288" t="str">
        <f t="shared" ref="P7299:P7362" si="114">IF(A7299="","BLANK",A7299)</f>
        <v>BLANK</v>
      </c>
      <c r="R7299"/>
    </row>
    <row r="7300" spans="16:18" x14ac:dyDescent="0.2">
      <c r="P7300" s="288" t="str">
        <f t="shared" si="114"/>
        <v>BLANK</v>
      </c>
      <c r="R7300"/>
    </row>
    <row r="7301" spans="16:18" x14ac:dyDescent="0.2">
      <c r="P7301" s="288" t="str">
        <f t="shared" si="114"/>
        <v>BLANK</v>
      </c>
      <c r="R7301"/>
    </row>
    <row r="7302" spans="16:18" x14ac:dyDescent="0.2">
      <c r="P7302" s="288" t="str">
        <f t="shared" si="114"/>
        <v>BLANK</v>
      </c>
      <c r="R7302"/>
    </row>
    <row r="7303" spans="16:18" x14ac:dyDescent="0.2">
      <c r="P7303" s="288" t="str">
        <f t="shared" si="114"/>
        <v>BLANK</v>
      </c>
      <c r="R7303"/>
    </row>
    <row r="7304" spans="16:18" x14ac:dyDescent="0.2">
      <c r="P7304" s="288" t="str">
        <f t="shared" si="114"/>
        <v>BLANK</v>
      </c>
      <c r="R7304"/>
    </row>
    <row r="7305" spans="16:18" x14ac:dyDescent="0.2">
      <c r="P7305" s="288" t="str">
        <f t="shared" si="114"/>
        <v>BLANK</v>
      </c>
      <c r="R7305"/>
    </row>
    <row r="7306" spans="16:18" x14ac:dyDescent="0.2">
      <c r="P7306" s="288" t="str">
        <f t="shared" si="114"/>
        <v>BLANK</v>
      </c>
      <c r="R7306"/>
    </row>
    <row r="7307" spans="16:18" x14ac:dyDescent="0.2">
      <c r="P7307" s="288" t="str">
        <f t="shared" si="114"/>
        <v>BLANK</v>
      </c>
      <c r="R7307"/>
    </row>
    <row r="7308" spans="16:18" x14ac:dyDescent="0.2">
      <c r="P7308" s="288" t="str">
        <f t="shared" si="114"/>
        <v>BLANK</v>
      </c>
      <c r="R7308"/>
    </row>
    <row r="7309" spans="16:18" x14ac:dyDescent="0.2">
      <c r="P7309" s="288" t="str">
        <f t="shared" si="114"/>
        <v>BLANK</v>
      </c>
      <c r="R7309"/>
    </row>
    <row r="7310" spans="16:18" x14ac:dyDescent="0.2">
      <c r="P7310" s="288" t="str">
        <f t="shared" si="114"/>
        <v>BLANK</v>
      </c>
      <c r="R7310"/>
    </row>
    <row r="7311" spans="16:18" x14ac:dyDescent="0.2">
      <c r="P7311" s="288" t="str">
        <f t="shared" si="114"/>
        <v>BLANK</v>
      </c>
      <c r="R7311"/>
    </row>
    <row r="7312" spans="16:18" x14ac:dyDescent="0.2">
      <c r="P7312" s="288" t="str">
        <f t="shared" si="114"/>
        <v>BLANK</v>
      </c>
      <c r="R7312"/>
    </row>
    <row r="7313" spans="16:18" x14ac:dyDescent="0.2">
      <c r="P7313" s="288" t="str">
        <f t="shared" si="114"/>
        <v>BLANK</v>
      </c>
      <c r="R7313"/>
    </row>
    <row r="7314" spans="16:18" x14ac:dyDescent="0.2">
      <c r="P7314" s="288" t="str">
        <f t="shared" si="114"/>
        <v>BLANK</v>
      </c>
      <c r="R7314"/>
    </row>
    <row r="7315" spans="16:18" x14ac:dyDescent="0.2">
      <c r="P7315" s="288" t="str">
        <f t="shared" si="114"/>
        <v>BLANK</v>
      </c>
      <c r="R7315"/>
    </row>
    <row r="7316" spans="16:18" x14ac:dyDescent="0.2">
      <c r="P7316" s="288" t="str">
        <f t="shared" si="114"/>
        <v>BLANK</v>
      </c>
      <c r="R7316"/>
    </row>
    <row r="7317" spans="16:18" x14ac:dyDescent="0.2">
      <c r="P7317" s="288" t="str">
        <f t="shared" si="114"/>
        <v>BLANK</v>
      </c>
      <c r="R7317"/>
    </row>
    <row r="7318" spans="16:18" x14ac:dyDescent="0.2">
      <c r="P7318" s="288" t="str">
        <f t="shared" si="114"/>
        <v>BLANK</v>
      </c>
      <c r="R7318"/>
    </row>
    <row r="7319" spans="16:18" x14ac:dyDescent="0.2">
      <c r="P7319" s="288" t="str">
        <f t="shared" si="114"/>
        <v>BLANK</v>
      </c>
      <c r="R7319"/>
    </row>
    <row r="7320" spans="16:18" x14ac:dyDescent="0.2">
      <c r="P7320" s="288" t="str">
        <f t="shared" si="114"/>
        <v>BLANK</v>
      </c>
      <c r="R7320"/>
    </row>
    <row r="7321" spans="16:18" x14ac:dyDescent="0.2">
      <c r="P7321" s="288" t="str">
        <f t="shared" si="114"/>
        <v>BLANK</v>
      </c>
      <c r="R7321"/>
    </row>
    <row r="7322" spans="16:18" x14ac:dyDescent="0.2">
      <c r="P7322" s="288" t="str">
        <f t="shared" si="114"/>
        <v>BLANK</v>
      </c>
      <c r="R7322"/>
    </row>
    <row r="7323" spans="16:18" x14ac:dyDescent="0.2">
      <c r="P7323" s="288" t="str">
        <f t="shared" si="114"/>
        <v>BLANK</v>
      </c>
      <c r="R7323"/>
    </row>
    <row r="7324" spans="16:18" x14ac:dyDescent="0.2">
      <c r="P7324" s="288" t="str">
        <f t="shared" si="114"/>
        <v>BLANK</v>
      </c>
      <c r="R7324"/>
    </row>
    <row r="7325" spans="16:18" x14ac:dyDescent="0.2">
      <c r="P7325" s="288" t="str">
        <f t="shared" si="114"/>
        <v>BLANK</v>
      </c>
      <c r="R7325"/>
    </row>
    <row r="7326" spans="16:18" x14ac:dyDescent="0.2">
      <c r="P7326" s="288" t="str">
        <f t="shared" si="114"/>
        <v>BLANK</v>
      </c>
      <c r="R7326"/>
    </row>
    <row r="7327" spans="16:18" x14ac:dyDescent="0.2">
      <c r="P7327" s="288" t="str">
        <f t="shared" si="114"/>
        <v>BLANK</v>
      </c>
      <c r="R7327"/>
    </row>
    <row r="7328" spans="16:18" x14ac:dyDescent="0.2">
      <c r="P7328" s="288" t="str">
        <f t="shared" si="114"/>
        <v>BLANK</v>
      </c>
      <c r="R7328"/>
    </row>
    <row r="7329" spans="16:18" x14ac:dyDescent="0.2">
      <c r="P7329" s="288" t="str">
        <f t="shared" si="114"/>
        <v>BLANK</v>
      </c>
      <c r="R7329"/>
    </row>
    <row r="7330" spans="16:18" x14ac:dyDescent="0.2">
      <c r="P7330" s="288" t="str">
        <f t="shared" si="114"/>
        <v>BLANK</v>
      </c>
      <c r="R7330"/>
    </row>
    <row r="7331" spans="16:18" x14ac:dyDescent="0.2">
      <c r="P7331" s="288" t="str">
        <f t="shared" si="114"/>
        <v>BLANK</v>
      </c>
      <c r="R7331"/>
    </row>
    <row r="7332" spans="16:18" x14ac:dyDescent="0.2">
      <c r="P7332" s="288" t="str">
        <f t="shared" si="114"/>
        <v>BLANK</v>
      </c>
      <c r="R7332"/>
    </row>
    <row r="7333" spans="16:18" x14ac:dyDescent="0.2">
      <c r="P7333" s="288" t="str">
        <f t="shared" si="114"/>
        <v>BLANK</v>
      </c>
      <c r="R7333"/>
    </row>
    <row r="7334" spans="16:18" x14ac:dyDescent="0.2">
      <c r="P7334" s="288" t="str">
        <f t="shared" si="114"/>
        <v>BLANK</v>
      </c>
      <c r="R7334"/>
    </row>
    <row r="7335" spans="16:18" x14ac:dyDescent="0.2">
      <c r="P7335" s="288" t="str">
        <f t="shared" si="114"/>
        <v>BLANK</v>
      </c>
      <c r="R7335"/>
    </row>
    <row r="7336" spans="16:18" x14ac:dyDescent="0.2">
      <c r="P7336" s="288" t="str">
        <f t="shared" si="114"/>
        <v>BLANK</v>
      </c>
      <c r="R7336"/>
    </row>
    <row r="7337" spans="16:18" x14ac:dyDescent="0.2">
      <c r="P7337" s="288" t="str">
        <f t="shared" si="114"/>
        <v>BLANK</v>
      </c>
      <c r="R7337"/>
    </row>
    <row r="7338" spans="16:18" x14ac:dyDescent="0.2">
      <c r="P7338" s="288" t="str">
        <f t="shared" si="114"/>
        <v>BLANK</v>
      </c>
      <c r="R7338"/>
    </row>
    <row r="7339" spans="16:18" x14ac:dyDescent="0.2">
      <c r="P7339" s="288" t="str">
        <f t="shared" si="114"/>
        <v>BLANK</v>
      </c>
      <c r="R7339"/>
    </row>
    <row r="7340" spans="16:18" x14ac:dyDescent="0.2">
      <c r="P7340" s="288" t="str">
        <f t="shared" si="114"/>
        <v>BLANK</v>
      </c>
      <c r="R7340"/>
    </row>
    <row r="7341" spans="16:18" x14ac:dyDescent="0.2">
      <c r="P7341" s="288" t="str">
        <f t="shared" si="114"/>
        <v>BLANK</v>
      </c>
      <c r="R7341"/>
    </row>
    <row r="7342" spans="16:18" x14ac:dyDescent="0.2">
      <c r="P7342" s="288" t="str">
        <f t="shared" si="114"/>
        <v>BLANK</v>
      </c>
      <c r="R7342"/>
    </row>
    <row r="7343" spans="16:18" x14ac:dyDescent="0.2">
      <c r="P7343" s="288" t="str">
        <f t="shared" si="114"/>
        <v>BLANK</v>
      </c>
      <c r="R7343"/>
    </row>
    <row r="7344" spans="16:18" x14ac:dyDescent="0.2">
      <c r="P7344" s="288" t="str">
        <f t="shared" si="114"/>
        <v>BLANK</v>
      </c>
      <c r="R7344"/>
    </row>
    <row r="7345" spans="16:18" x14ac:dyDescent="0.2">
      <c r="P7345" s="288" t="str">
        <f t="shared" si="114"/>
        <v>BLANK</v>
      </c>
      <c r="R7345"/>
    </row>
    <row r="7346" spans="16:18" x14ac:dyDescent="0.2">
      <c r="P7346" s="288" t="str">
        <f t="shared" si="114"/>
        <v>BLANK</v>
      </c>
      <c r="R7346"/>
    </row>
    <row r="7347" spans="16:18" x14ac:dyDescent="0.2">
      <c r="P7347" s="288" t="str">
        <f t="shared" si="114"/>
        <v>BLANK</v>
      </c>
      <c r="R7347"/>
    </row>
    <row r="7348" spans="16:18" x14ac:dyDescent="0.2">
      <c r="P7348" s="288" t="str">
        <f t="shared" si="114"/>
        <v>BLANK</v>
      </c>
      <c r="R7348"/>
    </row>
    <row r="7349" spans="16:18" x14ac:dyDescent="0.2">
      <c r="P7349" s="288" t="str">
        <f t="shared" si="114"/>
        <v>BLANK</v>
      </c>
      <c r="R7349"/>
    </row>
    <row r="7350" spans="16:18" x14ac:dyDescent="0.2">
      <c r="P7350" s="288" t="str">
        <f t="shared" si="114"/>
        <v>BLANK</v>
      </c>
      <c r="R7350"/>
    </row>
    <row r="7351" spans="16:18" x14ac:dyDescent="0.2">
      <c r="P7351" s="288" t="str">
        <f t="shared" si="114"/>
        <v>BLANK</v>
      </c>
      <c r="R7351"/>
    </row>
    <row r="7352" spans="16:18" x14ac:dyDescent="0.2">
      <c r="P7352" s="288" t="str">
        <f t="shared" si="114"/>
        <v>BLANK</v>
      </c>
      <c r="R7352"/>
    </row>
    <row r="7353" spans="16:18" x14ac:dyDescent="0.2">
      <c r="P7353" s="288" t="str">
        <f t="shared" si="114"/>
        <v>BLANK</v>
      </c>
      <c r="R7353"/>
    </row>
    <row r="7354" spans="16:18" x14ac:dyDescent="0.2">
      <c r="P7354" s="288" t="str">
        <f t="shared" si="114"/>
        <v>BLANK</v>
      </c>
      <c r="R7354"/>
    </row>
    <row r="7355" spans="16:18" x14ac:dyDescent="0.2">
      <c r="P7355" s="288" t="str">
        <f t="shared" si="114"/>
        <v>BLANK</v>
      </c>
      <c r="R7355"/>
    </row>
    <row r="7356" spans="16:18" x14ac:dyDescent="0.2">
      <c r="P7356" s="288" t="str">
        <f t="shared" si="114"/>
        <v>BLANK</v>
      </c>
      <c r="R7356"/>
    </row>
    <row r="7357" spans="16:18" x14ac:dyDescent="0.2">
      <c r="P7357" s="288" t="str">
        <f t="shared" si="114"/>
        <v>BLANK</v>
      </c>
      <c r="R7357"/>
    </row>
    <row r="7358" spans="16:18" x14ac:dyDescent="0.2">
      <c r="P7358" s="288" t="str">
        <f t="shared" si="114"/>
        <v>BLANK</v>
      </c>
      <c r="R7358"/>
    </row>
    <row r="7359" spans="16:18" x14ac:dyDescent="0.2">
      <c r="P7359" s="288" t="str">
        <f t="shared" si="114"/>
        <v>BLANK</v>
      </c>
      <c r="R7359"/>
    </row>
    <row r="7360" spans="16:18" x14ac:dyDescent="0.2">
      <c r="P7360" s="288" t="str">
        <f t="shared" si="114"/>
        <v>BLANK</v>
      </c>
      <c r="R7360"/>
    </row>
    <row r="7361" spans="16:18" x14ac:dyDescent="0.2">
      <c r="P7361" s="288" t="str">
        <f t="shared" si="114"/>
        <v>BLANK</v>
      </c>
      <c r="R7361"/>
    </row>
    <row r="7362" spans="16:18" x14ac:dyDescent="0.2">
      <c r="P7362" s="288" t="str">
        <f t="shared" si="114"/>
        <v>BLANK</v>
      </c>
      <c r="R7362"/>
    </row>
    <row r="7363" spans="16:18" x14ac:dyDescent="0.2">
      <c r="P7363" s="288" t="str">
        <f t="shared" ref="P7363:P7426" si="115">IF(A7363="","BLANK",A7363)</f>
        <v>BLANK</v>
      </c>
      <c r="R7363"/>
    </row>
    <row r="7364" spans="16:18" x14ac:dyDescent="0.2">
      <c r="P7364" s="288" t="str">
        <f t="shared" si="115"/>
        <v>BLANK</v>
      </c>
      <c r="R7364"/>
    </row>
    <row r="7365" spans="16:18" x14ac:dyDescent="0.2">
      <c r="P7365" s="288" t="str">
        <f t="shared" si="115"/>
        <v>BLANK</v>
      </c>
      <c r="R7365"/>
    </row>
    <row r="7366" spans="16:18" x14ac:dyDescent="0.2">
      <c r="P7366" s="288" t="str">
        <f t="shared" si="115"/>
        <v>BLANK</v>
      </c>
      <c r="R7366"/>
    </row>
    <row r="7367" spans="16:18" x14ac:dyDescent="0.2">
      <c r="P7367" s="288" t="str">
        <f t="shared" si="115"/>
        <v>BLANK</v>
      </c>
      <c r="R7367"/>
    </row>
    <row r="7368" spans="16:18" x14ac:dyDescent="0.2">
      <c r="P7368" s="288" t="str">
        <f t="shared" si="115"/>
        <v>BLANK</v>
      </c>
      <c r="R7368"/>
    </row>
    <row r="7369" spans="16:18" x14ac:dyDescent="0.2">
      <c r="P7369" s="288" t="str">
        <f t="shared" si="115"/>
        <v>BLANK</v>
      </c>
      <c r="R7369"/>
    </row>
    <row r="7370" spans="16:18" x14ac:dyDescent="0.2">
      <c r="P7370" s="288" t="str">
        <f t="shared" si="115"/>
        <v>BLANK</v>
      </c>
      <c r="R7370"/>
    </row>
    <row r="7371" spans="16:18" x14ac:dyDescent="0.2">
      <c r="P7371" s="288" t="str">
        <f t="shared" si="115"/>
        <v>BLANK</v>
      </c>
      <c r="R7371"/>
    </row>
    <row r="7372" spans="16:18" x14ac:dyDescent="0.2">
      <c r="P7372" s="288" t="str">
        <f t="shared" si="115"/>
        <v>BLANK</v>
      </c>
      <c r="R7372"/>
    </row>
    <row r="7373" spans="16:18" x14ac:dyDescent="0.2">
      <c r="P7373" s="288" t="str">
        <f t="shared" si="115"/>
        <v>BLANK</v>
      </c>
      <c r="R7373"/>
    </row>
    <row r="7374" spans="16:18" x14ac:dyDescent="0.2">
      <c r="P7374" s="288" t="str">
        <f t="shared" si="115"/>
        <v>BLANK</v>
      </c>
      <c r="R7374"/>
    </row>
    <row r="7375" spans="16:18" x14ac:dyDescent="0.2">
      <c r="P7375" s="288" t="str">
        <f t="shared" si="115"/>
        <v>BLANK</v>
      </c>
      <c r="R7375"/>
    </row>
    <row r="7376" spans="16:18" x14ac:dyDescent="0.2">
      <c r="P7376" s="288" t="str">
        <f t="shared" si="115"/>
        <v>BLANK</v>
      </c>
      <c r="R7376"/>
    </row>
    <row r="7377" spans="16:18" x14ac:dyDescent="0.2">
      <c r="P7377" s="288" t="str">
        <f t="shared" si="115"/>
        <v>BLANK</v>
      </c>
      <c r="R7377"/>
    </row>
    <row r="7378" spans="16:18" x14ac:dyDescent="0.2">
      <c r="P7378" s="288" t="str">
        <f t="shared" si="115"/>
        <v>BLANK</v>
      </c>
      <c r="R7378"/>
    </row>
    <row r="7379" spans="16:18" x14ac:dyDescent="0.2">
      <c r="P7379" s="288" t="str">
        <f t="shared" si="115"/>
        <v>BLANK</v>
      </c>
      <c r="R7379"/>
    </row>
    <row r="7380" spans="16:18" x14ac:dyDescent="0.2">
      <c r="P7380" s="288" t="str">
        <f t="shared" si="115"/>
        <v>BLANK</v>
      </c>
      <c r="R7380"/>
    </row>
    <row r="7381" spans="16:18" x14ac:dyDescent="0.2">
      <c r="P7381" s="288" t="str">
        <f t="shared" si="115"/>
        <v>BLANK</v>
      </c>
      <c r="R7381"/>
    </row>
    <row r="7382" spans="16:18" x14ac:dyDescent="0.2">
      <c r="P7382" s="288" t="str">
        <f t="shared" si="115"/>
        <v>BLANK</v>
      </c>
      <c r="R7382"/>
    </row>
    <row r="7383" spans="16:18" x14ac:dyDescent="0.2">
      <c r="P7383" s="288" t="str">
        <f t="shared" si="115"/>
        <v>BLANK</v>
      </c>
      <c r="R7383"/>
    </row>
    <row r="7384" spans="16:18" x14ac:dyDescent="0.2">
      <c r="P7384" s="288" t="str">
        <f t="shared" si="115"/>
        <v>BLANK</v>
      </c>
      <c r="R7384"/>
    </row>
    <row r="7385" spans="16:18" x14ac:dyDescent="0.2">
      <c r="P7385" s="288" t="str">
        <f t="shared" si="115"/>
        <v>BLANK</v>
      </c>
      <c r="R7385"/>
    </row>
    <row r="7386" spans="16:18" x14ac:dyDescent="0.2">
      <c r="P7386" s="288" t="str">
        <f t="shared" si="115"/>
        <v>BLANK</v>
      </c>
      <c r="R7386"/>
    </row>
    <row r="7387" spans="16:18" x14ac:dyDescent="0.2">
      <c r="P7387" s="288" t="str">
        <f t="shared" si="115"/>
        <v>BLANK</v>
      </c>
      <c r="R7387"/>
    </row>
    <row r="7388" spans="16:18" x14ac:dyDescent="0.2">
      <c r="P7388" s="288" t="str">
        <f t="shared" si="115"/>
        <v>BLANK</v>
      </c>
      <c r="R7388"/>
    </row>
    <row r="7389" spans="16:18" x14ac:dyDescent="0.2">
      <c r="P7389" s="288" t="str">
        <f t="shared" si="115"/>
        <v>BLANK</v>
      </c>
      <c r="R7389"/>
    </row>
    <row r="7390" spans="16:18" x14ac:dyDescent="0.2">
      <c r="P7390" s="288" t="str">
        <f t="shared" si="115"/>
        <v>BLANK</v>
      </c>
      <c r="R7390"/>
    </row>
    <row r="7391" spans="16:18" x14ac:dyDescent="0.2">
      <c r="P7391" s="288" t="str">
        <f t="shared" si="115"/>
        <v>BLANK</v>
      </c>
      <c r="R7391"/>
    </row>
    <row r="7392" spans="16:18" x14ac:dyDescent="0.2">
      <c r="P7392" s="288" t="str">
        <f t="shared" si="115"/>
        <v>BLANK</v>
      </c>
      <c r="R7392"/>
    </row>
    <row r="7393" spans="16:18" x14ac:dyDescent="0.2">
      <c r="P7393" s="288" t="str">
        <f t="shared" si="115"/>
        <v>BLANK</v>
      </c>
      <c r="R7393"/>
    </row>
    <row r="7394" spans="16:18" x14ac:dyDescent="0.2">
      <c r="P7394" s="288" t="str">
        <f t="shared" si="115"/>
        <v>BLANK</v>
      </c>
      <c r="R7394"/>
    </row>
    <row r="7395" spans="16:18" x14ac:dyDescent="0.2">
      <c r="P7395" s="288" t="str">
        <f t="shared" si="115"/>
        <v>BLANK</v>
      </c>
      <c r="R7395"/>
    </row>
    <row r="7396" spans="16:18" x14ac:dyDescent="0.2">
      <c r="P7396" s="288" t="str">
        <f t="shared" si="115"/>
        <v>BLANK</v>
      </c>
      <c r="R7396"/>
    </row>
    <row r="7397" spans="16:18" x14ac:dyDescent="0.2">
      <c r="P7397" s="288" t="str">
        <f t="shared" si="115"/>
        <v>BLANK</v>
      </c>
      <c r="R7397"/>
    </row>
    <row r="7398" spans="16:18" x14ac:dyDescent="0.2">
      <c r="P7398" s="288" t="str">
        <f t="shared" si="115"/>
        <v>BLANK</v>
      </c>
      <c r="R7398"/>
    </row>
    <row r="7399" spans="16:18" x14ac:dyDescent="0.2">
      <c r="P7399" s="288" t="str">
        <f t="shared" si="115"/>
        <v>BLANK</v>
      </c>
      <c r="R7399"/>
    </row>
    <row r="7400" spans="16:18" x14ac:dyDescent="0.2">
      <c r="P7400" s="288" t="str">
        <f t="shared" si="115"/>
        <v>BLANK</v>
      </c>
      <c r="R7400"/>
    </row>
    <row r="7401" spans="16:18" x14ac:dyDescent="0.2">
      <c r="P7401" s="288" t="str">
        <f t="shared" si="115"/>
        <v>BLANK</v>
      </c>
      <c r="R7401"/>
    </row>
    <row r="7402" spans="16:18" x14ac:dyDescent="0.2">
      <c r="P7402" s="288" t="str">
        <f t="shared" si="115"/>
        <v>BLANK</v>
      </c>
      <c r="R7402"/>
    </row>
    <row r="7403" spans="16:18" x14ac:dyDescent="0.2">
      <c r="P7403" s="288" t="str">
        <f t="shared" si="115"/>
        <v>BLANK</v>
      </c>
      <c r="R7403"/>
    </row>
    <row r="7404" spans="16:18" x14ac:dyDescent="0.2">
      <c r="P7404" s="288" t="str">
        <f t="shared" si="115"/>
        <v>BLANK</v>
      </c>
      <c r="R7404"/>
    </row>
    <row r="7405" spans="16:18" x14ac:dyDescent="0.2">
      <c r="P7405" s="288" t="str">
        <f t="shared" si="115"/>
        <v>BLANK</v>
      </c>
      <c r="R7405"/>
    </row>
    <row r="7406" spans="16:18" x14ac:dyDescent="0.2">
      <c r="P7406" s="288" t="str">
        <f t="shared" si="115"/>
        <v>BLANK</v>
      </c>
      <c r="R7406"/>
    </row>
    <row r="7407" spans="16:18" x14ac:dyDescent="0.2">
      <c r="P7407" s="288" t="str">
        <f t="shared" si="115"/>
        <v>BLANK</v>
      </c>
      <c r="R7407"/>
    </row>
    <row r="7408" spans="16:18" x14ac:dyDescent="0.2">
      <c r="P7408" s="288" t="str">
        <f t="shared" si="115"/>
        <v>BLANK</v>
      </c>
      <c r="R7408"/>
    </row>
    <row r="7409" spans="16:18" x14ac:dyDescent="0.2">
      <c r="P7409" s="288" t="str">
        <f t="shared" si="115"/>
        <v>BLANK</v>
      </c>
      <c r="R7409"/>
    </row>
    <row r="7410" spans="16:18" x14ac:dyDescent="0.2">
      <c r="P7410" s="288" t="str">
        <f t="shared" si="115"/>
        <v>BLANK</v>
      </c>
      <c r="R7410"/>
    </row>
    <row r="7411" spans="16:18" x14ac:dyDescent="0.2">
      <c r="P7411" s="288" t="str">
        <f t="shared" si="115"/>
        <v>BLANK</v>
      </c>
      <c r="R7411"/>
    </row>
    <row r="7412" spans="16:18" x14ac:dyDescent="0.2">
      <c r="P7412" s="288" t="str">
        <f t="shared" si="115"/>
        <v>BLANK</v>
      </c>
      <c r="R7412"/>
    </row>
    <row r="7413" spans="16:18" x14ac:dyDescent="0.2">
      <c r="P7413" s="288" t="str">
        <f t="shared" si="115"/>
        <v>BLANK</v>
      </c>
      <c r="R7413"/>
    </row>
    <row r="7414" spans="16:18" x14ac:dyDescent="0.2">
      <c r="P7414" s="288" t="str">
        <f t="shared" si="115"/>
        <v>BLANK</v>
      </c>
      <c r="R7414"/>
    </row>
    <row r="7415" spans="16:18" x14ac:dyDescent="0.2">
      <c r="P7415" s="288" t="str">
        <f t="shared" si="115"/>
        <v>BLANK</v>
      </c>
      <c r="R7415"/>
    </row>
    <row r="7416" spans="16:18" x14ac:dyDescent="0.2">
      <c r="P7416" s="288" t="str">
        <f t="shared" si="115"/>
        <v>BLANK</v>
      </c>
      <c r="R7416"/>
    </row>
    <row r="7417" spans="16:18" x14ac:dyDescent="0.2">
      <c r="P7417" s="288" t="str">
        <f t="shared" si="115"/>
        <v>BLANK</v>
      </c>
      <c r="R7417"/>
    </row>
    <row r="7418" spans="16:18" x14ac:dyDescent="0.2">
      <c r="P7418" s="288" t="str">
        <f t="shared" si="115"/>
        <v>BLANK</v>
      </c>
      <c r="R7418"/>
    </row>
    <row r="7419" spans="16:18" x14ac:dyDescent="0.2">
      <c r="P7419" s="288" t="str">
        <f t="shared" si="115"/>
        <v>BLANK</v>
      </c>
      <c r="R7419"/>
    </row>
    <row r="7420" spans="16:18" x14ac:dyDescent="0.2">
      <c r="P7420" s="288" t="str">
        <f t="shared" si="115"/>
        <v>BLANK</v>
      </c>
      <c r="R7420"/>
    </row>
    <row r="7421" spans="16:18" x14ac:dyDescent="0.2">
      <c r="P7421" s="288" t="str">
        <f t="shared" si="115"/>
        <v>BLANK</v>
      </c>
      <c r="R7421"/>
    </row>
    <row r="7422" spans="16:18" x14ac:dyDescent="0.2">
      <c r="P7422" s="288" t="str">
        <f t="shared" si="115"/>
        <v>BLANK</v>
      </c>
      <c r="R7422"/>
    </row>
    <row r="7423" spans="16:18" x14ac:dyDescent="0.2">
      <c r="P7423" s="288" t="str">
        <f t="shared" si="115"/>
        <v>BLANK</v>
      </c>
      <c r="R7423"/>
    </row>
    <row r="7424" spans="16:18" x14ac:dyDescent="0.2">
      <c r="P7424" s="288" t="str">
        <f t="shared" si="115"/>
        <v>BLANK</v>
      </c>
      <c r="R7424"/>
    </row>
    <row r="7425" spans="16:18" x14ac:dyDescent="0.2">
      <c r="P7425" s="288" t="str">
        <f t="shared" si="115"/>
        <v>BLANK</v>
      </c>
      <c r="R7425"/>
    </row>
    <row r="7426" spans="16:18" x14ac:dyDescent="0.2">
      <c r="P7426" s="288" t="str">
        <f t="shared" si="115"/>
        <v>BLANK</v>
      </c>
      <c r="R7426"/>
    </row>
    <row r="7427" spans="16:18" x14ac:dyDescent="0.2">
      <c r="P7427" s="288" t="str">
        <f t="shared" ref="P7427:P7490" si="116">IF(A7427="","BLANK",A7427)</f>
        <v>BLANK</v>
      </c>
      <c r="R7427"/>
    </row>
    <row r="7428" spans="16:18" x14ac:dyDescent="0.2">
      <c r="P7428" s="288" t="str">
        <f t="shared" si="116"/>
        <v>BLANK</v>
      </c>
      <c r="R7428"/>
    </row>
    <row r="7429" spans="16:18" x14ac:dyDescent="0.2">
      <c r="P7429" s="288" t="str">
        <f t="shared" si="116"/>
        <v>BLANK</v>
      </c>
      <c r="R7429"/>
    </row>
    <row r="7430" spans="16:18" x14ac:dyDescent="0.2">
      <c r="P7430" s="288" t="str">
        <f t="shared" si="116"/>
        <v>BLANK</v>
      </c>
      <c r="R7430"/>
    </row>
    <row r="7431" spans="16:18" x14ac:dyDescent="0.2">
      <c r="P7431" s="288" t="str">
        <f t="shared" si="116"/>
        <v>BLANK</v>
      </c>
      <c r="R7431"/>
    </row>
    <row r="7432" spans="16:18" x14ac:dyDescent="0.2">
      <c r="P7432" s="288" t="str">
        <f t="shared" si="116"/>
        <v>BLANK</v>
      </c>
      <c r="R7432"/>
    </row>
    <row r="7433" spans="16:18" x14ac:dyDescent="0.2">
      <c r="P7433" s="288" t="str">
        <f t="shared" si="116"/>
        <v>BLANK</v>
      </c>
      <c r="R7433"/>
    </row>
    <row r="7434" spans="16:18" x14ac:dyDescent="0.2">
      <c r="P7434" s="288" t="str">
        <f t="shared" si="116"/>
        <v>BLANK</v>
      </c>
      <c r="R7434"/>
    </row>
    <row r="7435" spans="16:18" x14ac:dyDescent="0.2">
      <c r="P7435" s="288" t="str">
        <f t="shared" si="116"/>
        <v>BLANK</v>
      </c>
      <c r="R7435"/>
    </row>
    <row r="7436" spans="16:18" x14ac:dyDescent="0.2">
      <c r="P7436" s="288" t="str">
        <f t="shared" si="116"/>
        <v>BLANK</v>
      </c>
      <c r="R7436"/>
    </row>
    <row r="7437" spans="16:18" x14ac:dyDescent="0.2">
      <c r="P7437" s="288" t="str">
        <f t="shared" si="116"/>
        <v>BLANK</v>
      </c>
      <c r="R7437"/>
    </row>
    <row r="7438" spans="16:18" x14ac:dyDescent="0.2">
      <c r="P7438" s="288" t="str">
        <f t="shared" si="116"/>
        <v>BLANK</v>
      </c>
      <c r="R7438"/>
    </row>
    <row r="7439" spans="16:18" x14ac:dyDescent="0.2">
      <c r="P7439" s="288" t="str">
        <f t="shared" si="116"/>
        <v>BLANK</v>
      </c>
      <c r="R7439"/>
    </row>
    <row r="7440" spans="16:18" x14ac:dyDescent="0.2">
      <c r="P7440" s="288" t="str">
        <f t="shared" si="116"/>
        <v>BLANK</v>
      </c>
      <c r="R7440"/>
    </row>
    <row r="7441" spans="16:18" x14ac:dyDescent="0.2">
      <c r="P7441" s="288" t="str">
        <f t="shared" si="116"/>
        <v>BLANK</v>
      </c>
      <c r="R7441"/>
    </row>
    <row r="7442" spans="16:18" x14ac:dyDescent="0.2">
      <c r="P7442" s="288" t="str">
        <f t="shared" si="116"/>
        <v>BLANK</v>
      </c>
      <c r="R7442"/>
    </row>
    <row r="7443" spans="16:18" x14ac:dyDescent="0.2">
      <c r="P7443" s="288" t="str">
        <f t="shared" si="116"/>
        <v>BLANK</v>
      </c>
      <c r="R7443"/>
    </row>
    <row r="7444" spans="16:18" x14ac:dyDescent="0.2">
      <c r="P7444" s="288" t="str">
        <f t="shared" si="116"/>
        <v>BLANK</v>
      </c>
      <c r="R7444"/>
    </row>
    <row r="7445" spans="16:18" x14ac:dyDescent="0.2">
      <c r="P7445" s="288" t="str">
        <f t="shared" si="116"/>
        <v>BLANK</v>
      </c>
      <c r="R7445"/>
    </row>
    <row r="7446" spans="16:18" x14ac:dyDescent="0.2">
      <c r="P7446" s="288" t="str">
        <f t="shared" si="116"/>
        <v>BLANK</v>
      </c>
      <c r="R7446"/>
    </row>
    <row r="7447" spans="16:18" x14ac:dyDescent="0.2">
      <c r="P7447" s="288" t="str">
        <f t="shared" si="116"/>
        <v>BLANK</v>
      </c>
      <c r="R7447"/>
    </row>
    <row r="7448" spans="16:18" x14ac:dyDescent="0.2">
      <c r="P7448" s="288" t="str">
        <f t="shared" si="116"/>
        <v>BLANK</v>
      </c>
      <c r="R7448"/>
    </row>
    <row r="7449" spans="16:18" x14ac:dyDescent="0.2">
      <c r="P7449" s="288" t="str">
        <f t="shared" si="116"/>
        <v>BLANK</v>
      </c>
      <c r="R7449"/>
    </row>
    <row r="7450" spans="16:18" x14ac:dyDescent="0.2">
      <c r="P7450" s="288" t="str">
        <f t="shared" si="116"/>
        <v>BLANK</v>
      </c>
      <c r="R7450"/>
    </row>
    <row r="7451" spans="16:18" x14ac:dyDescent="0.2">
      <c r="P7451" s="288" t="str">
        <f t="shared" si="116"/>
        <v>BLANK</v>
      </c>
      <c r="R7451"/>
    </row>
    <row r="7452" spans="16:18" x14ac:dyDescent="0.2">
      <c r="P7452" s="288" t="str">
        <f t="shared" si="116"/>
        <v>BLANK</v>
      </c>
      <c r="R7452"/>
    </row>
    <row r="7453" spans="16:18" x14ac:dyDescent="0.2">
      <c r="P7453" s="288" t="str">
        <f t="shared" si="116"/>
        <v>BLANK</v>
      </c>
      <c r="R7453"/>
    </row>
    <row r="7454" spans="16:18" x14ac:dyDescent="0.2">
      <c r="P7454" s="288" t="str">
        <f t="shared" si="116"/>
        <v>BLANK</v>
      </c>
      <c r="R7454"/>
    </row>
    <row r="7455" spans="16:18" x14ac:dyDescent="0.2">
      <c r="P7455" s="288" t="str">
        <f t="shared" si="116"/>
        <v>BLANK</v>
      </c>
      <c r="R7455"/>
    </row>
    <row r="7456" spans="16:18" x14ac:dyDescent="0.2">
      <c r="P7456" s="288" t="str">
        <f t="shared" si="116"/>
        <v>BLANK</v>
      </c>
      <c r="R7456"/>
    </row>
    <row r="7457" spans="16:18" x14ac:dyDescent="0.2">
      <c r="P7457" s="288" t="str">
        <f t="shared" si="116"/>
        <v>BLANK</v>
      </c>
      <c r="R7457"/>
    </row>
    <row r="7458" spans="16:18" x14ac:dyDescent="0.2">
      <c r="P7458" s="288" t="str">
        <f t="shared" si="116"/>
        <v>BLANK</v>
      </c>
      <c r="R7458"/>
    </row>
    <row r="7459" spans="16:18" x14ac:dyDescent="0.2">
      <c r="P7459" s="288" t="str">
        <f t="shared" si="116"/>
        <v>BLANK</v>
      </c>
      <c r="R7459"/>
    </row>
    <row r="7460" spans="16:18" x14ac:dyDescent="0.2">
      <c r="P7460" s="288" t="str">
        <f t="shared" si="116"/>
        <v>BLANK</v>
      </c>
      <c r="R7460"/>
    </row>
    <row r="7461" spans="16:18" x14ac:dyDescent="0.2">
      <c r="P7461" s="288" t="str">
        <f t="shared" si="116"/>
        <v>BLANK</v>
      </c>
      <c r="R7461"/>
    </row>
    <row r="7462" spans="16:18" x14ac:dyDescent="0.2">
      <c r="P7462" s="288" t="str">
        <f t="shared" si="116"/>
        <v>BLANK</v>
      </c>
      <c r="R7462"/>
    </row>
    <row r="7463" spans="16:18" x14ac:dyDescent="0.2">
      <c r="P7463" s="288" t="str">
        <f t="shared" si="116"/>
        <v>BLANK</v>
      </c>
      <c r="R7463"/>
    </row>
    <row r="7464" spans="16:18" x14ac:dyDescent="0.2">
      <c r="P7464" s="288" t="str">
        <f t="shared" si="116"/>
        <v>BLANK</v>
      </c>
      <c r="R7464"/>
    </row>
    <row r="7465" spans="16:18" x14ac:dyDescent="0.2">
      <c r="P7465" s="288" t="str">
        <f t="shared" si="116"/>
        <v>BLANK</v>
      </c>
      <c r="R7465"/>
    </row>
    <row r="7466" spans="16:18" x14ac:dyDescent="0.2">
      <c r="P7466" s="288" t="str">
        <f t="shared" si="116"/>
        <v>BLANK</v>
      </c>
      <c r="R7466"/>
    </row>
    <row r="7467" spans="16:18" x14ac:dyDescent="0.2">
      <c r="P7467" s="288" t="str">
        <f t="shared" si="116"/>
        <v>BLANK</v>
      </c>
      <c r="R7467"/>
    </row>
    <row r="7468" spans="16:18" x14ac:dyDescent="0.2">
      <c r="P7468" s="288" t="str">
        <f t="shared" si="116"/>
        <v>BLANK</v>
      </c>
      <c r="R7468"/>
    </row>
    <row r="7469" spans="16:18" x14ac:dyDescent="0.2">
      <c r="P7469" s="288" t="str">
        <f t="shared" si="116"/>
        <v>BLANK</v>
      </c>
      <c r="R7469"/>
    </row>
    <row r="7470" spans="16:18" x14ac:dyDescent="0.2">
      <c r="P7470" s="288" t="str">
        <f t="shared" si="116"/>
        <v>BLANK</v>
      </c>
      <c r="R7470"/>
    </row>
    <row r="7471" spans="16:18" x14ac:dyDescent="0.2">
      <c r="P7471" s="288" t="str">
        <f t="shared" si="116"/>
        <v>BLANK</v>
      </c>
      <c r="R7471"/>
    </row>
    <row r="7472" spans="16:18" x14ac:dyDescent="0.2">
      <c r="P7472" s="288" t="str">
        <f t="shared" si="116"/>
        <v>BLANK</v>
      </c>
      <c r="R7472"/>
    </row>
    <row r="7473" spans="16:18" x14ac:dyDescent="0.2">
      <c r="P7473" s="288" t="str">
        <f t="shared" si="116"/>
        <v>BLANK</v>
      </c>
      <c r="R7473"/>
    </row>
    <row r="7474" spans="16:18" x14ac:dyDescent="0.2">
      <c r="P7474" s="288" t="str">
        <f t="shared" si="116"/>
        <v>BLANK</v>
      </c>
      <c r="R7474"/>
    </row>
    <row r="7475" spans="16:18" x14ac:dyDescent="0.2">
      <c r="P7475" s="288" t="str">
        <f t="shared" si="116"/>
        <v>BLANK</v>
      </c>
      <c r="R7475"/>
    </row>
    <row r="7476" spans="16:18" x14ac:dyDescent="0.2">
      <c r="P7476" s="288" t="str">
        <f t="shared" si="116"/>
        <v>BLANK</v>
      </c>
      <c r="R7476"/>
    </row>
    <row r="7477" spans="16:18" x14ac:dyDescent="0.2">
      <c r="P7477" s="288" t="str">
        <f t="shared" si="116"/>
        <v>BLANK</v>
      </c>
      <c r="R7477"/>
    </row>
    <row r="7478" spans="16:18" x14ac:dyDescent="0.2">
      <c r="P7478" s="288" t="str">
        <f t="shared" si="116"/>
        <v>BLANK</v>
      </c>
      <c r="R7478"/>
    </row>
    <row r="7479" spans="16:18" x14ac:dyDescent="0.2">
      <c r="P7479" s="288" t="str">
        <f t="shared" si="116"/>
        <v>BLANK</v>
      </c>
      <c r="R7479"/>
    </row>
    <row r="7480" spans="16:18" x14ac:dyDescent="0.2">
      <c r="P7480" s="288" t="str">
        <f t="shared" si="116"/>
        <v>BLANK</v>
      </c>
      <c r="R7480"/>
    </row>
    <row r="7481" spans="16:18" x14ac:dyDescent="0.2">
      <c r="P7481" s="288" t="str">
        <f t="shared" si="116"/>
        <v>BLANK</v>
      </c>
      <c r="R7481"/>
    </row>
    <row r="7482" spans="16:18" x14ac:dyDescent="0.2">
      <c r="P7482" s="288" t="str">
        <f t="shared" si="116"/>
        <v>BLANK</v>
      </c>
      <c r="R7482"/>
    </row>
    <row r="7483" spans="16:18" x14ac:dyDescent="0.2">
      <c r="P7483" s="288" t="str">
        <f t="shared" si="116"/>
        <v>BLANK</v>
      </c>
      <c r="R7483"/>
    </row>
    <row r="7484" spans="16:18" x14ac:dyDescent="0.2">
      <c r="P7484" s="288" t="str">
        <f t="shared" si="116"/>
        <v>BLANK</v>
      </c>
      <c r="R7484"/>
    </row>
    <row r="7485" spans="16:18" x14ac:dyDescent="0.2">
      <c r="P7485" s="288" t="str">
        <f t="shared" si="116"/>
        <v>BLANK</v>
      </c>
      <c r="R7485"/>
    </row>
    <row r="7486" spans="16:18" x14ac:dyDescent="0.2">
      <c r="P7486" s="288" t="str">
        <f t="shared" si="116"/>
        <v>BLANK</v>
      </c>
      <c r="R7486"/>
    </row>
    <row r="7487" spans="16:18" x14ac:dyDescent="0.2">
      <c r="P7487" s="288" t="str">
        <f t="shared" si="116"/>
        <v>BLANK</v>
      </c>
      <c r="R7487"/>
    </row>
    <row r="7488" spans="16:18" x14ac:dyDescent="0.2">
      <c r="P7488" s="288" t="str">
        <f t="shared" si="116"/>
        <v>BLANK</v>
      </c>
      <c r="R7488"/>
    </row>
    <row r="7489" spans="16:18" x14ac:dyDescent="0.2">
      <c r="P7489" s="288" t="str">
        <f t="shared" si="116"/>
        <v>BLANK</v>
      </c>
      <c r="R7489"/>
    </row>
    <row r="7490" spans="16:18" x14ac:dyDescent="0.2">
      <c r="P7490" s="288" t="str">
        <f t="shared" si="116"/>
        <v>BLANK</v>
      </c>
      <c r="R7490"/>
    </row>
    <row r="7491" spans="16:18" x14ac:dyDescent="0.2">
      <c r="P7491" s="288" t="str">
        <f t="shared" ref="P7491:P7554" si="117">IF(A7491="","BLANK",A7491)</f>
        <v>BLANK</v>
      </c>
      <c r="R7491"/>
    </row>
    <row r="7492" spans="16:18" x14ac:dyDescent="0.2">
      <c r="P7492" s="288" t="str">
        <f t="shared" si="117"/>
        <v>BLANK</v>
      </c>
      <c r="R7492"/>
    </row>
    <row r="7493" spans="16:18" x14ac:dyDescent="0.2">
      <c r="P7493" s="288" t="str">
        <f t="shared" si="117"/>
        <v>BLANK</v>
      </c>
      <c r="R7493"/>
    </row>
    <row r="7494" spans="16:18" x14ac:dyDescent="0.2">
      <c r="P7494" s="288" t="str">
        <f t="shared" si="117"/>
        <v>BLANK</v>
      </c>
      <c r="R7494"/>
    </row>
    <row r="7495" spans="16:18" x14ac:dyDescent="0.2">
      <c r="P7495" s="288" t="str">
        <f t="shared" si="117"/>
        <v>BLANK</v>
      </c>
      <c r="R7495"/>
    </row>
    <row r="7496" spans="16:18" x14ac:dyDescent="0.2">
      <c r="P7496" s="288" t="str">
        <f t="shared" si="117"/>
        <v>BLANK</v>
      </c>
      <c r="R7496"/>
    </row>
    <row r="7497" spans="16:18" x14ac:dyDescent="0.2">
      <c r="P7497" s="288" t="str">
        <f t="shared" si="117"/>
        <v>BLANK</v>
      </c>
      <c r="R7497"/>
    </row>
    <row r="7498" spans="16:18" x14ac:dyDescent="0.2">
      <c r="P7498" s="288" t="str">
        <f t="shared" si="117"/>
        <v>BLANK</v>
      </c>
      <c r="R7498"/>
    </row>
    <row r="7499" spans="16:18" x14ac:dyDescent="0.2">
      <c r="P7499" s="288" t="str">
        <f t="shared" si="117"/>
        <v>BLANK</v>
      </c>
      <c r="R7499"/>
    </row>
    <row r="7500" spans="16:18" x14ac:dyDescent="0.2">
      <c r="P7500" s="288" t="str">
        <f t="shared" si="117"/>
        <v>BLANK</v>
      </c>
      <c r="R7500"/>
    </row>
    <row r="7501" spans="16:18" x14ac:dyDescent="0.2">
      <c r="P7501" s="288" t="str">
        <f t="shared" si="117"/>
        <v>BLANK</v>
      </c>
      <c r="R7501"/>
    </row>
    <row r="7502" spans="16:18" x14ac:dyDescent="0.2">
      <c r="P7502" s="288" t="str">
        <f t="shared" si="117"/>
        <v>BLANK</v>
      </c>
      <c r="R7502"/>
    </row>
    <row r="7503" spans="16:18" x14ac:dyDescent="0.2">
      <c r="P7503" s="288" t="str">
        <f t="shared" si="117"/>
        <v>BLANK</v>
      </c>
      <c r="R7503"/>
    </row>
    <row r="7504" spans="16:18" x14ac:dyDescent="0.2">
      <c r="P7504" s="288" t="str">
        <f t="shared" si="117"/>
        <v>BLANK</v>
      </c>
      <c r="R7504"/>
    </row>
    <row r="7505" spans="16:18" x14ac:dyDescent="0.2">
      <c r="P7505" s="288" t="str">
        <f t="shared" si="117"/>
        <v>BLANK</v>
      </c>
      <c r="R7505"/>
    </row>
    <row r="7506" spans="16:18" x14ac:dyDescent="0.2">
      <c r="P7506" s="288" t="str">
        <f t="shared" si="117"/>
        <v>BLANK</v>
      </c>
      <c r="R7506"/>
    </row>
    <row r="7507" spans="16:18" x14ac:dyDescent="0.2">
      <c r="P7507" s="288" t="str">
        <f t="shared" si="117"/>
        <v>BLANK</v>
      </c>
      <c r="R7507"/>
    </row>
    <row r="7508" spans="16:18" x14ac:dyDescent="0.2">
      <c r="P7508" s="288" t="str">
        <f t="shared" si="117"/>
        <v>BLANK</v>
      </c>
      <c r="R7508"/>
    </row>
    <row r="7509" spans="16:18" x14ac:dyDescent="0.2">
      <c r="P7509" s="288" t="str">
        <f t="shared" si="117"/>
        <v>BLANK</v>
      </c>
      <c r="R7509"/>
    </row>
    <row r="7510" spans="16:18" x14ac:dyDescent="0.2">
      <c r="P7510" s="288" t="str">
        <f t="shared" si="117"/>
        <v>BLANK</v>
      </c>
      <c r="R7510"/>
    </row>
    <row r="7511" spans="16:18" x14ac:dyDescent="0.2">
      <c r="P7511" s="288" t="str">
        <f t="shared" si="117"/>
        <v>BLANK</v>
      </c>
      <c r="R7511"/>
    </row>
    <row r="7512" spans="16:18" x14ac:dyDescent="0.2">
      <c r="P7512" s="288" t="str">
        <f t="shared" si="117"/>
        <v>BLANK</v>
      </c>
      <c r="R7512"/>
    </row>
    <row r="7513" spans="16:18" x14ac:dyDescent="0.2">
      <c r="P7513" s="288" t="str">
        <f t="shared" si="117"/>
        <v>BLANK</v>
      </c>
      <c r="R7513"/>
    </row>
    <row r="7514" spans="16:18" x14ac:dyDescent="0.2">
      <c r="P7514" s="288" t="str">
        <f t="shared" si="117"/>
        <v>BLANK</v>
      </c>
      <c r="R7514"/>
    </row>
    <row r="7515" spans="16:18" x14ac:dyDescent="0.2">
      <c r="P7515" s="288" t="str">
        <f t="shared" si="117"/>
        <v>BLANK</v>
      </c>
      <c r="R7515"/>
    </row>
    <row r="7516" spans="16:18" x14ac:dyDescent="0.2">
      <c r="P7516" s="288" t="str">
        <f t="shared" si="117"/>
        <v>BLANK</v>
      </c>
      <c r="R7516"/>
    </row>
    <row r="7517" spans="16:18" x14ac:dyDescent="0.2">
      <c r="P7517" s="288" t="str">
        <f t="shared" si="117"/>
        <v>BLANK</v>
      </c>
      <c r="R7517"/>
    </row>
    <row r="7518" spans="16:18" x14ac:dyDescent="0.2">
      <c r="P7518" s="288" t="str">
        <f t="shared" si="117"/>
        <v>BLANK</v>
      </c>
      <c r="R7518"/>
    </row>
    <row r="7519" spans="16:18" x14ac:dyDescent="0.2">
      <c r="P7519" s="288" t="str">
        <f t="shared" si="117"/>
        <v>BLANK</v>
      </c>
      <c r="R7519"/>
    </row>
    <row r="7520" spans="16:18" x14ac:dyDescent="0.2">
      <c r="P7520" s="288" t="str">
        <f t="shared" si="117"/>
        <v>BLANK</v>
      </c>
      <c r="R7520"/>
    </row>
    <row r="7521" spans="16:18" x14ac:dyDescent="0.2">
      <c r="P7521" s="288" t="str">
        <f t="shared" si="117"/>
        <v>BLANK</v>
      </c>
      <c r="R7521"/>
    </row>
    <row r="7522" spans="16:18" x14ac:dyDescent="0.2">
      <c r="P7522" s="288" t="str">
        <f t="shared" si="117"/>
        <v>BLANK</v>
      </c>
      <c r="R7522"/>
    </row>
    <row r="7523" spans="16:18" x14ac:dyDescent="0.2">
      <c r="P7523" s="288" t="str">
        <f t="shared" si="117"/>
        <v>BLANK</v>
      </c>
      <c r="R7523"/>
    </row>
    <row r="7524" spans="16:18" x14ac:dyDescent="0.2">
      <c r="P7524" s="288" t="str">
        <f t="shared" si="117"/>
        <v>BLANK</v>
      </c>
      <c r="R7524"/>
    </row>
    <row r="7525" spans="16:18" x14ac:dyDescent="0.2">
      <c r="P7525" s="288" t="str">
        <f t="shared" si="117"/>
        <v>BLANK</v>
      </c>
      <c r="R7525"/>
    </row>
    <row r="7526" spans="16:18" x14ac:dyDescent="0.2">
      <c r="P7526" s="288" t="str">
        <f t="shared" si="117"/>
        <v>BLANK</v>
      </c>
      <c r="R7526"/>
    </row>
    <row r="7527" spans="16:18" x14ac:dyDescent="0.2">
      <c r="P7527" s="288" t="str">
        <f t="shared" si="117"/>
        <v>BLANK</v>
      </c>
      <c r="R7527"/>
    </row>
    <row r="7528" spans="16:18" x14ac:dyDescent="0.2">
      <c r="P7528" s="288" t="str">
        <f t="shared" si="117"/>
        <v>BLANK</v>
      </c>
      <c r="R7528"/>
    </row>
    <row r="7529" spans="16:18" x14ac:dyDescent="0.2">
      <c r="P7529" s="288" t="str">
        <f t="shared" si="117"/>
        <v>BLANK</v>
      </c>
      <c r="R7529"/>
    </row>
    <row r="7530" spans="16:18" x14ac:dyDescent="0.2">
      <c r="P7530" s="288" t="str">
        <f t="shared" si="117"/>
        <v>BLANK</v>
      </c>
      <c r="R7530"/>
    </row>
    <row r="7531" spans="16:18" x14ac:dyDescent="0.2">
      <c r="P7531" s="288" t="str">
        <f t="shared" si="117"/>
        <v>BLANK</v>
      </c>
      <c r="R7531"/>
    </row>
    <row r="7532" spans="16:18" x14ac:dyDescent="0.2">
      <c r="P7532" s="288" t="str">
        <f t="shared" si="117"/>
        <v>BLANK</v>
      </c>
      <c r="R7532"/>
    </row>
    <row r="7533" spans="16:18" x14ac:dyDescent="0.2">
      <c r="P7533" s="288" t="str">
        <f t="shared" si="117"/>
        <v>BLANK</v>
      </c>
      <c r="R7533"/>
    </row>
    <row r="7534" spans="16:18" x14ac:dyDescent="0.2">
      <c r="P7534" s="288" t="str">
        <f t="shared" si="117"/>
        <v>BLANK</v>
      </c>
      <c r="R7534"/>
    </row>
    <row r="7535" spans="16:18" x14ac:dyDescent="0.2">
      <c r="P7535" s="288" t="str">
        <f t="shared" si="117"/>
        <v>BLANK</v>
      </c>
      <c r="R7535"/>
    </row>
    <row r="7536" spans="16:18" x14ac:dyDescent="0.2">
      <c r="P7536" s="288" t="str">
        <f t="shared" si="117"/>
        <v>BLANK</v>
      </c>
      <c r="R7536"/>
    </row>
    <row r="7537" spans="16:18" x14ac:dyDescent="0.2">
      <c r="P7537" s="288" t="str">
        <f t="shared" si="117"/>
        <v>BLANK</v>
      </c>
      <c r="R7537"/>
    </row>
    <row r="7538" spans="16:18" x14ac:dyDescent="0.2">
      <c r="P7538" s="288" t="str">
        <f t="shared" si="117"/>
        <v>BLANK</v>
      </c>
      <c r="R7538"/>
    </row>
    <row r="7539" spans="16:18" x14ac:dyDescent="0.2">
      <c r="P7539" s="288" t="str">
        <f t="shared" si="117"/>
        <v>BLANK</v>
      </c>
      <c r="R7539"/>
    </row>
    <row r="7540" spans="16:18" x14ac:dyDescent="0.2">
      <c r="P7540" s="288" t="str">
        <f t="shared" si="117"/>
        <v>BLANK</v>
      </c>
      <c r="R7540"/>
    </row>
    <row r="7541" spans="16:18" x14ac:dyDescent="0.2">
      <c r="P7541" s="288" t="str">
        <f t="shared" si="117"/>
        <v>BLANK</v>
      </c>
      <c r="R7541"/>
    </row>
    <row r="7542" spans="16:18" x14ac:dyDescent="0.2">
      <c r="P7542" s="288" t="str">
        <f t="shared" si="117"/>
        <v>BLANK</v>
      </c>
      <c r="R7542"/>
    </row>
    <row r="7543" spans="16:18" x14ac:dyDescent="0.2">
      <c r="P7543" s="288" t="str">
        <f t="shared" si="117"/>
        <v>BLANK</v>
      </c>
      <c r="R7543"/>
    </row>
    <row r="7544" spans="16:18" x14ac:dyDescent="0.2">
      <c r="P7544" s="288" t="str">
        <f t="shared" si="117"/>
        <v>BLANK</v>
      </c>
      <c r="R7544"/>
    </row>
    <row r="7545" spans="16:18" x14ac:dyDescent="0.2">
      <c r="P7545" s="288" t="str">
        <f t="shared" si="117"/>
        <v>BLANK</v>
      </c>
      <c r="R7545"/>
    </row>
    <row r="7546" spans="16:18" x14ac:dyDescent="0.2">
      <c r="P7546" s="288" t="str">
        <f t="shared" si="117"/>
        <v>BLANK</v>
      </c>
      <c r="R7546"/>
    </row>
    <row r="7547" spans="16:18" x14ac:dyDescent="0.2">
      <c r="P7547" s="288" t="str">
        <f t="shared" si="117"/>
        <v>BLANK</v>
      </c>
      <c r="R7547"/>
    </row>
    <row r="7548" spans="16:18" x14ac:dyDescent="0.2">
      <c r="P7548" s="288" t="str">
        <f t="shared" si="117"/>
        <v>BLANK</v>
      </c>
      <c r="R7548"/>
    </row>
    <row r="7549" spans="16:18" x14ac:dyDescent="0.2">
      <c r="P7549" s="288" t="str">
        <f t="shared" si="117"/>
        <v>BLANK</v>
      </c>
      <c r="R7549"/>
    </row>
    <row r="7550" spans="16:18" x14ac:dyDescent="0.2">
      <c r="P7550" s="288" t="str">
        <f t="shared" si="117"/>
        <v>BLANK</v>
      </c>
      <c r="R7550"/>
    </row>
    <row r="7551" spans="16:18" x14ac:dyDescent="0.2">
      <c r="P7551" s="288" t="str">
        <f t="shared" si="117"/>
        <v>BLANK</v>
      </c>
      <c r="R7551"/>
    </row>
    <row r="7552" spans="16:18" x14ac:dyDescent="0.2">
      <c r="P7552" s="288" t="str">
        <f t="shared" si="117"/>
        <v>BLANK</v>
      </c>
      <c r="R7552"/>
    </row>
    <row r="7553" spans="16:18" x14ac:dyDescent="0.2">
      <c r="P7553" s="288" t="str">
        <f t="shared" si="117"/>
        <v>BLANK</v>
      </c>
      <c r="R7553"/>
    </row>
    <row r="7554" spans="16:18" x14ac:dyDescent="0.2">
      <c r="P7554" s="288" t="str">
        <f t="shared" si="117"/>
        <v>BLANK</v>
      </c>
      <c r="R7554"/>
    </row>
    <row r="7555" spans="16:18" x14ac:dyDescent="0.2">
      <c r="P7555" s="288" t="str">
        <f t="shared" ref="P7555:P7618" si="118">IF(A7555="","BLANK",A7555)</f>
        <v>BLANK</v>
      </c>
      <c r="R7555"/>
    </row>
    <row r="7556" spans="16:18" x14ac:dyDescent="0.2">
      <c r="P7556" s="288" t="str">
        <f t="shared" si="118"/>
        <v>BLANK</v>
      </c>
      <c r="R7556"/>
    </row>
    <row r="7557" spans="16:18" x14ac:dyDescent="0.2">
      <c r="P7557" s="288" t="str">
        <f t="shared" si="118"/>
        <v>BLANK</v>
      </c>
      <c r="R7557"/>
    </row>
    <row r="7558" spans="16:18" x14ac:dyDescent="0.2">
      <c r="P7558" s="288" t="str">
        <f t="shared" si="118"/>
        <v>BLANK</v>
      </c>
      <c r="R7558"/>
    </row>
    <row r="7559" spans="16:18" x14ac:dyDescent="0.2">
      <c r="P7559" s="288" t="str">
        <f t="shared" si="118"/>
        <v>BLANK</v>
      </c>
      <c r="R7559"/>
    </row>
    <row r="7560" spans="16:18" x14ac:dyDescent="0.2">
      <c r="P7560" s="288" t="str">
        <f t="shared" si="118"/>
        <v>BLANK</v>
      </c>
      <c r="R7560"/>
    </row>
    <row r="7561" spans="16:18" x14ac:dyDescent="0.2">
      <c r="P7561" s="288" t="str">
        <f t="shared" si="118"/>
        <v>BLANK</v>
      </c>
      <c r="R7561"/>
    </row>
    <row r="7562" spans="16:18" x14ac:dyDescent="0.2">
      <c r="P7562" s="288" t="str">
        <f t="shared" si="118"/>
        <v>BLANK</v>
      </c>
      <c r="R7562"/>
    </row>
    <row r="7563" spans="16:18" x14ac:dyDescent="0.2">
      <c r="P7563" s="288" t="str">
        <f t="shared" si="118"/>
        <v>BLANK</v>
      </c>
      <c r="R7563"/>
    </row>
    <row r="7564" spans="16:18" x14ac:dyDescent="0.2">
      <c r="P7564" s="288" t="str">
        <f t="shared" si="118"/>
        <v>BLANK</v>
      </c>
      <c r="R7564"/>
    </row>
    <row r="7565" spans="16:18" x14ac:dyDescent="0.2">
      <c r="P7565" s="288" t="str">
        <f t="shared" si="118"/>
        <v>BLANK</v>
      </c>
      <c r="R7565"/>
    </row>
    <row r="7566" spans="16:18" x14ac:dyDescent="0.2">
      <c r="P7566" s="288" t="str">
        <f t="shared" si="118"/>
        <v>BLANK</v>
      </c>
      <c r="R7566"/>
    </row>
    <row r="7567" spans="16:18" x14ac:dyDescent="0.2">
      <c r="P7567" s="288" t="str">
        <f t="shared" si="118"/>
        <v>BLANK</v>
      </c>
      <c r="R7567"/>
    </row>
    <row r="7568" spans="16:18" x14ac:dyDescent="0.2">
      <c r="P7568" s="288" t="str">
        <f t="shared" si="118"/>
        <v>BLANK</v>
      </c>
      <c r="R7568"/>
    </row>
    <row r="7569" spans="16:18" x14ac:dyDescent="0.2">
      <c r="P7569" s="288" t="str">
        <f t="shared" si="118"/>
        <v>BLANK</v>
      </c>
      <c r="R7569"/>
    </row>
    <row r="7570" spans="16:18" x14ac:dyDescent="0.2">
      <c r="P7570" s="288" t="str">
        <f t="shared" si="118"/>
        <v>BLANK</v>
      </c>
      <c r="R7570"/>
    </row>
    <row r="7571" spans="16:18" x14ac:dyDescent="0.2">
      <c r="P7571" s="288" t="str">
        <f t="shared" si="118"/>
        <v>BLANK</v>
      </c>
      <c r="R7571"/>
    </row>
    <row r="7572" spans="16:18" x14ac:dyDescent="0.2">
      <c r="P7572" s="288" t="str">
        <f t="shared" si="118"/>
        <v>BLANK</v>
      </c>
      <c r="R7572"/>
    </row>
    <row r="7573" spans="16:18" x14ac:dyDescent="0.2">
      <c r="P7573" s="288" t="str">
        <f t="shared" si="118"/>
        <v>BLANK</v>
      </c>
      <c r="R7573"/>
    </row>
    <row r="7574" spans="16:18" x14ac:dyDescent="0.2">
      <c r="P7574" s="288" t="str">
        <f t="shared" si="118"/>
        <v>BLANK</v>
      </c>
      <c r="R7574"/>
    </row>
    <row r="7575" spans="16:18" x14ac:dyDescent="0.2">
      <c r="P7575" s="288" t="str">
        <f t="shared" si="118"/>
        <v>BLANK</v>
      </c>
      <c r="R7575"/>
    </row>
    <row r="7576" spans="16:18" x14ac:dyDescent="0.2">
      <c r="P7576" s="288" t="str">
        <f t="shared" si="118"/>
        <v>BLANK</v>
      </c>
      <c r="R7576"/>
    </row>
    <row r="7577" spans="16:18" x14ac:dyDescent="0.2">
      <c r="P7577" s="288" t="str">
        <f t="shared" si="118"/>
        <v>BLANK</v>
      </c>
      <c r="R7577"/>
    </row>
    <row r="7578" spans="16:18" x14ac:dyDescent="0.2">
      <c r="P7578" s="288" t="str">
        <f t="shared" si="118"/>
        <v>BLANK</v>
      </c>
      <c r="R7578"/>
    </row>
    <row r="7579" spans="16:18" x14ac:dyDescent="0.2">
      <c r="P7579" s="288" t="str">
        <f t="shared" si="118"/>
        <v>BLANK</v>
      </c>
      <c r="R7579"/>
    </row>
    <row r="7580" spans="16:18" x14ac:dyDescent="0.2">
      <c r="P7580" s="288" t="str">
        <f t="shared" si="118"/>
        <v>BLANK</v>
      </c>
      <c r="R7580"/>
    </row>
    <row r="7581" spans="16:18" x14ac:dyDescent="0.2">
      <c r="P7581" s="288" t="str">
        <f t="shared" si="118"/>
        <v>BLANK</v>
      </c>
      <c r="R7581"/>
    </row>
    <row r="7582" spans="16:18" x14ac:dyDescent="0.2">
      <c r="P7582" s="288" t="str">
        <f t="shared" si="118"/>
        <v>BLANK</v>
      </c>
      <c r="R7582"/>
    </row>
    <row r="7583" spans="16:18" x14ac:dyDescent="0.2">
      <c r="P7583" s="288" t="str">
        <f t="shared" si="118"/>
        <v>BLANK</v>
      </c>
      <c r="R7583"/>
    </row>
    <row r="7584" spans="16:18" x14ac:dyDescent="0.2">
      <c r="P7584" s="288" t="str">
        <f t="shared" si="118"/>
        <v>BLANK</v>
      </c>
      <c r="R7584"/>
    </row>
    <row r="7585" spans="16:18" x14ac:dyDescent="0.2">
      <c r="P7585" s="288" t="str">
        <f t="shared" si="118"/>
        <v>BLANK</v>
      </c>
      <c r="R7585"/>
    </row>
    <row r="7586" spans="16:18" x14ac:dyDescent="0.2">
      <c r="P7586" s="288" t="str">
        <f t="shared" si="118"/>
        <v>BLANK</v>
      </c>
      <c r="R7586"/>
    </row>
    <row r="7587" spans="16:18" x14ac:dyDescent="0.2">
      <c r="P7587" s="288" t="str">
        <f t="shared" si="118"/>
        <v>BLANK</v>
      </c>
      <c r="R7587"/>
    </row>
    <row r="7588" spans="16:18" x14ac:dyDescent="0.2">
      <c r="P7588" s="288" t="str">
        <f t="shared" si="118"/>
        <v>BLANK</v>
      </c>
      <c r="R7588"/>
    </row>
    <row r="7589" spans="16:18" x14ac:dyDescent="0.2">
      <c r="P7589" s="288" t="str">
        <f t="shared" si="118"/>
        <v>BLANK</v>
      </c>
      <c r="R7589"/>
    </row>
    <row r="7590" spans="16:18" x14ac:dyDescent="0.2">
      <c r="P7590" s="288" t="str">
        <f t="shared" si="118"/>
        <v>BLANK</v>
      </c>
      <c r="R7590"/>
    </row>
    <row r="7591" spans="16:18" x14ac:dyDescent="0.2">
      <c r="P7591" s="288" t="str">
        <f t="shared" si="118"/>
        <v>BLANK</v>
      </c>
      <c r="R7591"/>
    </row>
    <row r="7592" spans="16:18" x14ac:dyDescent="0.2">
      <c r="P7592" s="288" t="str">
        <f t="shared" si="118"/>
        <v>BLANK</v>
      </c>
      <c r="R7592"/>
    </row>
    <row r="7593" spans="16:18" x14ac:dyDescent="0.2">
      <c r="P7593" s="288" t="str">
        <f t="shared" si="118"/>
        <v>BLANK</v>
      </c>
      <c r="R7593"/>
    </row>
    <row r="7594" spans="16:18" x14ac:dyDescent="0.2">
      <c r="P7594" s="288" t="str">
        <f t="shared" si="118"/>
        <v>BLANK</v>
      </c>
      <c r="R7594"/>
    </row>
    <row r="7595" spans="16:18" x14ac:dyDescent="0.2">
      <c r="P7595" s="288" t="str">
        <f t="shared" si="118"/>
        <v>BLANK</v>
      </c>
      <c r="R7595"/>
    </row>
    <row r="7596" spans="16:18" x14ac:dyDescent="0.2">
      <c r="P7596" s="288" t="str">
        <f t="shared" si="118"/>
        <v>BLANK</v>
      </c>
      <c r="R7596"/>
    </row>
    <row r="7597" spans="16:18" x14ac:dyDescent="0.2">
      <c r="P7597" s="288" t="str">
        <f t="shared" si="118"/>
        <v>BLANK</v>
      </c>
      <c r="R7597"/>
    </row>
    <row r="7598" spans="16:18" x14ac:dyDescent="0.2">
      <c r="P7598" s="288" t="str">
        <f t="shared" si="118"/>
        <v>BLANK</v>
      </c>
      <c r="R7598"/>
    </row>
    <row r="7599" spans="16:18" x14ac:dyDescent="0.2">
      <c r="P7599" s="288" t="str">
        <f t="shared" si="118"/>
        <v>BLANK</v>
      </c>
      <c r="R7599"/>
    </row>
    <row r="7600" spans="16:18" x14ac:dyDescent="0.2">
      <c r="P7600" s="288" t="str">
        <f t="shared" si="118"/>
        <v>BLANK</v>
      </c>
      <c r="R7600"/>
    </row>
    <row r="7601" spans="16:18" x14ac:dyDescent="0.2">
      <c r="P7601" s="288" t="str">
        <f t="shared" si="118"/>
        <v>BLANK</v>
      </c>
      <c r="R7601"/>
    </row>
    <row r="7602" spans="16:18" x14ac:dyDescent="0.2">
      <c r="P7602" s="288" t="str">
        <f t="shared" si="118"/>
        <v>BLANK</v>
      </c>
      <c r="R7602"/>
    </row>
    <row r="7603" spans="16:18" x14ac:dyDescent="0.2">
      <c r="P7603" s="288" t="str">
        <f t="shared" si="118"/>
        <v>BLANK</v>
      </c>
      <c r="R7603"/>
    </row>
    <row r="7604" spans="16:18" x14ac:dyDescent="0.2">
      <c r="P7604" s="288" t="str">
        <f t="shared" si="118"/>
        <v>BLANK</v>
      </c>
      <c r="R7604"/>
    </row>
    <row r="7605" spans="16:18" x14ac:dyDescent="0.2">
      <c r="P7605" s="288" t="str">
        <f t="shared" si="118"/>
        <v>BLANK</v>
      </c>
      <c r="R7605"/>
    </row>
    <row r="7606" spans="16:18" x14ac:dyDescent="0.2">
      <c r="P7606" s="288" t="str">
        <f t="shared" si="118"/>
        <v>BLANK</v>
      </c>
      <c r="R7606"/>
    </row>
    <row r="7607" spans="16:18" x14ac:dyDescent="0.2">
      <c r="P7607" s="288" t="str">
        <f t="shared" si="118"/>
        <v>BLANK</v>
      </c>
      <c r="R7607"/>
    </row>
    <row r="7608" spans="16:18" x14ac:dyDescent="0.2">
      <c r="P7608" s="288" t="str">
        <f t="shared" si="118"/>
        <v>BLANK</v>
      </c>
      <c r="R7608"/>
    </row>
    <row r="7609" spans="16:18" x14ac:dyDescent="0.2">
      <c r="P7609" s="288" t="str">
        <f t="shared" si="118"/>
        <v>BLANK</v>
      </c>
      <c r="R7609"/>
    </row>
    <row r="7610" spans="16:18" x14ac:dyDescent="0.2">
      <c r="P7610" s="288" t="str">
        <f t="shared" si="118"/>
        <v>BLANK</v>
      </c>
      <c r="R7610"/>
    </row>
    <row r="7611" spans="16:18" x14ac:dyDescent="0.2">
      <c r="P7611" s="288" t="str">
        <f t="shared" si="118"/>
        <v>BLANK</v>
      </c>
      <c r="R7611"/>
    </row>
    <row r="7612" spans="16:18" x14ac:dyDescent="0.2">
      <c r="P7612" s="288" t="str">
        <f t="shared" si="118"/>
        <v>BLANK</v>
      </c>
      <c r="R7612"/>
    </row>
    <row r="7613" spans="16:18" x14ac:dyDescent="0.2">
      <c r="P7613" s="288" t="str">
        <f t="shared" si="118"/>
        <v>BLANK</v>
      </c>
      <c r="R7613"/>
    </row>
    <row r="7614" spans="16:18" x14ac:dyDescent="0.2">
      <c r="P7614" s="288" t="str">
        <f t="shared" si="118"/>
        <v>BLANK</v>
      </c>
      <c r="R7614"/>
    </row>
    <row r="7615" spans="16:18" x14ac:dyDescent="0.2">
      <c r="P7615" s="288" t="str">
        <f t="shared" si="118"/>
        <v>BLANK</v>
      </c>
      <c r="R7615"/>
    </row>
    <row r="7616" spans="16:18" x14ac:dyDescent="0.2">
      <c r="P7616" s="288" t="str">
        <f t="shared" si="118"/>
        <v>BLANK</v>
      </c>
      <c r="R7616"/>
    </row>
    <row r="7617" spans="16:18" x14ac:dyDescent="0.2">
      <c r="P7617" s="288" t="str">
        <f t="shared" si="118"/>
        <v>BLANK</v>
      </c>
      <c r="R7617"/>
    </row>
    <row r="7618" spans="16:18" x14ac:dyDescent="0.2">
      <c r="P7618" s="288" t="str">
        <f t="shared" si="118"/>
        <v>BLANK</v>
      </c>
      <c r="R7618"/>
    </row>
    <row r="7619" spans="16:18" x14ac:dyDescent="0.2">
      <c r="P7619" s="288" t="str">
        <f t="shared" ref="P7619:P7682" si="119">IF(A7619="","BLANK",A7619)</f>
        <v>BLANK</v>
      </c>
      <c r="R7619"/>
    </row>
    <row r="7620" spans="16:18" x14ac:dyDescent="0.2">
      <c r="P7620" s="288" t="str">
        <f t="shared" si="119"/>
        <v>BLANK</v>
      </c>
      <c r="R7620"/>
    </row>
    <row r="7621" spans="16:18" x14ac:dyDescent="0.2">
      <c r="P7621" s="288" t="str">
        <f t="shared" si="119"/>
        <v>BLANK</v>
      </c>
      <c r="R7621"/>
    </row>
    <row r="7622" spans="16:18" x14ac:dyDescent="0.2">
      <c r="P7622" s="288" t="str">
        <f t="shared" si="119"/>
        <v>BLANK</v>
      </c>
      <c r="R7622"/>
    </row>
    <row r="7623" spans="16:18" x14ac:dyDescent="0.2">
      <c r="P7623" s="288" t="str">
        <f t="shared" si="119"/>
        <v>BLANK</v>
      </c>
      <c r="R7623"/>
    </row>
    <row r="7624" spans="16:18" x14ac:dyDescent="0.2">
      <c r="P7624" s="288" t="str">
        <f t="shared" si="119"/>
        <v>BLANK</v>
      </c>
      <c r="R7624"/>
    </row>
    <row r="7625" spans="16:18" x14ac:dyDescent="0.2">
      <c r="P7625" s="288" t="str">
        <f t="shared" si="119"/>
        <v>BLANK</v>
      </c>
      <c r="R7625"/>
    </row>
    <row r="7626" spans="16:18" x14ac:dyDescent="0.2">
      <c r="P7626" s="288" t="str">
        <f t="shared" si="119"/>
        <v>BLANK</v>
      </c>
      <c r="R7626"/>
    </row>
    <row r="7627" spans="16:18" x14ac:dyDescent="0.2">
      <c r="P7627" s="288" t="str">
        <f t="shared" si="119"/>
        <v>BLANK</v>
      </c>
      <c r="R7627"/>
    </row>
    <row r="7628" spans="16:18" x14ac:dyDescent="0.2">
      <c r="P7628" s="288" t="str">
        <f t="shared" si="119"/>
        <v>BLANK</v>
      </c>
      <c r="R7628"/>
    </row>
    <row r="7629" spans="16:18" x14ac:dyDescent="0.2">
      <c r="P7629" s="288" t="str">
        <f t="shared" si="119"/>
        <v>BLANK</v>
      </c>
      <c r="R7629"/>
    </row>
    <row r="7630" spans="16:18" x14ac:dyDescent="0.2">
      <c r="P7630" s="288" t="str">
        <f t="shared" si="119"/>
        <v>BLANK</v>
      </c>
      <c r="R7630"/>
    </row>
    <row r="7631" spans="16:18" x14ac:dyDescent="0.2">
      <c r="P7631" s="288" t="str">
        <f t="shared" si="119"/>
        <v>BLANK</v>
      </c>
      <c r="R7631"/>
    </row>
    <row r="7632" spans="16:18" x14ac:dyDescent="0.2">
      <c r="P7632" s="288" t="str">
        <f t="shared" si="119"/>
        <v>BLANK</v>
      </c>
      <c r="R7632"/>
    </row>
    <row r="7633" spans="16:18" x14ac:dyDescent="0.2">
      <c r="P7633" s="288" t="str">
        <f t="shared" si="119"/>
        <v>BLANK</v>
      </c>
      <c r="R7633"/>
    </row>
    <row r="7634" spans="16:18" x14ac:dyDescent="0.2">
      <c r="P7634" s="288" t="str">
        <f t="shared" si="119"/>
        <v>BLANK</v>
      </c>
      <c r="R7634"/>
    </row>
    <row r="7635" spans="16:18" x14ac:dyDescent="0.2">
      <c r="P7635" s="288" t="str">
        <f t="shared" si="119"/>
        <v>BLANK</v>
      </c>
      <c r="R7635"/>
    </row>
    <row r="7636" spans="16:18" x14ac:dyDescent="0.2">
      <c r="P7636" s="288" t="str">
        <f t="shared" si="119"/>
        <v>BLANK</v>
      </c>
      <c r="R7636"/>
    </row>
    <row r="7637" spans="16:18" x14ac:dyDescent="0.2">
      <c r="P7637" s="288" t="str">
        <f t="shared" si="119"/>
        <v>BLANK</v>
      </c>
      <c r="R7637"/>
    </row>
    <row r="7638" spans="16:18" x14ac:dyDescent="0.2">
      <c r="P7638" s="288" t="str">
        <f t="shared" si="119"/>
        <v>BLANK</v>
      </c>
      <c r="R7638"/>
    </row>
    <row r="7639" spans="16:18" x14ac:dyDescent="0.2">
      <c r="P7639" s="288" t="str">
        <f t="shared" si="119"/>
        <v>BLANK</v>
      </c>
      <c r="R7639"/>
    </row>
    <row r="7640" spans="16:18" x14ac:dyDescent="0.2">
      <c r="P7640" s="288" t="str">
        <f t="shared" si="119"/>
        <v>BLANK</v>
      </c>
      <c r="R7640"/>
    </row>
    <row r="7641" spans="16:18" x14ac:dyDescent="0.2">
      <c r="P7641" s="288" t="str">
        <f t="shared" si="119"/>
        <v>BLANK</v>
      </c>
      <c r="R7641"/>
    </row>
    <row r="7642" spans="16:18" x14ac:dyDescent="0.2">
      <c r="P7642" s="288" t="str">
        <f t="shared" si="119"/>
        <v>BLANK</v>
      </c>
      <c r="R7642"/>
    </row>
    <row r="7643" spans="16:18" x14ac:dyDescent="0.2">
      <c r="P7643" s="288" t="str">
        <f t="shared" si="119"/>
        <v>BLANK</v>
      </c>
      <c r="R7643"/>
    </row>
    <row r="7644" spans="16:18" x14ac:dyDescent="0.2">
      <c r="P7644" s="288" t="str">
        <f t="shared" si="119"/>
        <v>BLANK</v>
      </c>
      <c r="R7644"/>
    </row>
    <row r="7645" spans="16:18" x14ac:dyDescent="0.2">
      <c r="P7645" s="288" t="str">
        <f t="shared" si="119"/>
        <v>BLANK</v>
      </c>
      <c r="R7645"/>
    </row>
    <row r="7646" spans="16:18" x14ac:dyDescent="0.2">
      <c r="P7646" s="288" t="str">
        <f t="shared" si="119"/>
        <v>BLANK</v>
      </c>
      <c r="R7646"/>
    </row>
    <row r="7647" spans="16:18" x14ac:dyDescent="0.2">
      <c r="P7647" s="288" t="str">
        <f t="shared" si="119"/>
        <v>BLANK</v>
      </c>
      <c r="R7647"/>
    </row>
    <row r="7648" spans="16:18" x14ac:dyDescent="0.2">
      <c r="P7648" s="288" t="str">
        <f t="shared" si="119"/>
        <v>BLANK</v>
      </c>
      <c r="R7648"/>
    </row>
    <row r="7649" spans="16:18" x14ac:dyDescent="0.2">
      <c r="P7649" s="288" t="str">
        <f t="shared" si="119"/>
        <v>BLANK</v>
      </c>
      <c r="R7649"/>
    </row>
    <row r="7650" spans="16:18" x14ac:dyDescent="0.2">
      <c r="P7650" s="288" t="str">
        <f t="shared" si="119"/>
        <v>BLANK</v>
      </c>
      <c r="R7650"/>
    </row>
    <row r="7651" spans="16:18" x14ac:dyDescent="0.2">
      <c r="P7651" s="288" t="str">
        <f t="shared" si="119"/>
        <v>BLANK</v>
      </c>
      <c r="R7651"/>
    </row>
    <row r="7652" spans="16:18" x14ac:dyDescent="0.2">
      <c r="P7652" s="288" t="str">
        <f t="shared" si="119"/>
        <v>BLANK</v>
      </c>
      <c r="R7652"/>
    </row>
    <row r="7653" spans="16:18" x14ac:dyDescent="0.2">
      <c r="P7653" s="288" t="str">
        <f t="shared" si="119"/>
        <v>BLANK</v>
      </c>
      <c r="R7653"/>
    </row>
    <row r="7654" spans="16:18" x14ac:dyDescent="0.2">
      <c r="P7654" s="288" t="str">
        <f t="shared" si="119"/>
        <v>BLANK</v>
      </c>
      <c r="R7654"/>
    </row>
    <row r="7655" spans="16:18" x14ac:dyDescent="0.2">
      <c r="P7655" s="288" t="str">
        <f t="shared" si="119"/>
        <v>BLANK</v>
      </c>
      <c r="R7655"/>
    </row>
    <row r="7656" spans="16:18" x14ac:dyDescent="0.2">
      <c r="P7656" s="288" t="str">
        <f t="shared" si="119"/>
        <v>BLANK</v>
      </c>
      <c r="R7656"/>
    </row>
    <row r="7657" spans="16:18" x14ac:dyDescent="0.2">
      <c r="P7657" s="288" t="str">
        <f t="shared" si="119"/>
        <v>BLANK</v>
      </c>
      <c r="R7657"/>
    </row>
    <row r="7658" spans="16:18" x14ac:dyDescent="0.2">
      <c r="P7658" s="288" t="str">
        <f t="shared" si="119"/>
        <v>BLANK</v>
      </c>
      <c r="R7658"/>
    </row>
    <row r="7659" spans="16:18" x14ac:dyDescent="0.2">
      <c r="P7659" s="288" t="str">
        <f t="shared" si="119"/>
        <v>BLANK</v>
      </c>
      <c r="R7659"/>
    </row>
    <row r="7660" spans="16:18" x14ac:dyDescent="0.2">
      <c r="P7660" s="288" t="str">
        <f t="shared" si="119"/>
        <v>BLANK</v>
      </c>
      <c r="R7660"/>
    </row>
    <row r="7661" spans="16:18" x14ac:dyDescent="0.2">
      <c r="P7661" s="288" t="str">
        <f t="shared" si="119"/>
        <v>BLANK</v>
      </c>
      <c r="R7661"/>
    </row>
    <row r="7662" spans="16:18" x14ac:dyDescent="0.2">
      <c r="P7662" s="288" t="str">
        <f t="shared" si="119"/>
        <v>BLANK</v>
      </c>
      <c r="R7662"/>
    </row>
    <row r="7663" spans="16:18" x14ac:dyDescent="0.2">
      <c r="P7663" s="288" t="str">
        <f t="shared" si="119"/>
        <v>BLANK</v>
      </c>
      <c r="R7663"/>
    </row>
    <row r="7664" spans="16:18" x14ac:dyDescent="0.2">
      <c r="P7664" s="288" t="str">
        <f t="shared" si="119"/>
        <v>BLANK</v>
      </c>
      <c r="R7664"/>
    </row>
    <row r="7665" spans="16:18" x14ac:dyDescent="0.2">
      <c r="P7665" s="288" t="str">
        <f t="shared" si="119"/>
        <v>BLANK</v>
      </c>
      <c r="R7665"/>
    </row>
    <row r="7666" spans="16:18" x14ac:dyDescent="0.2">
      <c r="P7666" s="288" t="str">
        <f t="shared" si="119"/>
        <v>BLANK</v>
      </c>
      <c r="R7666"/>
    </row>
    <row r="7667" spans="16:18" x14ac:dyDescent="0.2">
      <c r="P7667" s="288" t="str">
        <f t="shared" si="119"/>
        <v>BLANK</v>
      </c>
      <c r="R7667"/>
    </row>
    <row r="7668" spans="16:18" x14ac:dyDescent="0.2">
      <c r="P7668" s="288" t="str">
        <f t="shared" si="119"/>
        <v>BLANK</v>
      </c>
      <c r="R7668"/>
    </row>
    <row r="7669" spans="16:18" x14ac:dyDescent="0.2">
      <c r="P7669" s="288" t="str">
        <f t="shared" si="119"/>
        <v>BLANK</v>
      </c>
      <c r="R7669"/>
    </row>
    <row r="7670" spans="16:18" x14ac:dyDescent="0.2">
      <c r="P7670" s="288" t="str">
        <f t="shared" si="119"/>
        <v>BLANK</v>
      </c>
      <c r="R7670"/>
    </row>
    <row r="7671" spans="16:18" x14ac:dyDescent="0.2">
      <c r="P7671" s="288" t="str">
        <f t="shared" si="119"/>
        <v>BLANK</v>
      </c>
      <c r="R7671"/>
    </row>
    <row r="7672" spans="16:18" x14ac:dyDescent="0.2">
      <c r="P7672" s="288" t="str">
        <f t="shared" si="119"/>
        <v>BLANK</v>
      </c>
      <c r="R7672"/>
    </row>
    <row r="7673" spans="16:18" x14ac:dyDescent="0.2">
      <c r="P7673" s="288" t="str">
        <f t="shared" si="119"/>
        <v>BLANK</v>
      </c>
      <c r="R7673"/>
    </row>
    <row r="7674" spans="16:18" x14ac:dyDescent="0.2">
      <c r="P7674" s="288" t="str">
        <f t="shared" si="119"/>
        <v>BLANK</v>
      </c>
      <c r="R7674"/>
    </row>
    <row r="7675" spans="16:18" x14ac:dyDescent="0.2">
      <c r="P7675" s="288" t="str">
        <f t="shared" si="119"/>
        <v>BLANK</v>
      </c>
      <c r="R7675"/>
    </row>
    <row r="7676" spans="16:18" x14ac:dyDescent="0.2">
      <c r="P7676" s="288" t="str">
        <f t="shared" si="119"/>
        <v>BLANK</v>
      </c>
      <c r="R7676"/>
    </row>
    <row r="7677" spans="16:18" x14ac:dyDescent="0.2">
      <c r="P7677" s="288" t="str">
        <f t="shared" si="119"/>
        <v>BLANK</v>
      </c>
      <c r="R7677"/>
    </row>
    <row r="7678" spans="16:18" x14ac:dyDescent="0.2">
      <c r="P7678" s="288" t="str">
        <f t="shared" si="119"/>
        <v>BLANK</v>
      </c>
      <c r="R7678"/>
    </row>
    <row r="7679" spans="16:18" x14ac:dyDescent="0.2">
      <c r="P7679" s="288" t="str">
        <f t="shared" si="119"/>
        <v>BLANK</v>
      </c>
      <c r="R7679"/>
    </row>
    <row r="7680" spans="16:18" x14ac:dyDescent="0.2">
      <c r="P7680" s="288" t="str">
        <f t="shared" si="119"/>
        <v>BLANK</v>
      </c>
      <c r="R7680"/>
    </row>
    <row r="7681" spans="16:18" x14ac:dyDescent="0.2">
      <c r="P7681" s="288" t="str">
        <f t="shared" si="119"/>
        <v>BLANK</v>
      </c>
      <c r="R7681"/>
    </row>
    <row r="7682" spans="16:18" x14ac:dyDescent="0.2">
      <c r="P7682" s="288" t="str">
        <f t="shared" si="119"/>
        <v>BLANK</v>
      </c>
      <c r="R7682"/>
    </row>
    <row r="7683" spans="16:18" x14ac:dyDescent="0.2">
      <c r="P7683" s="288" t="str">
        <f t="shared" ref="P7683:P7746" si="120">IF(A7683="","BLANK",A7683)</f>
        <v>BLANK</v>
      </c>
      <c r="R7683"/>
    </row>
    <row r="7684" spans="16:18" x14ac:dyDescent="0.2">
      <c r="P7684" s="288" t="str">
        <f t="shared" si="120"/>
        <v>BLANK</v>
      </c>
      <c r="R7684"/>
    </row>
    <row r="7685" spans="16:18" x14ac:dyDescent="0.2">
      <c r="P7685" s="288" t="str">
        <f t="shared" si="120"/>
        <v>BLANK</v>
      </c>
      <c r="R7685"/>
    </row>
    <row r="7686" spans="16:18" x14ac:dyDescent="0.2">
      <c r="P7686" s="288" t="str">
        <f t="shared" si="120"/>
        <v>BLANK</v>
      </c>
      <c r="R7686"/>
    </row>
    <row r="7687" spans="16:18" x14ac:dyDescent="0.2">
      <c r="P7687" s="288" t="str">
        <f t="shared" si="120"/>
        <v>BLANK</v>
      </c>
      <c r="R7687"/>
    </row>
    <row r="7688" spans="16:18" x14ac:dyDescent="0.2">
      <c r="P7688" s="288" t="str">
        <f t="shared" si="120"/>
        <v>BLANK</v>
      </c>
      <c r="R7688"/>
    </row>
    <row r="7689" spans="16:18" x14ac:dyDescent="0.2">
      <c r="P7689" s="288" t="str">
        <f t="shared" si="120"/>
        <v>BLANK</v>
      </c>
      <c r="R7689"/>
    </row>
    <row r="7690" spans="16:18" x14ac:dyDescent="0.2">
      <c r="P7690" s="288" t="str">
        <f t="shared" si="120"/>
        <v>BLANK</v>
      </c>
      <c r="R7690"/>
    </row>
    <row r="7691" spans="16:18" x14ac:dyDescent="0.2">
      <c r="P7691" s="288" t="str">
        <f t="shared" si="120"/>
        <v>BLANK</v>
      </c>
      <c r="R7691"/>
    </row>
    <row r="7692" spans="16:18" x14ac:dyDescent="0.2">
      <c r="P7692" s="288" t="str">
        <f t="shared" si="120"/>
        <v>BLANK</v>
      </c>
      <c r="R7692"/>
    </row>
    <row r="7693" spans="16:18" x14ac:dyDescent="0.2">
      <c r="P7693" s="288" t="str">
        <f t="shared" si="120"/>
        <v>BLANK</v>
      </c>
      <c r="R7693"/>
    </row>
    <row r="7694" spans="16:18" x14ac:dyDescent="0.2">
      <c r="P7694" s="288" t="str">
        <f t="shared" si="120"/>
        <v>BLANK</v>
      </c>
      <c r="R7694"/>
    </row>
    <row r="7695" spans="16:18" x14ac:dyDescent="0.2">
      <c r="P7695" s="288" t="str">
        <f t="shared" si="120"/>
        <v>BLANK</v>
      </c>
      <c r="R7695"/>
    </row>
    <row r="7696" spans="16:18" x14ac:dyDescent="0.2">
      <c r="P7696" s="288" t="str">
        <f t="shared" si="120"/>
        <v>BLANK</v>
      </c>
      <c r="R7696"/>
    </row>
    <row r="7697" spans="16:18" x14ac:dyDescent="0.2">
      <c r="P7697" s="288" t="str">
        <f t="shared" si="120"/>
        <v>BLANK</v>
      </c>
      <c r="R7697"/>
    </row>
    <row r="7698" spans="16:18" x14ac:dyDescent="0.2">
      <c r="P7698" s="288" t="str">
        <f t="shared" si="120"/>
        <v>BLANK</v>
      </c>
      <c r="R7698"/>
    </row>
    <row r="7699" spans="16:18" x14ac:dyDescent="0.2">
      <c r="P7699" s="288" t="str">
        <f t="shared" si="120"/>
        <v>BLANK</v>
      </c>
      <c r="R7699"/>
    </row>
    <row r="7700" spans="16:18" x14ac:dyDescent="0.2">
      <c r="P7700" s="288" t="str">
        <f t="shared" si="120"/>
        <v>BLANK</v>
      </c>
      <c r="R7700"/>
    </row>
    <row r="7701" spans="16:18" x14ac:dyDescent="0.2">
      <c r="P7701" s="288" t="str">
        <f t="shared" si="120"/>
        <v>BLANK</v>
      </c>
      <c r="R7701"/>
    </row>
    <row r="7702" spans="16:18" x14ac:dyDescent="0.2">
      <c r="P7702" s="288" t="str">
        <f t="shared" si="120"/>
        <v>BLANK</v>
      </c>
      <c r="R7702"/>
    </row>
    <row r="7703" spans="16:18" x14ac:dyDescent="0.2">
      <c r="P7703" s="288" t="str">
        <f t="shared" si="120"/>
        <v>BLANK</v>
      </c>
      <c r="R7703"/>
    </row>
    <row r="7704" spans="16:18" x14ac:dyDescent="0.2">
      <c r="P7704" s="288" t="str">
        <f t="shared" si="120"/>
        <v>BLANK</v>
      </c>
      <c r="R7704"/>
    </row>
    <row r="7705" spans="16:18" x14ac:dyDescent="0.2">
      <c r="P7705" s="288" t="str">
        <f t="shared" si="120"/>
        <v>BLANK</v>
      </c>
      <c r="R7705"/>
    </row>
    <row r="7706" spans="16:18" x14ac:dyDescent="0.2">
      <c r="P7706" s="288" t="str">
        <f t="shared" si="120"/>
        <v>BLANK</v>
      </c>
      <c r="R7706"/>
    </row>
    <row r="7707" spans="16:18" x14ac:dyDescent="0.2">
      <c r="P7707" s="288" t="str">
        <f t="shared" si="120"/>
        <v>BLANK</v>
      </c>
      <c r="R7707"/>
    </row>
    <row r="7708" spans="16:18" x14ac:dyDescent="0.2">
      <c r="P7708" s="288" t="str">
        <f t="shared" si="120"/>
        <v>BLANK</v>
      </c>
      <c r="R7708"/>
    </row>
    <row r="7709" spans="16:18" x14ac:dyDescent="0.2">
      <c r="P7709" s="288" t="str">
        <f t="shared" si="120"/>
        <v>BLANK</v>
      </c>
      <c r="R7709"/>
    </row>
    <row r="7710" spans="16:18" x14ac:dyDescent="0.2">
      <c r="P7710" s="288" t="str">
        <f t="shared" si="120"/>
        <v>BLANK</v>
      </c>
      <c r="R7710"/>
    </row>
    <row r="7711" spans="16:18" x14ac:dyDescent="0.2">
      <c r="P7711" s="288" t="str">
        <f t="shared" si="120"/>
        <v>BLANK</v>
      </c>
      <c r="R7711"/>
    </row>
    <row r="7712" spans="16:18" x14ac:dyDescent="0.2">
      <c r="P7712" s="288" t="str">
        <f t="shared" si="120"/>
        <v>BLANK</v>
      </c>
      <c r="R7712"/>
    </row>
    <row r="7713" spans="16:18" x14ac:dyDescent="0.2">
      <c r="P7713" s="288" t="str">
        <f t="shared" si="120"/>
        <v>BLANK</v>
      </c>
      <c r="R7713"/>
    </row>
    <row r="7714" spans="16:18" x14ac:dyDescent="0.2">
      <c r="P7714" s="288" t="str">
        <f t="shared" si="120"/>
        <v>BLANK</v>
      </c>
      <c r="R7714"/>
    </row>
    <row r="7715" spans="16:18" x14ac:dyDescent="0.2">
      <c r="P7715" s="288" t="str">
        <f t="shared" si="120"/>
        <v>BLANK</v>
      </c>
      <c r="R7715"/>
    </row>
    <row r="7716" spans="16:18" x14ac:dyDescent="0.2">
      <c r="P7716" s="288" t="str">
        <f t="shared" si="120"/>
        <v>BLANK</v>
      </c>
      <c r="R7716"/>
    </row>
    <row r="7717" spans="16:18" x14ac:dyDescent="0.2">
      <c r="P7717" s="288" t="str">
        <f t="shared" si="120"/>
        <v>BLANK</v>
      </c>
      <c r="R7717"/>
    </row>
    <row r="7718" spans="16:18" x14ac:dyDescent="0.2">
      <c r="P7718" s="288" t="str">
        <f t="shared" si="120"/>
        <v>BLANK</v>
      </c>
      <c r="R7718"/>
    </row>
    <row r="7719" spans="16:18" x14ac:dyDescent="0.2">
      <c r="P7719" s="288" t="str">
        <f t="shared" si="120"/>
        <v>BLANK</v>
      </c>
      <c r="R7719"/>
    </row>
    <row r="7720" spans="16:18" x14ac:dyDescent="0.2">
      <c r="P7720" s="288" t="str">
        <f t="shared" si="120"/>
        <v>BLANK</v>
      </c>
      <c r="R7720"/>
    </row>
    <row r="7721" spans="16:18" x14ac:dyDescent="0.2">
      <c r="P7721" s="288" t="str">
        <f t="shared" si="120"/>
        <v>BLANK</v>
      </c>
      <c r="R7721"/>
    </row>
    <row r="7722" spans="16:18" x14ac:dyDescent="0.2">
      <c r="P7722" s="288" t="str">
        <f t="shared" si="120"/>
        <v>BLANK</v>
      </c>
      <c r="R7722"/>
    </row>
    <row r="7723" spans="16:18" x14ac:dyDescent="0.2">
      <c r="P7723" s="288" t="str">
        <f t="shared" si="120"/>
        <v>BLANK</v>
      </c>
      <c r="R7723"/>
    </row>
    <row r="7724" spans="16:18" x14ac:dyDescent="0.2">
      <c r="P7724" s="288" t="str">
        <f t="shared" si="120"/>
        <v>BLANK</v>
      </c>
      <c r="R7724"/>
    </row>
    <row r="7725" spans="16:18" x14ac:dyDescent="0.2">
      <c r="P7725" s="288" t="str">
        <f t="shared" si="120"/>
        <v>BLANK</v>
      </c>
      <c r="R7725"/>
    </row>
    <row r="7726" spans="16:18" x14ac:dyDescent="0.2">
      <c r="P7726" s="288" t="str">
        <f t="shared" si="120"/>
        <v>BLANK</v>
      </c>
      <c r="R7726"/>
    </row>
    <row r="7727" spans="16:18" x14ac:dyDescent="0.2">
      <c r="P7727" s="288" t="str">
        <f t="shared" si="120"/>
        <v>BLANK</v>
      </c>
      <c r="R7727"/>
    </row>
    <row r="7728" spans="16:18" x14ac:dyDescent="0.2">
      <c r="P7728" s="288" t="str">
        <f t="shared" si="120"/>
        <v>BLANK</v>
      </c>
      <c r="R7728"/>
    </row>
    <row r="7729" spans="16:18" x14ac:dyDescent="0.2">
      <c r="P7729" s="288" t="str">
        <f t="shared" si="120"/>
        <v>BLANK</v>
      </c>
      <c r="R7729"/>
    </row>
    <row r="7730" spans="16:18" x14ac:dyDescent="0.2">
      <c r="P7730" s="288" t="str">
        <f t="shared" si="120"/>
        <v>BLANK</v>
      </c>
      <c r="R7730"/>
    </row>
    <row r="7731" spans="16:18" x14ac:dyDescent="0.2">
      <c r="P7731" s="288" t="str">
        <f t="shared" si="120"/>
        <v>BLANK</v>
      </c>
      <c r="R7731"/>
    </row>
    <row r="7732" spans="16:18" x14ac:dyDescent="0.2">
      <c r="P7732" s="288" t="str">
        <f t="shared" si="120"/>
        <v>BLANK</v>
      </c>
      <c r="R7732"/>
    </row>
    <row r="7733" spans="16:18" x14ac:dyDescent="0.2">
      <c r="P7733" s="288" t="str">
        <f t="shared" si="120"/>
        <v>BLANK</v>
      </c>
      <c r="R7733"/>
    </row>
    <row r="7734" spans="16:18" x14ac:dyDescent="0.2">
      <c r="P7734" s="288" t="str">
        <f t="shared" si="120"/>
        <v>BLANK</v>
      </c>
      <c r="R7734"/>
    </row>
    <row r="7735" spans="16:18" x14ac:dyDescent="0.2">
      <c r="P7735" s="288" t="str">
        <f t="shared" si="120"/>
        <v>BLANK</v>
      </c>
      <c r="R7735"/>
    </row>
    <row r="7736" spans="16:18" x14ac:dyDescent="0.2">
      <c r="P7736" s="288" t="str">
        <f t="shared" si="120"/>
        <v>BLANK</v>
      </c>
      <c r="R7736"/>
    </row>
    <row r="7737" spans="16:18" x14ac:dyDescent="0.2">
      <c r="P7737" s="288" t="str">
        <f t="shared" si="120"/>
        <v>BLANK</v>
      </c>
      <c r="R7737"/>
    </row>
    <row r="7738" spans="16:18" x14ac:dyDescent="0.2">
      <c r="P7738" s="288" t="str">
        <f t="shared" si="120"/>
        <v>BLANK</v>
      </c>
      <c r="R7738"/>
    </row>
    <row r="7739" spans="16:18" x14ac:dyDescent="0.2">
      <c r="P7739" s="288" t="str">
        <f t="shared" si="120"/>
        <v>BLANK</v>
      </c>
      <c r="R7739"/>
    </row>
    <row r="7740" spans="16:18" x14ac:dyDescent="0.2">
      <c r="P7740" s="288" t="str">
        <f t="shared" si="120"/>
        <v>BLANK</v>
      </c>
      <c r="R7740"/>
    </row>
    <row r="7741" spans="16:18" x14ac:dyDescent="0.2">
      <c r="P7741" s="288" t="str">
        <f t="shared" si="120"/>
        <v>BLANK</v>
      </c>
      <c r="R7741"/>
    </row>
    <row r="7742" spans="16:18" x14ac:dyDescent="0.2">
      <c r="P7742" s="288" t="str">
        <f t="shared" si="120"/>
        <v>BLANK</v>
      </c>
      <c r="R7742"/>
    </row>
    <row r="7743" spans="16:18" x14ac:dyDescent="0.2">
      <c r="P7743" s="288" t="str">
        <f t="shared" si="120"/>
        <v>BLANK</v>
      </c>
      <c r="R7743"/>
    </row>
    <row r="7744" spans="16:18" x14ac:dyDescent="0.2">
      <c r="P7744" s="288" t="str">
        <f t="shared" si="120"/>
        <v>BLANK</v>
      </c>
      <c r="R7744"/>
    </row>
    <row r="7745" spans="16:18" x14ac:dyDescent="0.2">
      <c r="P7745" s="288" t="str">
        <f t="shared" si="120"/>
        <v>BLANK</v>
      </c>
      <c r="R7745"/>
    </row>
    <row r="7746" spans="16:18" x14ac:dyDescent="0.2">
      <c r="P7746" s="288" t="str">
        <f t="shared" si="120"/>
        <v>BLANK</v>
      </c>
      <c r="R7746"/>
    </row>
    <row r="7747" spans="16:18" x14ac:dyDescent="0.2">
      <c r="P7747" s="288" t="str">
        <f t="shared" ref="P7747:P7810" si="121">IF(A7747="","BLANK",A7747)</f>
        <v>BLANK</v>
      </c>
      <c r="R7747"/>
    </row>
    <row r="7748" spans="16:18" x14ac:dyDescent="0.2">
      <c r="P7748" s="288" t="str">
        <f t="shared" si="121"/>
        <v>BLANK</v>
      </c>
      <c r="R7748"/>
    </row>
    <row r="7749" spans="16:18" x14ac:dyDescent="0.2">
      <c r="P7749" s="288" t="str">
        <f t="shared" si="121"/>
        <v>BLANK</v>
      </c>
      <c r="R7749"/>
    </row>
    <row r="7750" spans="16:18" x14ac:dyDescent="0.2">
      <c r="P7750" s="288" t="str">
        <f t="shared" si="121"/>
        <v>BLANK</v>
      </c>
      <c r="R7750"/>
    </row>
    <row r="7751" spans="16:18" x14ac:dyDescent="0.2">
      <c r="P7751" s="288" t="str">
        <f t="shared" si="121"/>
        <v>BLANK</v>
      </c>
      <c r="R7751"/>
    </row>
    <row r="7752" spans="16:18" x14ac:dyDescent="0.2">
      <c r="P7752" s="288" t="str">
        <f t="shared" si="121"/>
        <v>BLANK</v>
      </c>
      <c r="R7752"/>
    </row>
    <row r="7753" spans="16:18" x14ac:dyDescent="0.2">
      <c r="P7753" s="288" t="str">
        <f t="shared" si="121"/>
        <v>BLANK</v>
      </c>
      <c r="R7753"/>
    </row>
    <row r="7754" spans="16:18" x14ac:dyDescent="0.2">
      <c r="P7754" s="288" t="str">
        <f t="shared" si="121"/>
        <v>BLANK</v>
      </c>
      <c r="R7754"/>
    </row>
    <row r="7755" spans="16:18" x14ac:dyDescent="0.2">
      <c r="P7755" s="288" t="str">
        <f t="shared" si="121"/>
        <v>BLANK</v>
      </c>
      <c r="R7755"/>
    </row>
    <row r="7756" spans="16:18" x14ac:dyDescent="0.2">
      <c r="P7756" s="288" t="str">
        <f t="shared" si="121"/>
        <v>BLANK</v>
      </c>
      <c r="R7756"/>
    </row>
    <row r="7757" spans="16:18" x14ac:dyDescent="0.2">
      <c r="P7757" s="288" t="str">
        <f t="shared" si="121"/>
        <v>BLANK</v>
      </c>
      <c r="R7757"/>
    </row>
    <row r="7758" spans="16:18" x14ac:dyDescent="0.2">
      <c r="P7758" s="288" t="str">
        <f t="shared" si="121"/>
        <v>BLANK</v>
      </c>
      <c r="R7758"/>
    </row>
    <row r="7759" spans="16:18" x14ac:dyDescent="0.2">
      <c r="P7759" s="288" t="str">
        <f t="shared" si="121"/>
        <v>BLANK</v>
      </c>
      <c r="R7759"/>
    </row>
    <row r="7760" spans="16:18" x14ac:dyDescent="0.2">
      <c r="P7760" s="288" t="str">
        <f t="shared" si="121"/>
        <v>BLANK</v>
      </c>
      <c r="R7760"/>
    </row>
    <row r="7761" spans="16:18" x14ac:dyDescent="0.2">
      <c r="P7761" s="288" t="str">
        <f t="shared" si="121"/>
        <v>BLANK</v>
      </c>
      <c r="R7761"/>
    </row>
    <row r="7762" spans="16:18" x14ac:dyDescent="0.2">
      <c r="P7762" s="288" t="str">
        <f t="shared" si="121"/>
        <v>BLANK</v>
      </c>
      <c r="R7762"/>
    </row>
    <row r="7763" spans="16:18" x14ac:dyDescent="0.2">
      <c r="P7763" s="288" t="str">
        <f t="shared" si="121"/>
        <v>BLANK</v>
      </c>
      <c r="R7763"/>
    </row>
    <row r="7764" spans="16:18" x14ac:dyDescent="0.2">
      <c r="P7764" s="288" t="str">
        <f t="shared" si="121"/>
        <v>BLANK</v>
      </c>
      <c r="R7764"/>
    </row>
    <row r="7765" spans="16:18" x14ac:dyDescent="0.2">
      <c r="P7765" s="288" t="str">
        <f t="shared" si="121"/>
        <v>BLANK</v>
      </c>
      <c r="R7765"/>
    </row>
    <row r="7766" spans="16:18" x14ac:dyDescent="0.2">
      <c r="P7766" s="288" t="str">
        <f t="shared" si="121"/>
        <v>BLANK</v>
      </c>
      <c r="R7766"/>
    </row>
    <row r="7767" spans="16:18" x14ac:dyDescent="0.2">
      <c r="P7767" s="288" t="str">
        <f t="shared" si="121"/>
        <v>BLANK</v>
      </c>
      <c r="R7767"/>
    </row>
    <row r="7768" spans="16:18" x14ac:dyDescent="0.2">
      <c r="P7768" s="288" t="str">
        <f t="shared" si="121"/>
        <v>BLANK</v>
      </c>
      <c r="R7768"/>
    </row>
    <row r="7769" spans="16:18" x14ac:dyDescent="0.2">
      <c r="P7769" s="288" t="str">
        <f t="shared" si="121"/>
        <v>BLANK</v>
      </c>
      <c r="R7769"/>
    </row>
    <row r="7770" spans="16:18" x14ac:dyDescent="0.2">
      <c r="P7770" s="288" t="str">
        <f t="shared" si="121"/>
        <v>BLANK</v>
      </c>
      <c r="R7770"/>
    </row>
    <row r="7771" spans="16:18" x14ac:dyDescent="0.2">
      <c r="P7771" s="288" t="str">
        <f t="shared" si="121"/>
        <v>BLANK</v>
      </c>
      <c r="R7771"/>
    </row>
    <row r="7772" spans="16:18" x14ac:dyDescent="0.2">
      <c r="P7772" s="288" t="str">
        <f t="shared" si="121"/>
        <v>BLANK</v>
      </c>
      <c r="R7772"/>
    </row>
    <row r="7773" spans="16:18" x14ac:dyDescent="0.2">
      <c r="P7773" s="288" t="str">
        <f t="shared" si="121"/>
        <v>BLANK</v>
      </c>
      <c r="R7773"/>
    </row>
    <row r="7774" spans="16:18" x14ac:dyDescent="0.2">
      <c r="P7774" s="288" t="str">
        <f t="shared" si="121"/>
        <v>BLANK</v>
      </c>
      <c r="R7774"/>
    </row>
    <row r="7775" spans="16:18" x14ac:dyDescent="0.2">
      <c r="P7775" s="288" t="str">
        <f t="shared" si="121"/>
        <v>BLANK</v>
      </c>
      <c r="R7775"/>
    </row>
    <row r="7776" spans="16:18" x14ac:dyDescent="0.2">
      <c r="P7776" s="288" t="str">
        <f t="shared" si="121"/>
        <v>BLANK</v>
      </c>
      <c r="R7776"/>
    </row>
    <row r="7777" spans="16:18" x14ac:dyDescent="0.2">
      <c r="P7777" s="288" t="str">
        <f t="shared" si="121"/>
        <v>BLANK</v>
      </c>
      <c r="R7777"/>
    </row>
    <row r="7778" spans="16:18" x14ac:dyDescent="0.2">
      <c r="P7778" s="288" t="str">
        <f t="shared" si="121"/>
        <v>BLANK</v>
      </c>
      <c r="R7778"/>
    </row>
    <row r="7779" spans="16:18" x14ac:dyDescent="0.2">
      <c r="P7779" s="288" t="str">
        <f t="shared" si="121"/>
        <v>BLANK</v>
      </c>
      <c r="R7779"/>
    </row>
    <row r="7780" spans="16:18" x14ac:dyDescent="0.2">
      <c r="P7780" s="288" t="str">
        <f t="shared" si="121"/>
        <v>BLANK</v>
      </c>
      <c r="R7780"/>
    </row>
    <row r="7781" spans="16:18" x14ac:dyDescent="0.2">
      <c r="P7781" s="288" t="str">
        <f t="shared" si="121"/>
        <v>BLANK</v>
      </c>
      <c r="R7781"/>
    </row>
    <row r="7782" spans="16:18" x14ac:dyDescent="0.2">
      <c r="P7782" s="288" t="str">
        <f t="shared" si="121"/>
        <v>BLANK</v>
      </c>
      <c r="R7782"/>
    </row>
    <row r="7783" spans="16:18" x14ac:dyDescent="0.2">
      <c r="P7783" s="288" t="str">
        <f t="shared" si="121"/>
        <v>BLANK</v>
      </c>
      <c r="R7783"/>
    </row>
    <row r="7784" spans="16:18" x14ac:dyDescent="0.2">
      <c r="P7784" s="288" t="str">
        <f t="shared" si="121"/>
        <v>BLANK</v>
      </c>
      <c r="R7784"/>
    </row>
    <row r="7785" spans="16:18" x14ac:dyDescent="0.2">
      <c r="P7785" s="288" t="str">
        <f t="shared" si="121"/>
        <v>BLANK</v>
      </c>
      <c r="R7785"/>
    </row>
    <row r="7786" spans="16:18" x14ac:dyDescent="0.2">
      <c r="P7786" s="288" t="str">
        <f t="shared" si="121"/>
        <v>BLANK</v>
      </c>
      <c r="R7786"/>
    </row>
    <row r="7787" spans="16:18" x14ac:dyDescent="0.2">
      <c r="P7787" s="288" t="str">
        <f t="shared" si="121"/>
        <v>BLANK</v>
      </c>
      <c r="R7787"/>
    </row>
    <row r="7788" spans="16:18" x14ac:dyDescent="0.2">
      <c r="P7788" s="288" t="str">
        <f t="shared" si="121"/>
        <v>BLANK</v>
      </c>
      <c r="R7788"/>
    </row>
    <row r="7789" spans="16:18" x14ac:dyDescent="0.2">
      <c r="P7789" s="288" t="str">
        <f t="shared" si="121"/>
        <v>BLANK</v>
      </c>
      <c r="R7789"/>
    </row>
    <row r="7790" spans="16:18" x14ac:dyDescent="0.2">
      <c r="P7790" s="288" t="str">
        <f t="shared" si="121"/>
        <v>BLANK</v>
      </c>
      <c r="R7790"/>
    </row>
    <row r="7791" spans="16:18" x14ac:dyDescent="0.2">
      <c r="P7791" s="288" t="str">
        <f t="shared" si="121"/>
        <v>BLANK</v>
      </c>
      <c r="R7791"/>
    </row>
    <row r="7792" spans="16:18" x14ac:dyDescent="0.2">
      <c r="P7792" s="288" t="str">
        <f t="shared" si="121"/>
        <v>BLANK</v>
      </c>
      <c r="R7792"/>
    </row>
    <row r="7793" spans="16:18" x14ac:dyDescent="0.2">
      <c r="P7793" s="288" t="str">
        <f t="shared" si="121"/>
        <v>BLANK</v>
      </c>
      <c r="R7793"/>
    </row>
    <row r="7794" spans="16:18" x14ac:dyDescent="0.2">
      <c r="P7794" s="288" t="str">
        <f t="shared" si="121"/>
        <v>BLANK</v>
      </c>
      <c r="R7794"/>
    </row>
    <row r="7795" spans="16:18" x14ac:dyDescent="0.2">
      <c r="P7795" s="288" t="str">
        <f t="shared" si="121"/>
        <v>BLANK</v>
      </c>
      <c r="R7795"/>
    </row>
    <row r="7796" spans="16:18" x14ac:dyDescent="0.2">
      <c r="P7796" s="288" t="str">
        <f t="shared" si="121"/>
        <v>BLANK</v>
      </c>
      <c r="R7796"/>
    </row>
    <row r="7797" spans="16:18" x14ac:dyDescent="0.2">
      <c r="P7797" s="288" t="str">
        <f t="shared" si="121"/>
        <v>BLANK</v>
      </c>
      <c r="R7797"/>
    </row>
    <row r="7798" spans="16:18" x14ac:dyDescent="0.2">
      <c r="P7798" s="288" t="str">
        <f t="shared" si="121"/>
        <v>BLANK</v>
      </c>
      <c r="R7798"/>
    </row>
    <row r="7799" spans="16:18" x14ac:dyDescent="0.2">
      <c r="P7799" s="288" t="str">
        <f t="shared" si="121"/>
        <v>BLANK</v>
      </c>
      <c r="R7799"/>
    </row>
    <row r="7800" spans="16:18" x14ac:dyDescent="0.2">
      <c r="P7800" s="288" t="str">
        <f t="shared" si="121"/>
        <v>BLANK</v>
      </c>
      <c r="R7800"/>
    </row>
    <row r="7801" spans="16:18" x14ac:dyDescent="0.2">
      <c r="P7801" s="288" t="str">
        <f t="shared" si="121"/>
        <v>BLANK</v>
      </c>
      <c r="R7801"/>
    </row>
    <row r="7802" spans="16:18" x14ac:dyDescent="0.2">
      <c r="P7802" s="288" t="str">
        <f t="shared" si="121"/>
        <v>BLANK</v>
      </c>
      <c r="R7802"/>
    </row>
    <row r="7803" spans="16:18" x14ac:dyDescent="0.2">
      <c r="P7803" s="288" t="str">
        <f t="shared" si="121"/>
        <v>BLANK</v>
      </c>
      <c r="R7803"/>
    </row>
    <row r="7804" spans="16:18" x14ac:dyDescent="0.2">
      <c r="P7804" s="288" t="str">
        <f t="shared" si="121"/>
        <v>BLANK</v>
      </c>
      <c r="R7804"/>
    </row>
    <row r="7805" spans="16:18" x14ac:dyDescent="0.2">
      <c r="P7805" s="288" t="str">
        <f t="shared" si="121"/>
        <v>BLANK</v>
      </c>
      <c r="R7805"/>
    </row>
    <row r="7806" spans="16:18" x14ac:dyDescent="0.2">
      <c r="P7806" s="288" t="str">
        <f t="shared" si="121"/>
        <v>BLANK</v>
      </c>
      <c r="R7806"/>
    </row>
    <row r="7807" spans="16:18" x14ac:dyDescent="0.2">
      <c r="P7807" s="288" t="str">
        <f t="shared" si="121"/>
        <v>BLANK</v>
      </c>
      <c r="R7807"/>
    </row>
    <row r="7808" spans="16:18" x14ac:dyDescent="0.2">
      <c r="P7808" s="288" t="str">
        <f t="shared" si="121"/>
        <v>BLANK</v>
      </c>
      <c r="R7808"/>
    </row>
    <row r="7809" spans="16:18" x14ac:dyDescent="0.2">
      <c r="P7809" s="288" t="str">
        <f t="shared" si="121"/>
        <v>BLANK</v>
      </c>
      <c r="R7809"/>
    </row>
    <row r="7810" spans="16:18" x14ac:dyDescent="0.2">
      <c r="P7810" s="288" t="str">
        <f t="shared" si="121"/>
        <v>BLANK</v>
      </c>
      <c r="R7810"/>
    </row>
    <row r="7811" spans="16:18" x14ac:dyDescent="0.2">
      <c r="P7811" s="288" t="str">
        <f t="shared" ref="P7811:P7874" si="122">IF(A7811="","BLANK",A7811)</f>
        <v>BLANK</v>
      </c>
      <c r="R7811"/>
    </row>
    <row r="7812" spans="16:18" x14ac:dyDescent="0.2">
      <c r="P7812" s="288" t="str">
        <f t="shared" si="122"/>
        <v>BLANK</v>
      </c>
      <c r="R7812"/>
    </row>
    <row r="7813" spans="16:18" x14ac:dyDescent="0.2">
      <c r="P7813" s="288" t="str">
        <f t="shared" si="122"/>
        <v>BLANK</v>
      </c>
      <c r="R7813"/>
    </row>
    <row r="7814" spans="16:18" x14ac:dyDescent="0.2">
      <c r="P7814" s="288" t="str">
        <f t="shared" si="122"/>
        <v>BLANK</v>
      </c>
      <c r="R7814"/>
    </row>
    <row r="7815" spans="16:18" x14ac:dyDescent="0.2">
      <c r="P7815" s="288" t="str">
        <f t="shared" si="122"/>
        <v>BLANK</v>
      </c>
      <c r="R7815"/>
    </row>
    <row r="7816" spans="16:18" x14ac:dyDescent="0.2">
      <c r="P7816" s="288" t="str">
        <f t="shared" si="122"/>
        <v>BLANK</v>
      </c>
      <c r="R7816"/>
    </row>
    <row r="7817" spans="16:18" x14ac:dyDescent="0.2">
      <c r="P7817" s="288" t="str">
        <f t="shared" si="122"/>
        <v>BLANK</v>
      </c>
      <c r="R7817"/>
    </row>
    <row r="7818" spans="16:18" x14ac:dyDescent="0.2">
      <c r="P7818" s="288" t="str">
        <f t="shared" si="122"/>
        <v>BLANK</v>
      </c>
      <c r="R7818"/>
    </row>
    <row r="7819" spans="16:18" x14ac:dyDescent="0.2">
      <c r="P7819" s="288" t="str">
        <f t="shared" si="122"/>
        <v>BLANK</v>
      </c>
      <c r="R7819"/>
    </row>
    <row r="7820" spans="16:18" x14ac:dyDescent="0.2">
      <c r="P7820" s="288" t="str">
        <f t="shared" si="122"/>
        <v>BLANK</v>
      </c>
      <c r="R7820"/>
    </row>
    <row r="7821" spans="16:18" x14ac:dyDescent="0.2">
      <c r="P7821" s="288" t="str">
        <f t="shared" si="122"/>
        <v>BLANK</v>
      </c>
      <c r="R7821"/>
    </row>
    <row r="7822" spans="16:18" x14ac:dyDescent="0.2">
      <c r="P7822" s="288" t="str">
        <f t="shared" si="122"/>
        <v>BLANK</v>
      </c>
      <c r="R7822"/>
    </row>
    <row r="7823" spans="16:18" x14ac:dyDescent="0.2">
      <c r="P7823" s="288" t="str">
        <f t="shared" si="122"/>
        <v>BLANK</v>
      </c>
      <c r="R7823"/>
    </row>
    <row r="7824" spans="16:18" x14ac:dyDescent="0.2">
      <c r="P7824" s="288" t="str">
        <f t="shared" si="122"/>
        <v>BLANK</v>
      </c>
      <c r="R7824"/>
    </row>
    <row r="7825" spans="16:18" x14ac:dyDescent="0.2">
      <c r="P7825" s="288" t="str">
        <f t="shared" si="122"/>
        <v>BLANK</v>
      </c>
      <c r="R7825"/>
    </row>
    <row r="7826" spans="16:18" x14ac:dyDescent="0.2">
      <c r="P7826" s="288" t="str">
        <f t="shared" si="122"/>
        <v>BLANK</v>
      </c>
      <c r="R7826"/>
    </row>
    <row r="7827" spans="16:18" x14ac:dyDescent="0.2">
      <c r="P7827" s="288" t="str">
        <f t="shared" si="122"/>
        <v>BLANK</v>
      </c>
      <c r="R7827"/>
    </row>
    <row r="7828" spans="16:18" x14ac:dyDescent="0.2">
      <c r="P7828" s="288" t="str">
        <f t="shared" si="122"/>
        <v>BLANK</v>
      </c>
      <c r="R7828"/>
    </row>
    <row r="7829" spans="16:18" x14ac:dyDescent="0.2">
      <c r="P7829" s="288" t="str">
        <f t="shared" si="122"/>
        <v>BLANK</v>
      </c>
      <c r="R7829"/>
    </row>
    <row r="7830" spans="16:18" x14ac:dyDescent="0.2">
      <c r="P7830" s="288" t="str">
        <f t="shared" si="122"/>
        <v>BLANK</v>
      </c>
      <c r="R7830"/>
    </row>
    <row r="7831" spans="16:18" x14ac:dyDescent="0.2">
      <c r="P7831" s="288" t="str">
        <f t="shared" si="122"/>
        <v>BLANK</v>
      </c>
      <c r="R7831"/>
    </row>
    <row r="7832" spans="16:18" x14ac:dyDescent="0.2">
      <c r="P7832" s="288" t="str">
        <f t="shared" si="122"/>
        <v>BLANK</v>
      </c>
      <c r="R7832"/>
    </row>
    <row r="7833" spans="16:18" x14ac:dyDescent="0.2">
      <c r="P7833" s="288" t="str">
        <f t="shared" si="122"/>
        <v>BLANK</v>
      </c>
      <c r="R7833"/>
    </row>
    <row r="7834" spans="16:18" x14ac:dyDescent="0.2">
      <c r="P7834" s="288" t="str">
        <f t="shared" si="122"/>
        <v>BLANK</v>
      </c>
      <c r="R7834"/>
    </row>
    <row r="7835" spans="16:18" x14ac:dyDescent="0.2">
      <c r="P7835" s="288" t="str">
        <f t="shared" si="122"/>
        <v>BLANK</v>
      </c>
      <c r="R7835"/>
    </row>
    <row r="7836" spans="16:18" x14ac:dyDescent="0.2">
      <c r="P7836" s="288" t="str">
        <f t="shared" si="122"/>
        <v>BLANK</v>
      </c>
      <c r="R7836"/>
    </row>
    <row r="7837" spans="16:18" x14ac:dyDescent="0.2">
      <c r="P7837" s="288" t="str">
        <f t="shared" si="122"/>
        <v>BLANK</v>
      </c>
      <c r="R7837"/>
    </row>
    <row r="7838" spans="16:18" x14ac:dyDescent="0.2">
      <c r="P7838" s="288" t="str">
        <f t="shared" si="122"/>
        <v>BLANK</v>
      </c>
      <c r="R7838"/>
    </row>
    <row r="7839" spans="16:18" x14ac:dyDescent="0.2">
      <c r="P7839" s="288" t="str">
        <f t="shared" si="122"/>
        <v>BLANK</v>
      </c>
      <c r="R7839"/>
    </row>
    <row r="7840" spans="16:18" x14ac:dyDescent="0.2">
      <c r="P7840" s="288" t="str">
        <f t="shared" si="122"/>
        <v>BLANK</v>
      </c>
      <c r="R7840"/>
    </row>
    <row r="7841" spans="16:18" x14ac:dyDescent="0.2">
      <c r="P7841" s="288" t="str">
        <f t="shared" si="122"/>
        <v>BLANK</v>
      </c>
      <c r="R7841"/>
    </row>
    <row r="7842" spans="16:18" x14ac:dyDescent="0.2">
      <c r="P7842" s="288" t="str">
        <f t="shared" si="122"/>
        <v>BLANK</v>
      </c>
      <c r="R7842"/>
    </row>
    <row r="7843" spans="16:18" x14ac:dyDescent="0.2">
      <c r="P7843" s="288" t="str">
        <f t="shared" si="122"/>
        <v>BLANK</v>
      </c>
      <c r="R7843"/>
    </row>
    <row r="7844" spans="16:18" x14ac:dyDescent="0.2">
      <c r="P7844" s="288" t="str">
        <f t="shared" si="122"/>
        <v>BLANK</v>
      </c>
      <c r="R7844"/>
    </row>
    <row r="7845" spans="16:18" x14ac:dyDescent="0.2">
      <c r="P7845" s="288" t="str">
        <f t="shared" si="122"/>
        <v>BLANK</v>
      </c>
      <c r="R7845"/>
    </row>
    <row r="7846" spans="16:18" x14ac:dyDescent="0.2">
      <c r="P7846" s="288" t="str">
        <f t="shared" si="122"/>
        <v>BLANK</v>
      </c>
      <c r="R7846"/>
    </row>
    <row r="7847" spans="16:18" x14ac:dyDescent="0.2">
      <c r="P7847" s="288" t="str">
        <f t="shared" si="122"/>
        <v>BLANK</v>
      </c>
      <c r="R7847"/>
    </row>
    <row r="7848" spans="16:18" x14ac:dyDescent="0.2">
      <c r="P7848" s="288" t="str">
        <f t="shared" si="122"/>
        <v>BLANK</v>
      </c>
      <c r="R7848"/>
    </row>
    <row r="7849" spans="16:18" x14ac:dyDescent="0.2">
      <c r="P7849" s="288" t="str">
        <f t="shared" si="122"/>
        <v>BLANK</v>
      </c>
      <c r="R7849"/>
    </row>
    <row r="7850" spans="16:18" x14ac:dyDescent="0.2">
      <c r="P7850" s="288" t="str">
        <f t="shared" si="122"/>
        <v>BLANK</v>
      </c>
      <c r="R7850"/>
    </row>
    <row r="7851" spans="16:18" x14ac:dyDescent="0.2">
      <c r="P7851" s="288" t="str">
        <f t="shared" si="122"/>
        <v>BLANK</v>
      </c>
      <c r="R7851"/>
    </row>
    <row r="7852" spans="16:18" x14ac:dyDescent="0.2">
      <c r="P7852" s="288" t="str">
        <f t="shared" si="122"/>
        <v>BLANK</v>
      </c>
      <c r="R7852"/>
    </row>
    <row r="7853" spans="16:18" x14ac:dyDescent="0.2">
      <c r="P7853" s="288" t="str">
        <f t="shared" si="122"/>
        <v>BLANK</v>
      </c>
      <c r="R7853"/>
    </row>
    <row r="7854" spans="16:18" x14ac:dyDescent="0.2">
      <c r="P7854" s="288" t="str">
        <f t="shared" si="122"/>
        <v>BLANK</v>
      </c>
      <c r="R7854"/>
    </row>
    <row r="7855" spans="16:18" x14ac:dyDescent="0.2">
      <c r="P7855" s="288" t="str">
        <f t="shared" si="122"/>
        <v>BLANK</v>
      </c>
      <c r="R7855"/>
    </row>
    <row r="7856" spans="16:18" x14ac:dyDescent="0.2">
      <c r="P7856" s="288" t="str">
        <f t="shared" si="122"/>
        <v>BLANK</v>
      </c>
      <c r="R7856"/>
    </row>
    <row r="7857" spans="16:18" x14ac:dyDescent="0.2">
      <c r="P7857" s="288" t="str">
        <f t="shared" si="122"/>
        <v>BLANK</v>
      </c>
      <c r="R7857"/>
    </row>
    <row r="7858" spans="16:18" x14ac:dyDescent="0.2">
      <c r="P7858" s="288" t="str">
        <f t="shared" si="122"/>
        <v>BLANK</v>
      </c>
      <c r="R7858"/>
    </row>
    <row r="7859" spans="16:18" x14ac:dyDescent="0.2">
      <c r="P7859" s="288" t="str">
        <f t="shared" si="122"/>
        <v>BLANK</v>
      </c>
      <c r="R7859"/>
    </row>
    <row r="7860" spans="16:18" x14ac:dyDescent="0.2">
      <c r="P7860" s="288" t="str">
        <f t="shared" si="122"/>
        <v>BLANK</v>
      </c>
      <c r="R7860"/>
    </row>
    <row r="7861" spans="16:18" x14ac:dyDescent="0.2">
      <c r="P7861" s="288" t="str">
        <f t="shared" si="122"/>
        <v>BLANK</v>
      </c>
      <c r="R7861"/>
    </row>
    <row r="7862" spans="16:18" x14ac:dyDescent="0.2">
      <c r="P7862" s="288" t="str">
        <f t="shared" si="122"/>
        <v>BLANK</v>
      </c>
      <c r="R7862"/>
    </row>
    <row r="7863" spans="16:18" x14ac:dyDescent="0.2">
      <c r="P7863" s="288" t="str">
        <f t="shared" si="122"/>
        <v>BLANK</v>
      </c>
      <c r="R7863"/>
    </row>
    <row r="7864" spans="16:18" x14ac:dyDescent="0.2">
      <c r="P7864" s="288" t="str">
        <f t="shared" si="122"/>
        <v>BLANK</v>
      </c>
      <c r="R7864"/>
    </row>
    <row r="7865" spans="16:18" x14ac:dyDescent="0.2">
      <c r="P7865" s="288" t="str">
        <f t="shared" si="122"/>
        <v>BLANK</v>
      </c>
      <c r="R7865"/>
    </row>
    <row r="7866" spans="16:18" x14ac:dyDescent="0.2">
      <c r="P7866" s="288" t="str">
        <f t="shared" si="122"/>
        <v>BLANK</v>
      </c>
      <c r="R7866"/>
    </row>
    <row r="7867" spans="16:18" x14ac:dyDescent="0.2">
      <c r="P7867" s="288" t="str">
        <f t="shared" si="122"/>
        <v>BLANK</v>
      </c>
      <c r="R7867"/>
    </row>
    <row r="7868" spans="16:18" x14ac:dyDescent="0.2">
      <c r="P7868" s="288" t="str">
        <f t="shared" si="122"/>
        <v>BLANK</v>
      </c>
      <c r="R7868"/>
    </row>
    <row r="7869" spans="16:18" x14ac:dyDescent="0.2">
      <c r="P7869" s="288" t="str">
        <f t="shared" si="122"/>
        <v>BLANK</v>
      </c>
      <c r="R7869"/>
    </row>
    <row r="7870" spans="16:18" x14ac:dyDescent="0.2">
      <c r="P7870" s="288" t="str">
        <f t="shared" si="122"/>
        <v>BLANK</v>
      </c>
      <c r="R7870"/>
    </row>
    <row r="7871" spans="16:18" x14ac:dyDescent="0.2">
      <c r="P7871" s="288" t="str">
        <f t="shared" si="122"/>
        <v>BLANK</v>
      </c>
      <c r="R7871"/>
    </row>
    <row r="7872" spans="16:18" x14ac:dyDescent="0.2">
      <c r="P7872" s="288" t="str">
        <f t="shared" si="122"/>
        <v>BLANK</v>
      </c>
      <c r="R7872"/>
    </row>
    <row r="7873" spans="16:18" x14ac:dyDescent="0.2">
      <c r="P7873" s="288" t="str">
        <f t="shared" si="122"/>
        <v>BLANK</v>
      </c>
      <c r="R7873"/>
    </row>
    <row r="7874" spans="16:18" x14ac:dyDescent="0.2">
      <c r="P7874" s="288" t="str">
        <f t="shared" si="122"/>
        <v>BLANK</v>
      </c>
      <c r="R7874"/>
    </row>
    <row r="7875" spans="16:18" x14ac:dyDescent="0.2">
      <c r="P7875" s="288" t="str">
        <f t="shared" ref="P7875:P7938" si="123">IF(A7875="","BLANK",A7875)</f>
        <v>BLANK</v>
      </c>
      <c r="R7875"/>
    </row>
    <row r="7876" spans="16:18" x14ac:dyDescent="0.2">
      <c r="P7876" s="288" t="str">
        <f t="shared" si="123"/>
        <v>BLANK</v>
      </c>
      <c r="R7876"/>
    </row>
    <row r="7877" spans="16:18" x14ac:dyDescent="0.2">
      <c r="P7877" s="288" t="str">
        <f t="shared" si="123"/>
        <v>BLANK</v>
      </c>
      <c r="R7877"/>
    </row>
    <row r="7878" spans="16:18" x14ac:dyDescent="0.2">
      <c r="P7878" s="288" t="str">
        <f t="shared" si="123"/>
        <v>BLANK</v>
      </c>
      <c r="R7878"/>
    </row>
    <row r="7879" spans="16:18" x14ac:dyDescent="0.2">
      <c r="P7879" s="288" t="str">
        <f t="shared" si="123"/>
        <v>BLANK</v>
      </c>
      <c r="R7879"/>
    </row>
    <row r="7880" spans="16:18" x14ac:dyDescent="0.2">
      <c r="P7880" s="288" t="str">
        <f t="shared" si="123"/>
        <v>BLANK</v>
      </c>
      <c r="R7880"/>
    </row>
    <row r="7881" spans="16:18" x14ac:dyDescent="0.2">
      <c r="P7881" s="288" t="str">
        <f t="shared" si="123"/>
        <v>BLANK</v>
      </c>
      <c r="R7881"/>
    </row>
    <row r="7882" spans="16:18" x14ac:dyDescent="0.2">
      <c r="P7882" s="288" t="str">
        <f t="shared" si="123"/>
        <v>BLANK</v>
      </c>
      <c r="R7882"/>
    </row>
    <row r="7883" spans="16:18" x14ac:dyDescent="0.2">
      <c r="P7883" s="288" t="str">
        <f t="shared" si="123"/>
        <v>BLANK</v>
      </c>
      <c r="R7883"/>
    </row>
    <row r="7884" spans="16:18" x14ac:dyDescent="0.2">
      <c r="P7884" s="288" t="str">
        <f t="shared" si="123"/>
        <v>BLANK</v>
      </c>
      <c r="R7884"/>
    </row>
    <row r="7885" spans="16:18" x14ac:dyDescent="0.2">
      <c r="P7885" s="288" t="str">
        <f t="shared" si="123"/>
        <v>BLANK</v>
      </c>
      <c r="R7885"/>
    </row>
    <row r="7886" spans="16:18" x14ac:dyDescent="0.2">
      <c r="P7886" s="288" t="str">
        <f t="shared" si="123"/>
        <v>BLANK</v>
      </c>
      <c r="R7886"/>
    </row>
    <row r="7887" spans="16:18" x14ac:dyDescent="0.2">
      <c r="P7887" s="288" t="str">
        <f t="shared" si="123"/>
        <v>BLANK</v>
      </c>
      <c r="R7887"/>
    </row>
    <row r="7888" spans="16:18" x14ac:dyDescent="0.2">
      <c r="P7888" s="288" t="str">
        <f t="shared" si="123"/>
        <v>BLANK</v>
      </c>
      <c r="R7888"/>
    </row>
    <row r="7889" spans="16:18" x14ac:dyDescent="0.2">
      <c r="P7889" s="288" t="str">
        <f t="shared" si="123"/>
        <v>BLANK</v>
      </c>
      <c r="R7889"/>
    </row>
    <row r="7890" spans="16:18" x14ac:dyDescent="0.2">
      <c r="P7890" s="288" t="str">
        <f t="shared" si="123"/>
        <v>BLANK</v>
      </c>
      <c r="R7890"/>
    </row>
    <row r="7891" spans="16:18" x14ac:dyDescent="0.2">
      <c r="P7891" s="288" t="str">
        <f t="shared" si="123"/>
        <v>BLANK</v>
      </c>
      <c r="R7891"/>
    </row>
    <row r="7892" spans="16:18" x14ac:dyDescent="0.2">
      <c r="P7892" s="288" t="str">
        <f t="shared" si="123"/>
        <v>BLANK</v>
      </c>
      <c r="R7892"/>
    </row>
    <row r="7893" spans="16:18" x14ac:dyDescent="0.2">
      <c r="P7893" s="288" t="str">
        <f t="shared" si="123"/>
        <v>BLANK</v>
      </c>
      <c r="R7893"/>
    </row>
    <row r="7894" spans="16:18" x14ac:dyDescent="0.2">
      <c r="P7894" s="288" t="str">
        <f t="shared" si="123"/>
        <v>BLANK</v>
      </c>
      <c r="R7894"/>
    </row>
    <row r="7895" spans="16:18" x14ac:dyDescent="0.2">
      <c r="P7895" s="288" t="str">
        <f t="shared" si="123"/>
        <v>BLANK</v>
      </c>
      <c r="R7895"/>
    </row>
    <row r="7896" spans="16:18" x14ac:dyDescent="0.2">
      <c r="P7896" s="288" t="str">
        <f t="shared" si="123"/>
        <v>BLANK</v>
      </c>
      <c r="R7896"/>
    </row>
    <row r="7897" spans="16:18" x14ac:dyDescent="0.2">
      <c r="P7897" s="288" t="str">
        <f t="shared" si="123"/>
        <v>BLANK</v>
      </c>
      <c r="R7897"/>
    </row>
    <row r="7898" spans="16:18" x14ac:dyDescent="0.2">
      <c r="P7898" s="288" t="str">
        <f t="shared" si="123"/>
        <v>BLANK</v>
      </c>
      <c r="R7898"/>
    </row>
    <row r="7899" spans="16:18" x14ac:dyDescent="0.2">
      <c r="P7899" s="288" t="str">
        <f t="shared" si="123"/>
        <v>BLANK</v>
      </c>
      <c r="R7899"/>
    </row>
    <row r="7900" spans="16:18" x14ac:dyDescent="0.2">
      <c r="P7900" s="288" t="str">
        <f t="shared" si="123"/>
        <v>BLANK</v>
      </c>
      <c r="R7900"/>
    </row>
    <row r="7901" spans="16:18" x14ac:dyDescent="0.2">
      <c r="P7901" s="288" t="str">
        <f t="shared" si="123"/>
        <v>BLANK</v>
      </c>
      <c r="R7901"/>
    </row>
    <row r="7902" spans="16:18" x14ac:dyDescent="0.2">
      <c r="P7902" s="288" t="str">
        <f t="shared" si="123"/>
        <v>BLANK</v>
      </c>
      <c r="R7902"/>
    </row>
    <row r="7903" spans="16:18" x14ac:dyDescent="0.2">
      <c r="P7903" s="288" t="str">
        <f t="shared" si="123"/>
        <v>BLANK</v>
      </c>
      <c r="R7903"/>
    </row>
    <row r="7904" spans="16:18" x14ac:dyDescent="0.2">
      <c r="P7904" s="288" t="str">
        <f t="shared" si="123"/>
        <v>BLANK</v>
      </c>
      <c r="R7904"/>
    </row>
    <row r="7905" spans="16:18" x14ac:dyDescent="0.2">
      <c r="P7905" s="288" t="str">
        <f t="shared" si="123"/>
        <v>BLANK</v>
      </c>
      <c r="R7905"/>
    </row>
    <row r="7906" spans="16:18" x14ac:dyDescent="0.2">
      <c r="P7906" s="288" t="str">
        <f t="shared" si="123"/>
        <v>BLANK</v>
      </c>
      <c r="R7906"/>
    </row>
    <row r="7907" spans="16:18" x14ac:dyDescent="0.2">
      <c r="P7907" s="288" t="str">
        <f t="shared" si="123"/>
        <v>BLANK</v>
      </c>
      <c r="R7907"/>
    </row>
    <row r="7908" spans="16:18" x14ac:dyDescent="0.2">
      <c r="P7908" s="288" t="str">
        <f t="shared" si="123"/>
        <v>BLANK</v>
      </c>
      <c r="R7908"/>
    </row>
    <row r="7909" spans="16:18" x14ac:dyDescent="0.2">
      <c r="P7909" s="288" t="str">
        <f t="shared" si="123"/>
        <v>BLANK</v>
      </c>
      <c r="R7909"/>
    </row>
    <row r="7910" spans="16:18" x14ac:dyDescent="0.2">
      <c r="P7910" s="288" t="str">
        <f t="shared" si="123"/>
        <v>BLANK</v>
      </c>
      <c r="R7910"/>
    </row>
    <row r="7911" spans="16:18" x14ac:dyDescent="0.2">
      <c r="P7911" s="288" t="str">
        <f t="shared" si="123"/>
        <v>BLANK</v>
      </c>
      <c r="R7911"/>
    </row>
    <row r="7912" spans="16:18" x14ac:dyDescent="0.2">
      <c r="P7912" s="288" t="str">
        <f t="shared" si="123"/>
        <v>BLANK</v>
      </c>
      <c r="R7912"/>
    </row>
    <row r="7913" spans="16:18" x14ac:dyDescent="0.2">
      <c r="P7913" s="288" t="str">
        <f t="shared" si="123"/>
        <v>BLANK</v>
      </c>
      <c r="R7913"/>
    </row>
    <row r="7914" spans="16:18" x14ac:dyDescent="0.2">
      <c r="P7914" s="288" t="str">
        <f t="shared" si="123"/>
        <v>BLANK</v>
      </c>
      <c r="R7914"/>
    </row>
    <row r="7915" spans="16:18" x14ac:dyDescent="0.2">
      <c r="P7915" s="288" t="str">
        <f t="shared" si="123"/>
        <v>BLANK</v>
      </c>
      <c r="R7915"/>
    </row>
    <row r="7916" spans="16:18" x14ac:dyDescent="0.2">
      <c r="P7916" s="288" t="str">
        <f t="shared" si="123"/>
        <v>BLANK</v>
      </c>
      <c r="R7916"/>
    </row>
    <row r="7917" spans="16:18" x14ac:dyDescent="0.2">
      <c r="P7917" s="288" t="str">
        <f t="shared" si="123"/>
        <v>BLANK</v>
      </c>
      <c r="R7917"/>
    </row>
    <row r="7918" spans="16:18" x14ac:dyDescent="0.2">
      <c r="P7918" s="288" t="str">
        <f t="shared" si="123"/>
        <v>BLANK</v>
      </c>
      <c r="R7918"/>
    </row>
    <row r="7919" spans="16:18" x14ac:dyDescent="0.2">
      <c r="P7919" s="288" t="str">
        <f t="shared" si="123"/>
        <v>BLANK</v>
      </c>
      <c r="R7919"/>
    </row>
    <row r="7920" spans="16:18" x14ac:dyDescent="0.2">
      <c r="P7920" s="288" t="str">
        <f t="shared" si="123"/>
        <v>BLANK</v>
      </c>
      <c r="R7920"/>
    </row>
    <row r="7921" spans="16:18" x14ac:dyDescent="0.2">
      <c r="P7921" s="288" t="str">
        <f t="shared" si="123"/>
        <v>BLANK</v>
      </c>
      <c r="R7921"/>
    </row>
    <row r="7922" spans="16:18" x14ac:dyDescent="0.2">
      <c r="P7922" s="288" t="str">
        <f t="shared" si="123"/>
        <v>BLANK</v>
      </c>
      <c r="R7922"/>
    </row>
    <row r="7923" spans="16:18" x14ac:dyDescent="0.2">
      <c r="P7923" s="288" t="str">
        <f t="shared" si="123"/>
        <v>BLANK</v>
      </c>
      <c r="R7923"/>
    </row>
    <row r="7924" spans="16:18" x14ac:dyDescent="0.2">
      <c r="P7924" s="288" t="str">
        <f t="shared" si="123"/>
        <v>BLANK</v>
      </c>
      <c r="R7924"/>
    </row>
    <row r="7925" spans="16:18" x14ac:dyDescent="0.2">
      <c r="P7925" s="288" t="str">
        <f t="shared" si="123"/>
        <v>BLANK</v>
      </c>
      <c r="R7925"/>
    </row>
    <row r="7926" spans="16:18" x14ac:dyDescent="0.2">
      <c r="P7926" s="288" t="str">
        <f t="shared" si="123"/>
        <v>BLANK</v>
      </c>
      <c r="R7926"/>
    </row>
    <row r="7927" spans="16:18" x14ac:dyDescent="0.2">
      <c r="P7927" s="288" t="str">
        <f t="shared" si="123"/>
        <v>BLANK</v>
      </c>
      <c r="R7927"/>
    </row>
    <row r="7928" spans="16:18" x14ac:dyDescent="0.2">
      <c r="P7928" s="288" t="str">
        <f t="shared" si="123"/>
        <v>BLANK</v>
      </c>
      <c r="R7928"/>
    </row>
    <row r="7929" spans="16:18" x14ac:dyDescent="0.2">
      <c r="P7929" s="288" t="str">
        <f t="shared" si="123"/>
        <v>BLANK</v>
      </c>
      <c r="R7929"/>
    </row>
    <row r="7930" spans="16:18" x14ac:dyDescent="0.2">
      <c r="P7930" s="288" t="str">
        <f t="shared" si="123"/>
        <v>BLANK</v>
      </c>
      <c r="R7930"/>
    </row>
    <row r="7931" spans="16:18" x14ac:dyDescent="0.2">
      <c r="P7931" s="288" t="str">
        <f t="shared" si="123"/>
        <v>BLANK</v>
      </c>
      <c r="R7931"/>
    </row>
    <row r="7932" spans="16:18" x14ac:dyDescent="0.2">
      <c r="P7932" s="288" t="str">
        <f t="shared" si="123"/>
        <v>BLANK</v>
      </c>
      <c r="R7932"/>
    </row>
    <row r="7933" spans="16:18" x14ac:dyDescent="0.2">
      <c r="P7933" s="288" t="str">
        <f t="shared" si="123"/>
        <v>BLANK</v>
      </c>
      <c r="R7933"/>
    </row>
    <row r="7934" spans="16:18" x14ac:dyDescent="0.2">
      <c r="P7934" s="288" t="str">
        <f t="shared" si="123"/>
        <v>BLANK</v>
      </c>
      <c r="R7934"/>
    </row>
    <row r="7935" spans="16:18" x14ac:dyDescent="0.2">
      <c r="P7935" s="288" t="str">
        <f t="shared" si="123"/>
        <v>BLANK</v>
      </c>
      <c r="R7935"/>
    </row>
    <row r="7936" spans="16:18" x14ac:dyDescent="0.2">
      <c r="P7936" s="288" t="str">
        <f t="shared" si="123"/>
        <v>BLANK</v>
      </c>
      <c r="R7936"/>
    </row>
    <row r="7937" spans="16:18" x14ac:dyDescent="0.2">
      <c r="P7937" s="288" t="str">
        <f t="shared" si="123"/>
        <v>BLANK</v>
      </c>
      <c r="R7937"/>
    </row>
    <row r="7938" spans="16:18" x14ac:dyDescent="0.2">
      <c r="P7938" s="288" t="str">
        <f t="shared" si="123"/>
        <v>BLANK</v>
      </c>
      <c r="R7938"/>
    </row>
    <row r="7939" spans="16:18" x14ac:dyDescent="0.2">
      <c r="P7939" s="288" t="str">
        <f t="shared" ref="P7939:P8002" si="124">IF(A7939="","BLANK",A7939)</f>
        <v>BLANK</v>
      </c>
      <c r="R7939"/>
    </row>
    <row r="7940" spans="16:18" x14ac:dyDescent="0.2">
      <c r="P7940" s="288" t="str">
        <f t="shared" si="124"/>
        <v>BLANK</v>
      </c>
      <c r="R7940"/>
    </row>
    <row r="7941" spans="16:18" x14ac:dyDescent="0.2">
      <c r="P7941" s="288" t="str">
        <f t="shared" si="124"/>
        <v>BLANK</v>
      </c>
      <c r="R7941"/>
    </row>
    <row r="7942" spans="16:18" x14ac:dyDescent="0.2">
      <c r="P7942" s="288" t="str">
        <f t="shared" si="124"/>
        <v>BLANK</v>
      </c>
      <c r="R7942"/>
    </row>
    <row r="7943" spans="16:18" x14ac:dyDescent="0.2">
      <c r="P7943" s="288" t="str">
        <f t="shared" si="124"/>
        <v>BLANK</v>
      </c>
      <c r="R7943"/>
    </row>
    <row r="7944" spans="16:18" x14ac:dyDescent="0.2">
      <c r="P7944" s="288" t="str">
        <f t="shared" si="124"/>
        <v>BLANK</v>
      </c>
      <c r="R7944"/>
    </row>
    <row r="7945" spans="16:18" x14ac:dyDescent="0.2">
      <c r="P7945" s="288" t="str">
        <f t="shared" si="124"/>
        <v>BLANK</v>
      </c>
      <c r="R7945"/>
    </row>
    <row r="7946" spans="16:18" x14ac:dyDescent="0.2">
      <c r="P7946" s="288" t="str">
        <f t="shared" si="124"/>
        <v>BLANK</v>
      </c>
      <c r="R7946"/>
    </row>
    <row r="7947" spans="16:18" x14ac:dyDescent="0.2">
      <c r="P7947" s="288" t="str">
        <f t="shared" si="124"/>
        <v>BLANK</v>
      </c>
      <c r="R7947"/>
    </row>
    <row r="7948" spans="16:18" x14ac:dyDescent="0.2">
      <c r="P7948" s="288" t="str">
        <f t="shared" si="124"/>
        <v>BLANK</v>
      </c>
      <c r="R7948"/>
    </row>
    <row r="7949" spans="16:18" x14ac:dyDescent="0.2">
      <c r="P7949" s="288" t="str">
        <f t="shared" si="124"/>
        <v>BLANK</v>
      </c>
      <c r="R7949"/>
    </row>
    <row r="7950" spans="16:18" x14ac:dyDescent="0.2">
      <c r="P7950" s="288" t="str">
        <f t="shared" si="124"/>
        <v>BLANK</v>
      </c>
      <c r="R7950"/>
    </row>
    <row r="7951" spans="16:18" x14ac:dyDescent="0.2">
      <c r="P7951" s="288" t="str">
        <f t="shared" si="124"/>
        <v>BLANK</v>
      </c>
      <c r="R7951"/>
    </row>
    <row r="7952" spans="16:18" x14ac:dyDescent="0.2">
      <c r="P7952" s="288" t="str">
        <f t="shared" si="124"/>
        <v>BLANK</v>
      </c>
      <c r="R7952"/>
    </row>
    <row r="7953" spans="16:18" x14ac:dyDescent="0.2">
      <c r="P7953" s="288" t="str">
        <f t="shared" si="124"/>
        <v>BLANK</v>
      </c>
      <c r="R7953"/>
    </row>
    <row r="7954" spans="16:18" x14ac:dyDescent="0.2">
      <c r="P7954" s="288" t="str">
        <f t="shared" si="124"/>
        <v>BLANK</v>
      </c>
      <c r="R7954"/>
    </row>
    <row r="7955" spans="16:18" x14ac:dyDescent="0.2">
      <c r="P7955" s="288" t="str">
        <f t="shared" si="124"/>
        <v>BLANK</v>
      </c>
      <c r="R7955"/>
    </row>
    <row r="7956" spans="16:18" x14ac:dyDescent="0.2">
      <c r="P7956" s="288" t="str">
        <f t="shared" si="124"/>
        <v>BLANK</v>
      </c>
      <c r="R7956"/>
    </row>
    <row r="7957" spans="16:18" x14ac:dyDescent="0.2">
      <c r="P7957" s="288" t="str">
        <f t="shared" si="124"/>
        <v>BLANK</v>
      </c>
      <c r="R7957"/>
    </row>
    <row r="7958" spans="16:18" x14ac:dyDescent="0.2">
      <c r="P7958" s="288" t="str">
        <f t="shared" si="124"/>
        <v>BLANK</v>
      </c>
      <c r="R7958"/>
    </row>
    <row r="7959" spans="16:18" x14ac:dyDescent="0.2">
      <c r="P7959" s="288" t="str">
        <f t="shared" si="124"/>
        <v>BLANK</v>
      </c>
      <c r="R7959"/>
    </row>
    <row r="7960" spans="16:18" x14ac:dyDescent="0.2">
      <c r="P7960" s="288" t="str">
        <f t="shared" si="124"/>
        <v>BLANK</v>
      </c>
      <c r="R7960"/>
    </row>
    <row r="7961" spans="16:18" x14ac:dyDescent="0.2">
      <c r="P7961" s="288" t="str">
        <f t="shared" si="124"/>
        <v>BLANK</v>
      </c>
      <c r="R7961"/>
    </row>
    <row r="7962" spans="16:18" x14ac:dyDescent="0.2">
      <c r="P7962" s="288" t="str">
        <f t="shared" si="124"/>
        <v>BLANK</v>
      </c>
      <c r="R7962"/>
    </row>
    <row r="7963" spans="16:18" x14ac:dyDescent="0.2">
      <c r="P7963" s="288" t="str">
        <f t="shared" si="124"/>
        <v>BLANK</v>
      </c>
      <c r="R7963"/>
    </row>
    <row r="7964" spans="16:18" x14ac:dyDescent="0.2">
      <c r="P7964" s="288" t="str">
        <f t="shared" si="124"/>
        <v>BLANK</v>
      </c>
      <c r="R7964"/>
    </row>
    <row r="7965" spans="16:18" x14ac:dyDescent="0.2">
      <c r="P7965" s="288" t="str">
        <f t="shared" si="124"/>
        <v>BLANK</v>
      </c>
      <c r="R7965"/>
    </row>
    <row r="7966" spans="16:18" x14ac:dyDescent="0.2">
      <c r="P7966" s="288" t="str">
        <f t="shared" si="124"/>
        <v>BLANK</v>
      </c>
      <c r="R7966"/>
    </row>
    <row r="7967" spans="16:18" x14ac:dyDescent="0.2">
      <c r="P7967" s="288" t="str">
        <f t="shared" si="124"/>
        <v>BLANK</v>
      </c>
      <c r="R7967"/>
    </row>
    <row r="7968" spans="16:18" x14ac:dyDescent="0.2">
      <c r="P7968" s="288" t="str">
        <f t="shared" si="124"/>
        <v>BLANK</v>
      </c>
      <c r="R7968"/>
    </row>
    <row r="7969" spans="16:18" x14ac:dyDescent="0.2">
      <c r="P7969" s="288" t="str">
        <f t="shared" si="124"/>
        <v>BLANK</v>
      </c>
      <c r="R7969"/>
    </row>
    <row r="7970" spans="16:18" x14ac:dyDescent="0.2">
      <c r="P7970" s="288" t="str">
        <f t="shared" si="124"/>
        <v>BLANK</v>
      </c>
      <c r="R7970"/>
    </row>
    <row r="7971" spans="16:18" x14ac:dyDescent="0.2">
      <c r="P7971" s="288" t="str">
        <f t="shared" si="124"/>
        <v>BLANK</v>
      </c>
      <c r="R7971"/>
    </row>
    <row r="7972" spans="16:18" x14ac:dyDescent="0.2">
      <c r="P7972" s="288" t="str">
        <f t="shared" si="124"/>
        <v>BLANK</v>
      </c>
      <c r="R7972"/>
    </row>
    <row r="7973" spans="16:18" x14ac:dyDescent="0.2">
      <c r="P7973" s="288" t="str">
        <f t="shared" si="124"/>
        <v>BLANK</v>
      </c>
      <c r="R7973"/>
    </row>
    <row r="7974" spans="16:18" x14ac:dyDescent="0.2">
      <c r="P7974" s="288" t="str">
        <f t="shared" si="124"/>
        <v>BLANK</v>
      </c>
      <c r="R7974"/>
    </row>
    <row r="7975" spans="16:18" x14ac:dyDescent="0.2">
      <c r="P7975" s="288" t="str">
        <f t="shared" si="124"/>
        <v>BLANK</v>
      </c>
      <c r="R7975"/>
    </row>
    <row r="7976" spans="16:18" x14ac:dyDescent="0.2">
      <c r="P7976" s="288" t="str">
        <f t="shared" si="124"/>
        <v>BLANK</v>
      </c>
      <c r="R7976"/>
    </row>
    <row r="7977" spans="16:18" x14ac:dyDescent="0.2">
      <c r="P7977" s="288" t="str">
        <f t="shared" si="124"/>
        <v>BLANK</v>
      </c>
      <c r="R7977"/>
    </row>
    <row r="7978" spans="16:18" x14ac:dyDescent="0.2">
      <c r="P7978" s="288" t="str">
        <f t="shared" si="124"/>
        <v>BLANK</v>
      </c>
      <c r="R7978"/>
    </row>
    <row r="7979" spans="16:18" x14ac:dyDescent="0.2">
      <c r="P7979" s="288" t="str">
        <f t="shared" si="124"/>
        <v>BLANK</v>
      </c>
      <c r="R7979"/>
    </row>
    <row r="7980" spans="16:18" x14ac:dyDescent="0.2">
      <c r="P7980" s="288" t="str">
        <f t="shared" si="124"/>
        <v>BLANK</v>
      </c>
      <c r="R7980"/>
    </row>
    <row r="7981" spans="16:18" x14ac:dyDescent="0.2">
      <c r="P7981" s="288" t="str">
        <f t="shared" si="124"/>
        <v>BLANK</v>
      </c>
      <c r="R7981"/>
    </row>
    <row r="7982" spans="16:18" x14ac:dyDescent="0.2">
      <c r="P7982" s="288" t="str">
        <f t="shared" si="124"/>
        <v>BLANK</v>
      </c>
      <c r="R7982"/>
    </row>
    <row r="7983" spans="16:18" x14ac:dyDescent="0.2">
      <c r="P7983" s="288" t="str">
        <f t="shared" si="124"/>
        <v>BLANK</v>
      </c>
      <c r="R7983"/>
    </row>
    <row r="7984" spans="16:18" x14ac:dyDescent="0.2">
      <c r="P7984" s="288" t="str">
        <f t="shared" si="124"/>
        <v>BLANK</v>
      </c>
      <c r="R7984"/>
    </row>
    <row r="7985" spans="16:18" x14ac:dyDescent="0.2">
      <c r="P7985" s="288" t="str">
        <f t="shared" si="124"/>
        <v>BLANK</v>
      </c>
      <c r="R7985"/>
    </row>
    <row r="7986" spans="16:18" x14ac:dyDescent="0.2">
      <c r="P7986" s="288" t="str">
        <f t="shared" si="124"/>
        <v>BLANK</v>
      </c>
      <c r="R7986"/>
    </row>
    <row r="7987" spans="16:18" x14ac:dyDescent="0.2">
      <c r="P7987" s="288" t="str">
        <f t="shared" si="124"/>
        <v>BLANK</v>
      </c>
      <c r="R7987"/>
    </row>
    <row r="7988" spans="16:18" x14ac:dyDescent="0.2">
      <c r="P7988" s="288" t="str">
        <f t="shared" si="124"/>
        <v>BLANK</v>
      </c>
      <c r="R7988"/>
    </row>
    <row r="7989" spans="16:18" x14ac:dyDescent="0.2">
      <c r="P7989" s="288" t="str">
        <f t="shared" si="124"/>
        <v>BLANK</v>
      </c>
      <c r="R7989"/>
    </row>
    <row r="7990" spans="16:18" x14ac:dyDescent="0.2">
      <c r="P7990" s="288" t="str">
        <f t="shared" si="124"/>
        <v>BLANK</v>
      </c>
      <c r="R7990"/>
    </row>
    <row r="7991" spans="16:18" x14ac:dyDescent="0.2">
      <c r="P7991" s="288" t="str">
        <f t="shared" si="124"/>
        <v>BLANK</v>
      </c>
      <c r="R7991"/>
    </row>
    <row r="7992" spans="16:18" x14ac:dyDescent="0.2">
      <c r="P7992" s="288" t="str">
        <f t="shared" si="124"/>
        <v>BLANK</v>
      </c>
      <c r="R7992"/>
    </row>
    <row r="7993" spans="16:18" x14ac:dyDescent="0.2">
      <c r="P7993" s="288" t="str">
        <f t="shared" si="124"/>
        <v>BLANK</v>
      </c>
      <c r="R7993"/>
    </row>
    <row r="7994" spans="16:18" x14ac:dyDescent="0.2">
      <c r="P7994" s="288" t="str">
        <f t="shared" si="124"/>
        <v>BLANK</v>
      </c>
      <c r="R7994"/>
    </row>
    <row r="7995" spans="16:18" x14ac:dyDescent="0.2">
      <c r="P7995" s="288" t="str">
        <f t="shared" si="124"/>
        <v>BLANK</v>
      </c>
      <c r="R7995"/>
    </row>
    <row r="7996" spans="16:18" x14ac:dyDescent="0.2">
      <c r="P7996" s="288" t="str">
        <f t="shared" si="124"/>
        <v>BLANK</v>
      </c>
      <c r="R7996"/>
    </row>
    <row r="7997" spans="16:18" x14ac:dyDescent="0.2">
      <c r="P7997" s="288" t="str">
        <f t="shared" si="124"/>
        <v>BLANK</v>
      </c>
      <c r="R7997"/>
    </row>
    <row r="7998" spans="16:18" x14ac:dyDescent="0.2">
      <c r="P7998" s="288" t="str">
        <f t="shared" si="124"/>
        <v>BLANK</v>
      </c>
      <c r="R7998"/>
    </row>
    <row r="7999" spans="16:18" x14ac:dyDescent="0.2">
      <c r="P7999" s="288" t="str">
        <f t="shared" si="124"/>
        <v>BLANK</v>
      </c>
      <c r="R7999"/>
    </row>
    <row r="8000" spans="16:18" x14ac:dyDescent="0.2">
      <c r="P8000" s="288" t="str">
        <f t="shared" si="124"/>
        <v>BLANK</v>
      </c>
      <c r="R8000"/>
    </row>
    <row r="8001" spans="16:18" x14ac:dyDescent="0.2">
      <c r="P8001" s="288" t="str">
        <f t="shared" si="124"/>
        <v>BLANK</v>
      </c>
      <c r="R8001"/>
    </row>
    <row r="8002" spans="16:18" x14ac:dyDescent="0.2">
      <c r="P8002" s="288" t="str">
        <f t="shared" si="124"/>
        <v>BLANK</v>
      </c>
      <c r="R8002"/>
    </row>
    <row r="8003" spans="16:18" x14ac:dyDescent="0.2">
      <c r="P8003" s="288" t="str">
        <f t="shared" ref="P8003:P8066" si="125">IF(A8003="","BLANK",A8003)</f>
        <v>BLANK</v>
      </c>
      <c r="R8003"/>
    </row>
    <row r="8004" spans="16:18" x14ac:dyDescent="0.2">
      <c r="P8004" s="288" t="str">
        <f t="shared" si="125"/>
        <v>BLANK</v>
      </c>
      <c r="R8004"/>
    </row>
    <row r="8005" spans="16:18" x14ac:dyDescent="0.2">
      <c r="P8005" s="288" t="str">
        <f t="shared" si="125"/>
        <v>BLANK</v>
      </c>
      <c r="R8005"/>
    </row>
    <row r="8006" spans="16:18" x14ac:dyDescent="0.2">
      <c r="P8006" s="288" t="str">
        <f t="shared" si="125"/>
        <v>BLANK</v>
      </c>
      <c r="R8006"/>
    </row>
    <row r="8007" spans="16:18" x14ac:dyDescent="0.2">
      <c r="P8007" s="288" t="str">
        <f t="shared" si="125"/>
        <v>BLANK</v>
      </c>
      <c r="R8007"/>
    </row>
    <row r="8008" spans="16:18" x14ac:dyDescent="0.2">
      <c r="P8008" s="288" t="str">
        <f t="shared" si="125"/>
        <v>BLANK</v>
      </c>
      <c r="R8008"/>
    </row>
    <row r="8009" spans="16:18" x14ac:dyDescent="0.2">
      <c r="P8009" s="288" t="str">
        <f t="shared" si="125"/>
        <v>BLANK</v>
      </c>
      <c r="R8009"/>
    </row>
    <row r="8010" spans="16:18" x14ac:dyDescent="0.2">
      <c r="P8010" s="288" t="str">
        <f t="shared" si="125"/>
        <v>BLANK</v>
      </c>
      <c r="R8010"/>
    </row>
    <row r="8011" spans="16:18" x14ac:dyDescent="0.2">
      <c r="P8011" s="288" t="str">
        <f t="shared" si="125"/>
        <v>BLANK</v>
      </c>
      <c r="R8011"/>
    </row>
    <row r="8012" spans="16:18" x14ac:dyDescent="0.2">
      <c r="P8012" s="288" t="str">
        <f t="shared" si="125"/>
        <v>BLANK</v>
      </c>
      <c r="R8012"/>
    </row>
    <row r="8013" spans="16:18" x14ac:dyDescent="0.2">
      <c r="P8013" s="288" t="str">
        <f t="shared" si="125"/>
        <v>BLANK</v>
      </c>
      <c r="R8013"/>
    </row>
    <row r="8014" spans="16:18" x14ac:dyDescent="0.2">
      <c r="P8014" s="288" t="str">
        <f t="shared" si="125"/>
        <v>BLANK</v>
      </c>
      <c r="R8014"/>
    </row>
    <row r="8015" spans="16:18" x14ac:dyDescent="0.2">
      <c r="P8015" s="288" t="str">
        <f t="shared" si="125"/>
        <v>BLANK</v>
      </c>
      <c r="R8015"/>
    </row>
    <row r="8016" spans="16:18" x14ac:dyDescent="0.2">
      <c r="P8016" s="288" t="str">
        <f t="shared" si="125"/>
        <v>BLANK</v>
      </c>
      <c r="R8016"/>
    </row>
    <row r="8017" spans="16:18" x14ac:dyDescent="0.2">
      <c r="P8017" s="288" t="str">
        <f t="shared" si="125"/>
        <v>BLANK</v>
      </c>
      <c r="R8017"/>
    </row>
    <row r="8018" spans="16:18" x14ac:dyDescent="0.2">
      <c r="P8018" s="288" t="str">
        <f t="shared" si="125"/>
        <v>BLANK</v>
      </c>
      <c r="R8018"/>
    </row>
    <row r="8019" spans="16:18" x14ac:dyDescent="0.2">
      <c r="P8019" s="288" t="str">
        <f t="shared" si="125"/>
        <v>BLANK</v>
      </c>
      <c r="R8019"/>
    </row>
    <row r="8020" spans="16:18" x14ac:dyDescent="0.2">
      <c r="P8020" s="288" t="str">
        <f t="shared" si="125"/>
        <v>BLANK</v>
      </c>
      <c r="R8020"/>
    </row>
    <row r="8021" spans="16:18" x14ac:dyDescent="0.2">
      <c r="P8021" s="288" t="str">
        <f t="shared" si="125"/>
        <v>BLANK</v>
      </c>
      <c r="R8021"/>
    </row>
    <row r="8022" spans="16:18" x14ac:dyDescent="0.2">
      <c r="P8022" s="288" t="str">
        <f t="shared" si="125"/>
        <v>BLANK</v>
      </c>
      <c r="R8022"/>
    </row>
    <row r="8023" spans="16:18" x14ac:dyDescent="0.2">
      <c r="P8023" s="288" t="str">
        <f t="shared" si="125"/>
        <v>BLANK</v>
      </c>
      <c r="R8023"/>
    </row>
    <row r="8024" spans="16:18" x14ac:dyDescent="0.2">
      <c r="P8024" s="288" t="str">
        <f t="shared" si="125"/>
        <v>BLANK</v>
      </c>
      <c r="R8024"/>
    </row>
    <row r="8025" spans="16:18" x14ac:dyDescent="0.2">
      <c r="P8025" s="288" t="str">
        <f t="shared" si="125"/>
        <v>BLANK</v>
      </c>
      <c r="R8025"/>
    </row>
    <row r="8026" spans="16:18" x14ac:dyDescent="0.2">
      <c r="P8026" s="288" t="str">
        <f t="shared" si="125"/>
        <v>BLANK</v>
      </c>
      <c r="R8026"/>
    </row>
    <row r="8027" spans="16:18" x14ac:dyDescent="0.2">
      <c r="P8027" s="288" t="str">
        <f t="shared" si="125"/>
        <v>BLANK</v>
      </c>
      <c r="R8027"/>
    </row>
    <row r="8028" spans="16:18" x14ac:dyDescent="0.2">
      <c r="P8028" s="288" t="str">
        <f t="shared" si="125"/>
        <v>BLANK</v>
      </c>
      <c r="R8028"/>
    </row>
    <row r="8029" spans="16:18" x14ac:dyDescent="0.2">
      <c r="P8029" s="288" t="str">
        <f t="shared" si="125"/>
        <v>BLANK</v>
      </c>
      <c r="R8029"/>
    </row>
    <row r="8030" spans="16:18" x14ac:dyDescent="0.2">
      <c r="P8030" s="288" t="str">
        <f t="shared" si="125"/>
        <v>BLANK</v>
      </c>
      <c r="R8030"/>
    </row>
    <row r="8031" spans="16:18" x14ac:dyDescent="0.2">
      <c r="P8031" s="288" t="str">
        <f t="shared" si="125"/>
        <v>BLANK</v>
      </c>
      <c r="R8031"/>
    </row>
    <row r="8032" spans="16:18" x14ac:dyDescent="0.2">
      <c r="P8032" s="288" t="str">
        <f t="shared" si="125"/>
        <v>BLANK</v>
      </c>
      <c r="R8032"/>
    </row>
    <row r="8033" spans="16:18" x14ac:dyDescent="0.2">
      <c r="P8033" s="288" t="str">
        <f t="shared" si="125"/>
        <v>BLANK</v>
      </c>
      <c r="R8033"/>
    </row>
    <row r="8034" spans="16:18" x14ac:dyDescent="0.2">
      <c r="P8034" s="288" t="str">
        <f t="shared" si="125"/>
        <v>BLANK</v>
      </c>
      <c r="R8034"/>
    </row>
    <row r="8035" spans="16:18" x14ac:dyDescent="0.2">
      <c r="P8035" s="288" t="str">
        <f t="shared" si="125"/>
        <v>BLANK</v>
      </c>
      <c r="R8035"/>
    </row>
    <row r="8036" spans="16:18" x14ac:dyDescent="0.2">
      <c r="P8036" s="288" t="str">
        <f t="shared" si="125"/>
        <v>BLANK</v>
      </c>
      <c r="R8036"/>
    </row>
    <row r="8037" spans="16:18" x14ac:dyDescent="0.2">
      <c r="P8037" s="288" t="str">
        <f t="shared" si="125"/>
        <v>BLANK</v>
      </c>
      <c r="R8037"/>
    </row>
    <row r="8038" spans="16:18" x14ac:dyDescent="0.2">
      <c r="P8038" s="288" t="str">
        <f t="shared" si="125"/>
        <v>BLANK</v>
      </c>
      <c r="R8038"/>
    </row>
    <row r="8039" spans="16:18" x14ac:dyDescent="0.2">
      <c r="P8039" s="288" t="str">
        <f t="shared" si="125"/>
        <v>BLANK</v>
      </c>
      <c r="R8039"/>
    </row>
    <row r="8040" spans="16:18" x14ac:dyDescent="0.2">
      <c r="P8040" s="288" t="str">
        <f t="shared" si="125"/>
        <v>BLANK</v>
      </c>
      <c r="R8040"/>
    </row>
    <row r="8041" spans="16:18" x14ac:dyDescent="0.2">
      <c r="P8041" s="288" t="str">
        <f t="shared" si="125"/>
        <v>BLANK</v>
      </c>
      <c r="R8041"/>
    </row>
    <row r="8042" spans="16:18" x14ac:dyDescent="0.2">
      <c r="P8042" s="288" t="str">
        <f t="shared" si="125"/>
        <v>BLANK</v>
      </c>
      <c r="R8042"/>
    </row>
    <row r="8043" spans="16:18" x14ac:dyDescent="0.2">
      <c r="P8043" s="288" t="str">
        <f t="shared" si="125"/>
        <v>BLANK</v>
      </c>
      <c r="R8043"/>
    </row>
    <row r="8044" spans="16:18" x14ac:dyDescent="0.2">
      <c r="P8044" s="288" t="str">
        <f t="shared" si="125"/>
        <v>BLANK</v>
      </c>
      <c r="R8044"/>
    </row>
    <row r="8045" spans="16:18" x14ac:dyDescent="0.2">
      <c r="P8045" s="288" t="str">
        <f t="shared" si="125"/>
        <v>BLANK</v>
      </c>
      <c r="R8045"/>
    </row>
    <row r="8046" spans="16:18" x14ac:dyDescent="0.2">
      <c r="P8046" s="288" t="str">
        <f t="shared" si="125"/>
        <v>BLANK</v>
      </c>
      <c r="R8046"/>
    </row>
    <row r="8047" spans="16:18" x14ac:dyDescent="0.2">
      <c r="P8047" s="288" t="str">
        <f t="shared" si="125"/>
        <v>BLANK</v>
      </c>
      <c r="R8047"/>
    </row>
    <row r="8048" spans="16:18" x14ac:dyDescent="0.2">
      <c r="P8048" s="288" t="str">
        <f t="shared" si="125"/>
        <v>BLANK</v>
      </c>
      <c r="R8048"/>
    </row>
    <row r="8049" spans="16:18" x14ac:dyDescent="0.2">
      <c r="P8049" s="288" t="str">
        <f t="shared" si="125"/>
        <v>BLANK</v>
      </c>
      <c r="R8049"/>
    </row>
    <row r="8050" spans="16:18" x14ac:dyDescent="0.2">
      <c r="P8050" s="288" t="str">
        <f t="shared" si="125"/>
        <v>BLANK</v>
      </c>
      <c r="R8050"/>
    </row>
    <row r="8051" spans="16:18" x14ac:dyDescent="0.2">
      <c r="P8051" s="288" t="str">
        <f t="shared" si="125"/>
        <v>BLANK</v>
      </c>
      <c r="R8051"/>
    </row>
    <row r="8052" spans="16:18" x14ac:dyDescent="0.2">
      <c r="P8052" s="288" t="str">
        <f t="shared" si="125"/>
        <v>BLANK</v>
      </c>
      <c r="R8052"/>
    </row>
    <row r="8053" spans="16:18" x14ac:dyDescent="0.2">
      <c r="P8053" s="288" t="str">
        <f t="shared" si="125"/>
        <v>BLANK</v>
      </c>
      <c r="R8053"/>
    </row>
    <row r="8054" spans="16:18" x14ac:dyDescent="0.2">
      <c r="P8054" s="288" t="str">
        <f t="shared" si="125"/>
        <v>BLANK</v>
      </c>
      <c r="R8054"/>
    </row>
    <row r="8055" spans="16:18" x14ac:dyDescent="0.2">
      <c r="P8055" s="288" t="str">
        <f t="shared" si="125"/>
        <v>BLANK</v>
      </c>
      <c r="R8055"/>
    </row>
    <row r="8056" spans="16:18" x14ac:dyDescent="0.2">
      <c r="P8056" s="288" t="str">
        <f t="shared" si="125"/>
        <v>BLANK</v>
      </c>
      <c r="R8056"/>
    </row>
    <row r="8057" spans="16:18" x14ac:dyDescent="0.2">
      <c r="P8057" s="288" t="str">
        <f t="shared" si="125"/>
        <v>BLANK</v>
      </c>
      <c r="R8057"/>
    </row>
    <row r="8058" spans="16:18" x14ac:dyDescent="0.2">
      <c r="P8058" s="288" t="str">
        <f t="shared" si="125"/>
        <v>BLANK</v>
      </c>
      <c r="R8058"/>
    </row>
    <row r="8059" spans="16:18" x14ac:dyDescent="0.2">
      <c r="P8059" s="288" t="str">
        <f t="shared" si="125"/>
        <v>BLANK</v>
      </c>
      <c r="R8059"/>
    </row>
    <row r="8060" spans="16:18" x14ac:dyDescent="0.2">
      <c r="P8060" s="288" t="str">
        <f t="shared" si="125"/>
        <v>BLANK</v>
      </c>
      <c r="R8060"/>
    </row>
    <row r="8061" spans="16:18" x14ac:dyDescent="0.2">
      <c r="P8061" s="288" t="str">
        <f t="shared" si="125"/>
        <v>BLANK</v>
      </c>
      <c r="R8061"/>
    </row>
    <row r="8062" spans="16:18" x14ac:dyDescent="0.2">
      <c r="P8062" s="288" t="str">
        <f t="shared" si="125"/>
        <v>BLANK</v>
      </c>
      <c r="R8062"/>
    </row>
    <row r="8063" spans="16:18" x14ac:dyDescent="0.2">
      <c r="P8063" s="288" t="str">
        <f t="shared" si="125"/>
        <v>BLANK</v>
      </c>
      <c r="R8063"/>
    </row>
    <row r="8064" spans="16:18" x14ac:dyDescent="0.2">
      <c r="P8064" s="288" t="str">
        <f t="shared" si="125"/>
        <v>BLANK</v>
      </c>
      <c r="R8064"/>
    </row>
    <row r="8065" spans="16:18" x14ac:dyDescent="0.2">
      <c r="P8065" s="288" t="str">
        <f t="shared" si="125"/>
        <v>BLANK</v>
      </c>
      <c r="R8065"/>
    </row>
    <row r="8066" spans="16:18" x14ac:dyDescent="0.2">
      <c r="P8066" s="288" t="str">
        <f t="shared" si="125"/>
        <v>BLANK</v>
      </c>
      <c r="R8066"/>
    </row>
    <row r="8067" spans="16:18" x14ac:dyDescent="0.2">
      <c r="P8067" s="288" t="str">
        <f t="shared" ref="P8067:P8130" si="126">IF(A8067="","BLANK",A8067)</f>
        <v>BLANK</v>
      </c>
      <c r="R8067"/>
    </row>
    <row r="8068" spans="16:18" x14ac:dyDescent="0.2">
      <c r="P8068" s="288" t="str">
        <f t="shared" si="126"/>
        <v>BLANK</v>
      </c>
      <c r="R8068"/>
    </row>
    <row r="8069" spans="16:18" x14ac:dyDescent="0.2">
      <c r="P8069" s="288" t="str">
        <f t="shared" si="126"/>
        <v>BLANK</v>
      </c>
      <c r="R8069"/>
    </row>
    <row r="8070" spans="16:18" x14ac:dyDescent="0.2">
      <c r="P8070" s="288" t="str">
        <f t="shared" si="126"/>
        <v>BLANK</v>
      </c>
      <c r="R8070"/>
    </row>
    <row r="8071" spans="16:18" x14ac:dyDescent="0.2">
      <c r="P8071" s="288" t="str">
        <f t="shared" si="126"/>
        <v>BLANK</v>
      </c>
      <c r="R8071"/>
    </row>
    <row r="8072" spans="16:18" x14ac:dyDescent="0.2">
      <c r="P8072" s="288" t="str">
        <f t="shared" si="126"/>
        <v>BLANK</v>
      </c>
      <c r="R8072"/>
    </row>
    <row r="8073" spans="16:18" x14ac:dyDescent="0.2">
      <c r="P8073" s="288" t="str">
        <f t="shared" si="126"/>
        <v>BLANK</v>
      </c>
      <c r="R8073"/>
    </row>
    <row r="8074" spans="16:18" x14ac:dyDescent="0.2">
      <c r="P8074" s="288" t="str">
        <f t="shared" si="126"/>
        <v>BLANK</v>
      </c>
      <c r="R8074"/>
    </row>
    <row r="8075" spans="16:18" x14ac:dyDescent="0.2">
      <c r="P8075" s="288" t="str">
        <f t="shared" si="126"/>
        <v>BLANK</v>
      </c>
      <c r="R8075"/>
    </row>
    <row r="8076" spans="16:18" x14ac:dyDescent="0.2">
      <c r="P8076" s="288" t="str">
        <f t="shared" si="126"/>
        <v>BLANK</v>
      </c>
      <c r="R8076"/>
    </row>
    <row r="8077" spans="16:18" x14ac:dyDescent="0.2">
      <c r="P8077" s="288" t="str">
        <f t="shared" si="126"/>
        <v>BLANK</v>
      </c>
      <c r="R8077"/>
    </row>
    <row r="8078" spans="16:18" x14ac:dyDescent="0.2">
      <c r="P8078" s="288" t="str">
        <f t="shared" si="126"/>
        <v>BLANK</v>
      </c>
      <c r="R8078"/>
    </row>
    <row r="8079" spans="16:18" x14ac:dyDescent="0.2">
      <c r="P8079" s="288" t="str">
        <f t="shared" si="126"/>
        <v>BLANK</v>
      </c>
      <c r="R8079"/>
    </row>
    <row r="8080" spans="16:18" x14ac:dyDescent="0.2">
      <c r="P8080" s="288" t="str">
        <f t="shared" si="126"/>
        <v>BLANK</v>
      </c>
      <c r="R8080"/>
    </row>
    <row r="8081" spans="16:18" x14ac:dyDescent="0.2">
      <c r="P8081" s="288" t="str">
        <f t="shared" si="126"/>
        <v>BLANK</v>
      </c>
      <c r="R8081"/>
    </row>
    <row r="8082" spans="16:18" x14ac:dyDescent="0.2">
      <c r="P8082" s="288" t="str">
        <f t="shared" si="126"/>
        <v>BLANK</v>
      </c>
      <c r="R8082"/>
    </row>
    <row r="8083" spans="16:18" x14ac:dyDescent="0.2">
      <c r="P8083" s="288" t="str">
        <f t="shared" si="126"/>
        <v>BLANK</v>
      </c>
      <c r="R8083"/>
    </row>
    <row r="8084" spans="16:18" x14ac:dyDescent="0.2">
      <c r="P8084" s="288" t="str">
        <f t="shared" si="126"/>
        <v>BLANK</v>
      </c>
      <c r="R8084"/>
    </row>
    <row r="8085" spans="16:18" x14ac:dyDescent="0.2">
      <c r="P8085" s="288" t="str">
        <f t="shared" si="126"/>
        <v>BLANK</v>
      </c>
      <c r="R8085"/>
    </row>
    <row r="8086" spans="16:18" x14ac:dyDescent="0.2">
      <c r="P8086" s="288" t="str">
        <f t="shared" si="126"/>
        <v>BLANK</v>
      </c>
      <c r="R8086"/>
    </row>
    <row r="8087" spans="16:18" x14ac:dyDescent="0.2">
      <c r="P8087" s="288" t="str">
        <f t="shared" si="126"/>
        <v>BLANK</v>
      </c>
      <c r="R8087"/>
    </row>
    <row r="8088" spans="16:18" x14ac:dyDescent="0.2">
      <c r="P8088" s="288" t="str">
        <f t="shared" si="126"/>
        <v>BLANK</v>
      </c>
      <c r="R8088"/>
    </row>
    <row r="8089" spans="16:18" x14ac:dyDescent="0.2">
      <c r="P8089" s="288" t="str">
        <f t="shared" si="126"/>
        <v>BLANK</v>
      </c>
      <c r="R8089"/>
    </row>
    <row r="8090" spans="16:18" x14ac:dyDescent="0.2">
      <c r="P8090" s="288" t="str">
        <f t="shared" si="126"/>
        <v>BLANK</v>
      </c>
      <c r="R8090"/>
    </row>
    <row r="8091" spans="16:18" x14ac:dyDescent="0.2">
      <c r="P8091" s="288" t="str">
        <f t="shared" si="126"/>
        <v>BLANK</v>
      </c>
      <c r="R8091"/>
    </row>
    <row r="8092" spans="16:18" x14ac:dyDescent="0.2">
      <c r="P8092" s="288" t="str">
        <f t="shared" si="126"/>
        <v>BLANK</v>
      </c>
      <c r="R8092"/>
    </row>
    <row r="8093" spans="16:18" x14ac:dyDescent="0.2">
      <c r="P8093" s="288" t="str">
        <f t="shared" si="126"/>
        <v>BLANK</v>
      </c>
      <c r="R8093"/>
    </row>
    <row r="8094" spans="16:18" x14ac:dyDescent="0.2">
      <c r="P8094" s="288" t="str">
        <f t="shared" si="126"/>
        <v>BLANK</v>
      </c>
      <c r="R8094"/>
    </row>
    <row r="8095" spans="16:18" x14ac:dyDescent="0.2">
      <c r="P8095" s="288" t="str">
        <f t="shared" si="126"/>
        <v>BLANK</v>
      </c>
      <c r="R8095"/>
    </row>
    <row r="8096" spans="16:18" x14ac:dyDescent="0.2">
      <c r="P8096" s="288" t="str">
        <f t="shared" si="126"/>
        <v>BLANK</v>
      </c>
      <c r="R8096"/>
    </row>
    <row r="8097" spans="16:18" x14ac:dyDescent="0.2">
      <c r="P8097" s="288" t="str">
        <f t="shared" si="126"/>
        <v>BLANK</v>
      </c>
      <c r="R8097"/>
    </row>
    <row r="8098" spans="16:18" x14ac:dyDescent="0.2">
      <c r="P8098" s="288" t="str">
        <f t="shared" si="126"/>
        <v>BLANK</v>
      </c>
      <c r="R8098"/>
    </row>
    <row r="8099" spans="16:18" x14ac:dyDescent="0.2">
      <c r="P8099" s="288" t="str">
        <f t="shared" si="126"/>
        <v>BLANK</v>
      </c>
      <c r="R8099"/>
    </row>
    <row r="8100" spans="16:18" x14ac:dyDescent="0.2">
      <c r="P8100" s="288" t="str">
        <f t="shared" si="126"/>
        <v>BLANK</v>
      </c>
      <c r="R8100"/>
    </row>
    <row r="8101" spans="16:18" x14ac:dyDescent="0.2">
      <c r="P8101" s="288" t="str">
        <f t="shared" si="126"/>
        <v>BLANK</v>
      </c>
      <c r="R8101"/>
    </row>
    <row r="8102" spans="16:18" x14ac:dyDescent="0.2">
      <c r="P8102" s="288" t="str">
        <f t="shared" si="126"/>
        <v>BLANK</v>
      </c>
      <c r="R8102"/>
    </row>
    <row r="8103" spans="16:18" x14ac:dyDescent="0.2">
      <c r="P8103" s="288" t="str">
        <f t="shared" si="126"/>
        <v>BLANK</v>
      </c>
      <c r="R8103"/>
    </row>
    <row r="8104" spans="16:18" x14ac:dyDescent="0.2">
      <c r="P8104" s="288" t="str">
        <f t="shared" si="126"/>
        <v>BLANK</v>
      </c>
      <c r="R8104"/>
    </row>
    <row r="8105" spans="16:18" x14ac:dyDescent="0.2">
      <c r="P8105" s="288" t="str">
        <f t="shared" si="126"/>
        <v>BLANK</v>
      </c>
      <c r="R8105"/>
    </row>
    <row r="8106" spans="16:18" x14ac:dyDescent="0.2">
      <c r="P8106" s="288" t="str">
        <f t="shared" si="126"/>
        <v>BLANK</v>
      </c>
      <c r="R8106"/>
    </row>
    <row r="8107" spans="16:18" x14ac:dyDescent="0.2">
      <c r="P8107" s="288" t="str">
        <f t="shared" si="126"/>
        <v>BLANK</v>
      </c>
      <c r="R8107"/>
    </row>
    <row r="8108" spans="16:18" x14ac:dyDescent="0.2">
      <c r="P8108" s="288" t="str">
        <f t="shared" si="126"/>
        <v>BLANK</v>
      </c>
      <c r="R8108"/>
    </row>
    <row r="8109" spans="16:18" x14ac:dyDescent="0.2">
      <c r="P8109" s="288" t="str">
        <f t="shared" si="126"/>
        <v>BLANK</v>
      </c>
      <c r="R8109"/>
    </row>
    <row r="8110" spans="16:18" x14ac:dyDescent="0.2">
      <c r="P8110" s="288" t="str">
        <f t="shared" si="126"/>
        <v>BLANK</v>
      </c>
      <c r="R8110"/>
    </row>
    <row r="8111" spans="16:18" x14ac:dyDescent="0.2">
      <c r="P8111" s="288" t="str">
        <f t="shared" si="126"/>
        <v>BLANK</v>
      </c>
      <c r="R8111"/>
    </row>
    <row r="8112" spans="16:18" x14ac:dyDescent="0.2">
      <c r="P8112" s="288" t="str">
        <f t="shared" si="126"/>
        <v>BLANK</v>
      </c>
      <c r="R8112"/>
    </row>
    <row r="8113" spans="16:18" x14ac:dyDescent="0.2">
      <c r="P8113" s="288" t="str">
        <f t="shared" si="126"/>
        <v>BLANK</v>
      </c>
      <c r="R8113"/>
    </row>
    <row r="8114" spans="16:18" x14ac:dyDescent="0.2">
      <c r="P8114" s="288" t="str">
        <f t="shared" si="126"/>
        <v>BLANK</v>
      </c>
      <c r="R8114"/>
    </row>
    <row r="8115" spans="16:18" x14ac:dyDescent="0.2">
      <c r="P8115" s="288" t="str">
        <f t="shared" si="126"/>
        <v>BLANK</v>
      </c>
      <c r="R8115"/>
    </row>
    <row r="8116" spans="16:18" x14ac:dyDescent="0.2">
      <c r="P8116" s="288" t="str">
        <f t="shared" si="126"/>
        <v>BLANK</v>
      </c>
      <c r="R8116"/>
    </row>
    <row r="8117" spans="16:18" x14ac:dyDescent="0.2">
      <c r="P8117" s="288" t="str">
        <f t="shared" si="126"/>
        <v>BLANK</v>
      </c>
      <c r="R8117"/>
    </row>
    <row r="8118" spans="16:18" x14ac:dyDescent="0.2">
      <c r="P8118" s="288" t="str">
        <f t="shared" si="126"/>
        <v>BLANK</v>
      </c>
      <c r="R8118"/>
    </row>
    <row r="8119" spans="16:18" x14ac:dyDescent="0.2">
      <c r="P8119" s="288" t="str">
        <f t="shared" si="126"/>
        <v>BLANK</v>
      </c>
      <c r="R8119"/>
    </row>
    <row r="8120" spans="16:18" x14ac:dyDescent="0.2">
      <c r="P8120" s="288" t="str">
        <f t="shared" si="126"/>
        <v>BLANK</v>
      </c>
      <c r="R8120"/>
    </row>
    <row r="8121" spans="16:18" x14ac:dyDescent="0.2">
      <c r="P8121" s="288" t="str">
        <f t="shared" si="126"/>
        <v>BLANK</v>
      </c>
      <c r="R8121"/>
    </row>
    <row r="8122" spans="16:18" x14ac:dyDescent="0.2">
      <c r="P8122" s="288" t="str">
        <f t="shared" si="126"/>
        <v>BLANK</v>
      </c>
      <c r="R8122"/>
    </row>
    <row r="8123" spans="16:18" x14ac:dyDescent="0.2">
      <c r="P8123" s="288" t="str">
        <f t="shared" si="126"/>
        <v>BLANK</v>
      </c>
      <c r="R8123"/>
    </row>
    <row r="8124" spans="16:18" x14ac:dyDescent="0.2">
      <c r="P8124" s="288" t="str">
        <f t="shared" si="126"/>
        <v>BLANK</v>
      </c>
      <c r="R8124"/>
    </row>
    <row r="8125" spans="16:18" x14ac:dyDescent="0.2">
      <c r="P8125" s="288" t="str">
        <f t="shared" si="126"/>
        <v>BLANK</v>
      </c>
      <c r="R8125"/>
    </row>
    <row r="8126" spans="16:18" x14ac:dyDescent="0.2">
      <c r="P8126" s="288" t="str">
        <f t="shared" si="126"/>
        <v>BLANK</v>
      </c>
      <c r="R8126"/>
    </row>
    <row r="8127" spans="16:18" x14ac:dyDescent="0.2">
      <c r="P8127" s="288" t="str">
        <f t="shared" si="126"/>
        <v>BLANK</v>
      </c>
      <c r="R8127"/>
    </row>
    <row r="8128" spans="16:18" x14ac:dyDescent="0.2">
      <c r="P8128" s="288" t="str">
        <f t="shared" si="126"/>
        <v>BLANK</v>
      </c>
      <c r="R8128"/>
    </row>
    <row r="8129" spans="16:18" x14ac:dyDescent="0.2">
      <c r="P8129" s="288" t="str">
        <f t="shared" si="126"/>
        <v>BLANK</v>
      </c>
      <c r="R8129"/>
    </row>
    <row r="8130" spans="16:18" x14ac:dyDescent="0.2">
      <c r="P8130" s="288" t="str">
        <f t="shared" si="126"/>
        <v>BLANK</v>
      </c>
      <c r="R8130"/>
    </row>
    <row r="8131" spans="16:18" x14ac:dyDescent="0.2">
      <c r="P8131" s="288" t="str">
        <f t="shared" ref="P8131:P8194" si="127">IF(A8131="","BLANK",A8131)</f>
        <v>BLANK</v>
      </c>
      <c r="R8131"/>
    </row>
    <row r="8132" spans="16:18" x14ac:dyDescent="0.2">
      <c r="P8132" s="288" t="str">
        <f t="shared" si="127"/>
        <v>BLANK</v>
      </c>
      <c r="R8132"/>
    </row>
    <row r="8133" spans="16:18" x14ac:dyDescent="0.2">
      <c r="P8133" s="288" t="str">
        <f t="shared" si="127"/>
        <v>BLANK</v>
      </c>
      <c r="R8133"/>
    </row>
    <row r="8134" spans="16:18" x14ac:dyDescent="0.2">
      <c r="P8134" s="288" t="str">
        <f t="shared" si="127"/>
        <v>BLANK</v>
      </c>
      <c r="R8134"/>
    </row>
    <row r="8135" spans="16:18" x14ac:dyDescent="0.2">
      <c r="P8135" s="288" t="str">
        <f t="shared" si="127"/>
        <v>BLANK</v>
      </c>
      <c r="R8135"/>
    </row>
    <row r="8136" spans="16:18" x14ac:dyDescent="0.2">
      <c r="P8136" s="288" t="str">
        <f t="shared" si="127"/>
        <v>BLANK</v>
      </c>
      <c r="R8136"/>
    </row>
    <row r="8137" spans="16:18" x14ac:dyDescent="0.2">
      <c r="P8137" s="288" t="str">
        <f t="shared" si="127"/>
        <v>BLANK</v>
      </c>
      <c r="R8137"/>
    </row>
    <row r="8138" spans="16:18" x14ac:dyDescent="0.2">
      <c r="P8138" s="288" t="str">
        <f t="shared" si="127"/>
        <v>BLANK</v>
      </c>
      <c r="R8138"/>
    </row>
    <row r="8139" spans="16:18" x14ac:dyDescent="0.2">
      <c r="P8139" s="288" t="str">
        <f t="shared" si="127"/>
        <v>BLANK</v>
      </c>
      <c r="R8139"/>
    </row>
    <row r="8140" spans="16:18" x14ac:dyDescent="0.2">
      <c r="P8140" s="288" t="str">
        <f t="shared" si="127"/>
        <v>BLANK</v>
      </c>
      <c r="R8140"/>
    </row>
    <row r="8141" spans="16:18" x14ac:dyDescent="0.2">
      <c r="P8141" s="288" t="str">
        <f t="shared" si="127"/>
        <v>BLANK</v>
      </c>
      <c r="R8141"/>
    </row>
    <row r="8142" spans="16:18" x14ac:dyDescent="0.2">
      <c r="P8142" s="288" t="str">
        <f t="shared" si="127"/>
        <v>BLANK</v>
      </c>
      <c r="R8142"/>
    </row>
    <row r="8143" spans="16:18" x14ac:dyDescent="0.2">
      <c r="P8143" s="288" t="str">
        <f t="shared" si="127"/>
        <v>BLANK</v>
      </c>
      <c r="R8143"/>
    </row>
    <row r="8144" spans="16:18" x14ac:dyDescent="0.2">
      <c r="P8144" s="288" t="str">
        <f t="shared" si="127"/>
        <v>BLANK</v>
      </c>
      <c r="R8144"/>
    </row>
    <row r="8145" spans="16:18" x14ac:dyDescent="0.2">
      <c r="P8145" s="288" t="str">
        <f t="shared" si="127"/>
        <v>BLANK</v>
      </c>
      <c r="R8145"/>
    </row>
    <row r="8146" spans="16:18" x14ac:dyDescent="0.2">
      <c r="P8146" s="288" t="str">
        <f t="shared" si="127"/>
        <v>BLANK</v>
      </c>
      <c r="R8146"/>
    </row>
    <row r="8147" spans="16:18" x14ac:dyDescent="0.2">
      <c r="P8147" s="288" t="str">
        <f t="shared" si="127"/>
        <v>BLANK</v>
      </c>
      <c r="R8147"/>
    </row>
    <row r="8148" spans="16:18" x14ac:dyDescent="0.2">
      <c r="P8148" s="288" t="str">
        <f t="shared" si="127"/>
        <v>BLANK</v>
      </c>
      <c r="R8148"/>
    </row>
    <row r="8149" spans="16:18" x14ac:dyDescent="0.2">
      <c r="P8149" s="288" t="str">
        <f t="shared" si="127"/>
        <v>BLANK</v>
      </c>
      <c r="R8149"/>
    </row>
    <row r="8150" spans="16:18" x14ac:dyDescent="0.2">
      <c r="P8150" s="288" t="str">
        <f t="shared" si="127"/>
        <v>BLANK</v>
      </c>
      <c r="R8150"/>
    </row>
    <row r="8151" spans="16:18" x14ac:dyDescent="0.2">
      <c r="P8151" s="288" t="str">
        <f t="shared" si="127"/>
        <v>BLANK</v>
      </c>
      <c r="R8151"/>
    </row>
    <row r="8152" spans="16:18" x14ac:dyDescent="0.2">
      <c r="P8152" s="288" t="str">
        <f t="shared" si="127"/>
        <v>BLANK</v>
      </c>
      <c r="R8152"/>
    </row>
    <row r="8153" spans="16:18" x14ac:dyDescent="0.2">
      <c r="P8153" s="288" t="str">
        <f t="shared" si="127"/>
        <v>BLANK</v>
      </c>
      <c r="R8153"/>
    </row>
    <row r="8154" spans="16:18" x14ac:dyDescent="0.2">
      <c r="P8154" s="288" t="str">
        <f t="shared" si="127"/>
        <v>BLANK</v>
      </c>
      <c r="R8154"/>
    </row>
    <row r="8155" spans="16:18" x14ac:dyDescent="0.2">
      <c r="P8155" s="288" t="str">
        <f t="shared" si="127"/>
        <v>BLANK</v>
      </c>
      <c r="R8155"/>
    </row>
    <row r="8156" spans="16:18" x14ac:dyDescent="0.2">
      <c r="P8156" s="288" t="str">
        <f t="shared" si="127"/>
        <v>BLANK</v>
      </c>
      <c r="R8156"/>
    </row>
    <row r="8157" spans="16:18" x14ac:dyDescent="0.2">
      <c r="P8157" s="288" t="str">
        <f t="shared" si="127"/>
        <v>BLANK</v>
      </c>
      <c r="R8157"/>
    </row>
    <row r="8158" spans="16:18" x14ac:dyDescent="0.2">
      <c r="P8158" s="288" t="str">
        <f t="shared" si="127"/>
        <v>BLANK</v>
      </c>
      <c r="R8158"/>
    </row>
    <row r="8159" spans="16:18" x14ac:dyDescent="0.2">
      <c r="P8159" s="288" t="str">
        <f t="shared" si="127"/>
        <v>BLANK</v>
      </c>
      <c r="R8159"/>
    </row>
    <row r="8160" spans="16:18" x14ac:dyDescent="0.2">
      <c r="P8160" s="288" t="str">
        <f t="shared" si="127"/>
        <v>BLANK</v>
      </c>
      <c r="R8160"/>
    </row>
    <row r="8161" spans="16:18" x14ac:dyDescent="0.2">
      <c r="P8161" s="288" t="str">
        <f t="shared" si="127"/>
        <v>BLANK</v>
      </c>
      <c r="R8161"/>
    </row>
    <row r="8162" spans="16:18" x14ac:dyDescent="0.2">
      <c r="P8162" s="288" t="str">
        <f t="shared" si="127"/>
        <v>BLANK</v>
      </c>
      <c r="R8162"/>
    </row>
    <row r="8163" spans="16:18" x14ac:dyDescent="0.2">
      <c r="P8163" s="288" t="str">
        <f t="shared" si="127"/>
        <v>BLANK</v>
      </c>
      <c r="R8163"/>
    </row>
    <row r="8164" spans="16:18" x14ac:dyDescent="0.2">
      <c r="P8164" s="288" t="str">
        <f t="shared" si="127"/>
        <v>BLANK</v>
      </c>
      <c r="R8164"/>
    </row>
    <row r="8165" spans="16:18" x14ac:dyDescent="0.2">
      <c r="P8165" s="288" t="str">
        <f t="shared" si="127"/>
        <v>BLANK</v>
      </c>
      <c r="R8165"/>
    </row>
    <row r="8166" spans="16:18" x14ac:dyDescent="0.2">
      <c r="P8166" s="288" t="str">
        <f t="shared" si="127"/>
        <v>BLANK</v>
      </c>
      <c r="R8166"/>
    </row>
    <row r="8167" spans="16:18" x14ac:dyDescent="0.2">
      <c r="P8167" s="288" t="str">
        <f t="shared" si="127"/>
        <v>BLANK</v>
      </c>
      <c r="R8167"/>
    </row>
    <row r="8168" spans="16:18" x14ac:dyDescent="0.2">
      <c r="P8168" s="288" t="str">
        <f t="shared" si="127"/>
        <v>BLANK</v>
      </c>
      <c r="R8168"/>
    </row>
    <row r="8169" spans="16:18" x14ac:dyDescent="0.2">
      <c r="P8169" s="288" t="str">
        <f t="shared" si="127"/>
        <v>BLANK</v>
      </c>
      <c r="R8169"/>
    </row>
    <row r="8170" spans="16:18" x14ac:dyDescent="0.2">
      <c r="P8170" s="288" t="str">
        <f t="shared" si="127"/>
        <v>BLANK</v>
      </c>
      <c r="R8170"/>
    </row>
    <row r="8171" spans="16:18" x14ac:dyDescent="0.2">
      <c r="P8171" s="288" t="str">
        <f t="shared" si="127"/>
        <v>BLANK</v>
      </c>
      <c r="R8171"/>
    </row>
    <row r="8172" spans="16:18" x14ac:dyDescent="0.2">
      <c r="P8172" s="288" t="str">
        <f t="shared" si="127"/>
        <v>BLANK</v>
      </c>
      <c r="R8172"/>
    </row>
    <row r="8173" spans="16:18" x14ac:dyDescent="0.2">
      <c r="P8173" s="288" t="str">
        <f t="shared" si="127"/>
        <v>BLANK</v>
      </c>
      <c r="R8173"/>
    </row>
    <row r="8174" spans="16:18" x14ac:dyDescent="0.2">
      <c r="P8174" s="288" t="str">
        <f t="shared" si="127"/>
        <v>BLANK</v>
      </c>
      <c r="R8174"/>
    </row>
    <row r="8175" spans="16:18" x14ac:dyDescent="0.2">
      <c r="P8175" s="288" t="str">
        <f t="shared" si="127"/>
        <v>BLANK</v>
      </c>
      <c r="R8175"/>
    </row>
    <row r="8176" spans="16:18" x14ac:dyDescent="0.2">
      <c r="P8176" s="288" t="str">
        <f t="shared" si="127"/>
        <v>BLANK</v>
      </c>
      <c r="R8176"/>
    </row>
    <row r="8177" spans="16:18" x14ac:dyDescent="0.2">
      <c r="P8177" s="288" t="str">
        <f t="shared" si="127"/>
        <v>BLANK</v>
      </c>
      <c r="R8177"/>
    </row>
    <row r="8178" spans="16:18" x14ac:dyDescent="0.2">
      <c r="P8178" s="288" t="str">
        <f t="shared" si="127"/>
        <v>BLANK</v>
      </c>
      <c r="R8178"/>
    </row>
    <row r="8179" spans="16:18" x14ac:dyDescent="0.2">
      <c r="P8179" s="288" t="str">
        <f t="shared" si="127"/>
        <v>BLANK</v>
      </c>
      <c r="R8179"/>
    </row>
    <row r="8180" spans="16:18" x14ac:dyDescent="0.2">
      <c r="P8180" s="288" t="str">
        <f t="shared" si="127"/>
        <v>BLANK</v>
      </c>
      <c r="R8180"/>
    </row>
    <row r="8181" spans="16:18" x14ac:dyDescent="0.2">
      <c r="P8181" s="288" t="str">
        <f t="shared" si="127"/>
        <v>BLANK</v>
      </c>
      <c r="R8181"/>
    </row>
    <row r="8182" spans="16:18" x14ac:dyDescent="0.2">
      <c r="P8182" s="288" t="str">
        <f t="shared" si="127"/>
        <v>BLANK</v>
      </c>
      <c r="R8182"/>
    </row>
    <row r="8183" spans="16:18" x14ac:dyDescent="0.2">
      <c r="P8183" s="288" t="str">
        <f t="shared" si="127"/>
        <v>BLANK</v>
      </c>
      <c r="R8183"/>
    </row>
    <row r="8184" spans="16:18" x14ac:dyDescent="0.2">
      <c r="P8184" s="288" t="str">
        <f t="shared" si="127"/>
        <v>BLANK</v>
      </c>
      <c r="R8184"/>
    </row>
    <row r="8185" spans="16:18" x14ac:dyDescent="0.2">
      <c r="P8185" s="288" t="str">
        <f t="shared" si="127"/>
        <v>BLANK</v>
      </c>
      <c r="R8185"/>
    </row>
    <row r="8186" spans="16:18" x14ac:dyDescent="0.2">
      <c r="P8186" s="288" t="str">
        <f t="shared" si="127"/>
        <v>BLANK</v>
      </c>
      <c r="R8186"/>
    </row>
    <row r="8187" spans="16:18" x14ac:dyDescent="0.2">
      <c r="P8187" s="288" t="str">
        <f t="shared" si="127"/>
        <v>BLANK</v>
      </c>
      <c r="R8187"/>
    </row>
    <row r="8188" spans="16:18" x14ac:dyDescent="0.2">
      <c r="P8188" s="288" t="str">
        <f t="shared" si="127"/>
        <v>BLANK</v>
      </c>
      <c r="R8188"/>
    </row>
    <row r="8189" spans="16:18" x14ac:dyDescent="0.2">
      <c r="P8189" s="288" t="str">
        <f t="shared" si="127"/>
        <v>BLANK</v>
      </c>
      <c r="R8189"/>
    </row>
    <row r="8190" spans="16:18" x14ac:dyDescent="0.2">
      <c r="P8190" s="288" t="str">
        <f t="shared" si="127"/>
        <v>BLANK</v>
      </c>
      <c r="R8190"/>
    </row>
    <row r="8191" spans="16:18" x14ac:dyDescent="0.2">
      <c r="P8191" s="288" t="str">
        <f t="shared" si="127"/>
        <v>BLANK</v>
      </c>
      <c r="R8191"/>
    </row>
    <row r="8192" spans="16:18" x14ac:dyDescent="0.2">
      <c r="P8192" s="288" t="str">
        <f t="shared" si="127"/>
        <v>BLANK</v>
      </c>
      <c r="R8192"/>
    </row>
    <row r="8193" spans="16:18" x14ac:dyDescent="0.2">
      <c r="P8193" s="288" t="str">
        <f t="shared" si="127"/>
        <v>BLANK</v>
      </c>
      <c r="R8193"/>
    </row>
    <row r="8194" spans="16:18" x14ac:dyDescent="0.2">
      <c r="P8194" s="288" t="str">
        <f t="shared" si="127"/>
        <v>BLANK</v>
      </c>
      <c r="R8194"/>
    </row>
    <row r="8195" spans="16:18" x14ac:dyDescent="0.2">
      <c r="P8195" s="288" t="str">
        <f t="shared" ref="P8195:P8258" si="128">IF(A8195="","BLANK",A8195)</f>
        <v>BLANK</v>
      </c>
      <c r="R8195"/>
    </row>
    <row r="8196" spans="16:18" x14ac:dyDescent="0.2">
      <c r="P8196" s="288" t="str">
        <f t="shared" si="128"/>
        <v>BLANK</v>
      </c>
      <c r="R8196"/>
    </row>
    <row r="8197" spans="16:18" x14ac:dyDescent="0.2">
      <c r="P8197" s="288" t="str">
        <f t="shared" si="128"/>
        <v>BLANK</v>
      </c>
      <c r="R8197"/>
    </row>
    <row r="8198" spans="16:18" x14ac:dyDescent="0.2">
      <c r="P8198" s="288" t="str">
        <f t="shared" si="128"/>
        <v>BLANK</v>
      </c>
      <c r="R8198"/>
    </row>
    <row r="8199" spans="16:18" x14ac:dyDescent="0.2">
      <c r="P8199" s="288" t="str">
        <f t="shared" si="128"/>
        <v>BLANK</v>
      </c>
      <c r="R8199"/>
    </row>
    <row r="8200" spans="16:18" x14ac:dyDescent="0.2">
      <c r="P8200" s="288" t="str">
        <f t="shared" si="128"/>
        <v>BLANK</v>
      </c>
      <c r="R8200"/>
    </row>
    <row r="8201" spans="16:18" x14ac:dyDescent="0.2">
      <c r="P8201" s="288" t="str">
        <f t="shared" si="128"/>
        <v>BLANK</v>
      </c>
      <c r="R8201"/>
    </row>
    <row r="8202" spans="16:18" x14ac:dyDescent="0.2">
      <c r="P8202" s="288" t="str">
        <f t="shared" si="128"/>
        <v>BLANK</v>
      </c>
      <c r="R8202"/>
    </row>
    <row r="8203" spans="16:18" x14ac:dyDescent="0.2">
      <c r="P8203" s="288" t="str">
        <f t="shared" si="128"/>
        <v>BLANK</v>
      </c>
      <c r="R8203"/>
    </row>
    <row r="8204" spans="16:18" x14ac:dyDescent="0.2">
      <c r="P8204" s="288" t="str">
        <f t="shared" si="128"/>
        <v>BLANK</v>
      </c>
      <c r="R8204"/>
    </row>
    <row r="8205" spans="16:18" x14ac:dyDescent="0.2">
      <c r="P8205" s="288" t="str">
        <f t="shared" si="128"/>
        <v>BLANK</v>
      </c>
      <c r="R8205"/>
    </row>
    <row r="8206" spans="16:18" x14ac:dyDescent="0.2">
      <c r="P8206" s="288" t="str">
        <f t="shared" si="128"/>
        <v>BLANK</v>
      </c>
      <c r="R8206"/>
    </row>
    <row r="8207" spans="16:18" x14ac:dyDescent="0.2">
      <c r="P8207" s="288" t="str">
        <f t="shared" si="128"/>
        <v>BLANK</v>
      </c>
      <c r="R8207"/>
    </row>
    <row r="8208" spans="16:18" x14ac:dyDescent="0.2">
      <c r="P8208" s="288" t="str">
        <f t="shared" si="128"/>
        <v>BLANK</v>
      </c>
      <c r="R8208"/>
    </row>
    <row r="8209" spans="16:18" x14ac:dyDescent="0.2">
      <c r="P8209" s="288" t="str">
        <f t="shared" si="128"/>
        <v>BLANK</v>
      </c>
      <c r="R8209"/>
    </row>
    <row r="8210" spans="16:18" x14ac:dyDescent="0.2">
      <c r="P8210" s="288" t="str">
        <f t="shared" si="128"/>
        <v>BLANK</v>
      </c>
      <c r="R8210"/>
    </row>
    <row r="8211" spans="16:18" x14ac:dyDescent="0.2">
      <c r="P8211" s="288" t="str">
        <f t="shared" si="128"/>
        <v>BLANK</v>
      </c>
      <c r="R8211"/>
    </row>
    <row r="8212" spans="16:18" x14ac:dyDescent="0.2">
      <c r="P8212" s="288" t="str">
        <f t="shared" si="128"/>
        <v>BLANK</v>
      </c>
      <c r="R8212"/>
    </row>
    <row r="8213" spans="16:18" x14ac:dyDescent="0.2">
      <c r="P8213" s="288" t="str">
        <f t="shared" si="128"/>
        <v>BLANK</v>
      </c>
      <c r="R8213"/>
    </row>
    <row r="8214" spans="16:18" x14ac:dyDescent="0.2">
      <c r="P8214" s="288" t="str">
        <f t="shared" si="128"/>
        <v>BLANK</v>
      </c>
      <c r="R8214"/>
    </row>
    <row r="8215" spans="16:18" x14ac:dyDescent="0.2">
      <c r="P8215" s="288" t="str">
        <f t="shared" si="128"/>
        <v>BLANK</v>
      </c>
      <c r="R8215"/>
    </row>
    <row r="8216" spans="16:18" x14ac:dyDescent="0.2">
      <c r="P8216" s="288" t="str">
        <f t="shared" si="128"/>
        <v>BLANK</v>
      </c>
      <c r="R8216"/>
    </row>
    <row r="8217" spans="16:18" x14ac:dyDescent="0.2">
      <c r="P8217" s="288" t="str">
        <f t="shared" si="128"/>
        <v>BLANK</v>
      </c>
      <c r="R8217"/>
    </row>
    <row r="8218" spans="16:18" x14ac:dyDescent="0.2">
      <c r="P8218" s="288" t="str">
        <f t="shared" si="128"/>
        <v>BLANK</v>
      </c>
      <c r="R8218"/>
    </row>
    <row r="8219" spans="16:18" x14ac:dyDescent="0.2">
      <c r="P8219" s="288" t="str">
        <f t="shared" si="128"/>
        <v>BLANK</v>
      </c>
      <c r="R8219"/>
    </row>
    <row r="8220" spans="16:18" x14ac:dyDescent="0.2">
      <c r="P8220" s="288" t="str">
        <f t="shared" si="128"/>
        <v>BLANK</v>
      </c>
      <c r="R8220"/>
    </row>
    <row r="8221" spans="16:18" x14ac:dyDescent="0.2">
      <c r="P8221" s="288" t="str">
        <f t="shared" si="128"/>
        <v>BLANK</v>
      </c>
      <c r="R8221"/>
    </row>
    <row r="8222" spans="16:18" x14ac:dyDescent="0.2">
      <c r="P8222" s="288" t="str">
        <f t="shared" si="128"/>
        <v>BLANK</v>
      </c>
      <c r="R8222"/>
    </row>
    <row r="8223" spans="16:18" x14ac:dyDescent="0.2">
      <c r="P8223" s="288" t="str">
        <f t="shared" si="128"/>
        <v>BLANK</v>
      </c>
      <c r="R8223"/>
    </row>
    <row r="8224" spans="16:18" x14ac:dyDescent="0.2">
      <c r="P8224" s="288" t="str">
        <f t="shared" si="128"/>
        <v>BLANK</v>
      </c>
      <c r="R8224"/>
    </row>
    <row r="8225" spans="16:18" x14ac:dyDescent="0.2">
      <c r="P8225" s="288" t="str">
        <f t="shared" si="128"/>
        <v>BLANK</v>
      </c>
      <c r="R8225"/>
    </row>
    <row r="8226" spans="16:18" x14ac:dyDescent="0.2">
      <c r="P8226" s="288" t="str">
        <f t="shared" si="128"/>
        <v>BLANK</v>
      </c>
      <c r="R8226"/>
    </row>
    <row r="8227" spans="16:18" x14ac:dyDescent="0.2">
      <c r="P8227" s="288" t="str">
        <f t="shared" si="128"/>
        <v>BLANK</v>
      </c>
      <c r="R8227"/>
    </row>
    <row r="8228" spans="16:18" x14ac:dyDescent="0.2">
      <c r="P8228" s="288" t="str">
        <f t="shared" si="128"/>
        <v>BLANK</v>
      </c>
      <c r="R8228"/>
    </row>
    <row r="8229" spans="16:18" x14ac:dyDescent="0.2">
      <c r="P8229" s="288" t="str">
        <f t="shared" si="128"/>
        <v>BLANK</v>
      </c>
      <c r="R8229"/>
    </row>
    <row r="8230" spans="16:18" x14ac:dyDescent="0.2">
      <c r="P8230" s="288" t="str">
        <f t="shared" si="128"/>
        <v>BLANK</v>
      </c>
      <c r="R8230"/>
    </row>
    <row r="8231" spans="16:18" x14ac:dyDescent="0.2">
      <c r="P8231" s="288" t="str">
        <f t="shared" si="128"/>
        <v>BLANK</v>
      </c>
      <c r="R8231"/>
    </row>
    <row r="8232" spans="16:18" x14ac:dyDescent="0.2">
      <c r="P8232" s="288" t="str">
        <f t="shared" si="128"/>
        <v>BLANK</v>
      </c>
      <c r="R8232"/>
    </row>
    <row r="8233" spans="16:18" x14ac:dyDescent="0.2">
      <c r="P8233" s="288" t="str">
        <f t="shared" si="128"/>
        <v>BLANK</v>
      </c>
      <c r="R8233"/>
    </row>
    <row r="8234" spans="16:18" x14ac:dyDescent="0.2">
      <c r="P8234" s="288" t="str">
        <f t="shared" si="128"/>
        <v>BLANK</v>
      </c>
      <c r="R8234"/>
    </row>
    <row r="8235" spans="16:18" x14ac:dyDescent="0.2">
      <c r="P8235" s="288" t="str">
        <f t="shared" si="128"/>
        <v>BLANK</v>
      </c>
      <c r="R8235"/>
    </row>
    <row r="8236" spans="16:18" x14ac:dyDescent="0.2">
      <c r="P8236" s="288" t="str">
        <f t="shared" si="128"/>
        <v>BLANK</v>
      </c>
      <c r="R8236"/>
    </row>
    <row r="8237" spans="16:18" x14ac:dyDescent="0.2">
      <c r="P8237" s="288" t="str">
        <f t="shared" si="128"/>
        <v>BLANK</v>
      </c>
      <c r="R8237"/>
    </row>
    <row r="8238" spans="16:18" x14ac:dyDescent="0.2">
      <c r="P8238" s="288" t="str">
        <f t="shared" si="128"/>
        <v>BLANK</v>
      </c>
      <c r="R8238"/>
    </row>
    <row r="8239" spans="16:18" x14ac:dyDescent="0.2">
      <c r="P8239" s="288" t="str">
        <f t="shared" si="128"/>
        <v>BLANK</v>
      </c>
      <c r="R8239"/>
    </row>
    <row r="8240" spans="16:18" x14ac:dyDescent="0.2">
      <c r="P8240" s="288" t="str">
        <f t="shared" si="128"/>
        <v>BLANK</v>
      </c>
      <c r="R8240"/>
    </row>
    <row r="8241" spans="16:18" x14ac:dyDescent="0.2">
      <c r="P8241" s="288" t="str">
        <f t="shared" si="128"/>
        <v>BLANK</v>
      </c>
      <c r="R8241"/>
    </row>
    <row r="8242" spans="16:18" x14ac:dyDescent="0.2">
      <c r="P8242" s="288" t="str">
        <f t="shared" si="128"/>
        <v>BLANK</v>
      </c>
      <c r="R8242"/>
    </row>
    <row r="8243" spans="16:18" x14ac:dyDescent="0.2">
      <c r="P8243" s="288" t="str">
        <f t="shared" si="128"/>
        <v>BLANK</v>
      </c>
      <c r="R8243"/>
    </row>
    <row r="8244" spans="16:18" x14ac:dyDescent="0.2">
      <c r="P8244" s="288" t="str">
        <f t="shared" si="128"/>
        <v>BLANK</v>
      </c>
      <c r="R8244"/>
    </row>
    <row r="8245" spans="16:18" x14ac:dyDescent="0.2">
      <c r="P8245" s="288" t="str">
        <f t="shared" si="128"/>
        <v>BLANK</v>
      </c>
      <c r="R8245"/>
    </row>
    <row r="8246" spans="16:18" x14ac:dyDescent="0.2">
      <c r="P8246" s="288" t="str">
        <f t="shared" si="128"/>
        <v>BLANK</v>
      </c>
      <c r="R8246"/>
    </row>
    <row r="8247" spans="16:18" x14ac:dyDescent="0.2">
      <c r="P8247" s="288" t="str">
        <f t="shared" si="128"/>
        <v>BLANK</v>
      </c>
      <c r="R8247"/>
    </row>
    <row r="8248" spans="16:18" x14ac:dyDescent="0.2">
      <c r="P8248" s="288" t="str">
        <f t="shared" si="128"/>
        <v>BLANK</v>
      </c>
      <c r="R8248"/>
    </row>
    <row r="8249" spans="16:18" x14ac:dyDescent="0.2">
      <c r="P8249" s="288" t="str">
        <f t="shared" si="128"/>
        <v>BLANK</v>
      </c>
      <c r="R8249"/>
    </row>
    <row r="8250" spans="16:18" x14ac:dyDescent="0.2">
      <c r="P8250" s="288" t="str">
        <f t="shared" si="128"/>
        <v>BLANK</v>
      </c>
      <c r="R8250"/>
    </row>
    <row r="8251" spans="16:18" x14ac:dyDescent="0.2">
      <c r="P8251" s="288" t="str">
        <f t="shared" si="128"/>
        <v>BLANK</v>
      </c>
      <c r="R8251"/>
    </row>
    <row r="8252" spans="16:18" x14ac:dyDescent="0.2">
      <c r="P8252" s="288" t="str">
        <f t="shared" si="128"/>
        <v>BLANK</v>
      </c>
      <c r="R8252"/>
    </row>
    <row r="8253" spans="16:18" x14ac:dyDescent="0.2">
      <c r="P8253" s="288" t="str">
        <f t="shared" si="128"/>
        <v>BLANK</v>
      </c>
      <c r="R8253"/>
    </row>
    <row r="8254" spans="16:18" x14ac:dyDescent="0.2">
      <c r="P8254" s="288" t="str">
        <f t="shared" si="128"/>
        <v>BLANK</v>
      </c>
      <c r="R8254"/>
    </row>
    <row r="8255" spans="16:18" x14ac:dyDescent="0.2">
      <c r="P8255" s="288" t="str">
        <f t="shared" si="128"/>
        <v>BLANK</v>
      </c>
      <c r="R8255"/>
    </row>
    <row r="8256" spans="16:18" x14ac:dyDescent="0.2">
      <c r="P8256" s="288" t="str">
        <f t="shared" si="128"/>
        <v>BLANK</v>
      </c>
      <c r="R8256"/>
    </row>
    <row r="8257" spans="16:18" x14ac:dyDescent="0.2">
      <c r="P8257" s="288" t="str">
        <f t="shared" si="128"/>
        <v>BLANK</v>
      </c>
      <c r="R8257"/>
    </row>
    <row r="8258" spans="16:18" x14ac:dyDescent="0.2">
      <c r="P8258" s="288" t="str">
        <f t="shared" si="128"/>
        <v>BLANK</v>
      </c>
      <c r="R8258"/>
    </row>
    <row r="8259" spans="16:18" x14ac:dyDescent="0.2">
      <c r="P8259" s="288" t="str">
        <f t="shared" ref="P8259:P8322" si="129">IF(A8259="","BLANK",A8259)</f>
        <v>BLANK</v>
      </c>
      <c r="R8259"/>
    </row>
    <row r="8260" spans="16:18" x14ac:dyDescent="0.2">
      <c r="P8260" s="288" t="str">
        <f t="shared" si="129"/>
        <v>BLANK</v>
      </c>
      <c r="R8260"/>
    </row>
    <row r="8261" spans="16:18" x14ac:dyDescent="0.2">
      <c r="P8261" s="288" t="str">
        <f t="shared" si="129"/>
        <v>BLANK</v>
      </c>
      <c r="R8261"/>
    </row>
    <row r="8262" spans="16:18" x14ac:dyDescent="0.2">
      <c r="P8262" s="288" t="str">
        <f t="shared" si="129"/>
        <v>BLANK</v>
      </c>
      <c r="R8262"/>
    </row>
    <row r="8263" spans="16:18" x14ac:dyDescent="0.2">
      <c r="P8263" s="288" t="str">
        <f t="shared" si="129"/>
        <v>BLANK</v>
      </c>
      <c r="R8263"/>
    </row>
    <row r="8264" spans="16:18" x14ac:dyDescent="0.2">
      <c r="P8264" s="288" t="str">
        <f t="shared" si="129"/>
        <v>BLANK</v>
      </c>
      <c r="R8264"/>
    </row>
    <row r="8265" spans="16:18" x14ac:dyDescent="0.2">
      <c r="P8265" s="288" t="str">
        <f t="shared" si="129"/>
        <v>BLANK</v>
      </c>
      <c r="R8265"/>
    </row>
    <row r="8266" spans="16:18" x14ac:dyDescent="0.2">
      <c r="P8266" s="288" t="str">
        <f t="shared" si="129"/>
        <v>BLANK</v>
      </c>
      <c r="R8266"/>
    </row>
    <row r="8267" spans="16:18" x14ac:dyDescent="0.2">
      <c r="P8267" s="288" t="str">
        <f t="shared" si="129"/>
        <v>BLANK</v>
      </c>
      <c r="R8267"/>
    </row>
    <row r="8268" spans="16:18" x14ac:dyDescent="0.2">
      <c r="P8268" s="288" t="str">
        <f t="shared" si="129"/>
        <v>BLANK</v>
      </c>
      <c r="R8268"/>
    </row>
    <row r="8269" spans="16:18" x14ac:dyDescent="0.2">
      <c r="P8269" s="288" t="str">
        <f t="shared" si="129"/>
        <v>BLANK</v>
      </c>
      <c r="R8269"/>
    </row>
    <row r="8270" spans="16:18" x14ac:dyDescent="0.2">
      <c r="P8270" s="288" t="str">
        <f t="shared" si="129"/>
        <v>BLANK</v>
      </c>
      <c r="R8270"/>
    </row>
    <row r="8271" spans="16:18" x14ac:dyDescent="0.2">
      <c r="P8271" s="288" t="str">
        <f t="shared" si="129"/>
        <v>BLANK</v>
      </c>
      <c r="R8271"/>
    </row>
    <row r="8272" spans="16:18" x14ac:dyDescent="0.2">
      <c r="P8272" s="288" t="str">
        <f t="shared" si="129"/>
        <v>BLANK</v>
      </c>
      <c r="R8272"/>
    </row>
    <row r="8273" spans="16:18" x14ac:dyDescent="0.2">
      <c r="P8273" s="288" t="str">
        <f t="shared" si="129"/>
        <v>BLANK</v>
      </c>
      <c r="R8273"/>
    </row>
    <row r="8274" spans="16:18" x14ac:dyDescent="0.2">
      <c r="P8274" s="288" t="str">
        <f t="shared" si="129"/>
        <v>BLANK</v>
      </c>
      <c r="R8274"/>
    </row>
    <row r="8275" spans="16:18" x14ac:dyDescent="0.2">
      <c r="P8275" s="288" t="str">
        <f t="shared" si="129"/>
        <v>BLANK</v>
      </c>
      <c r="R8275"/>
    </row>
    <row r="8276" spans="16:18" x14ac:dyDescent="0.2">
      <c r="P8276" s="288" t="str">
        <f t="shared" si="129"/>
        <v>BLANK</v>
      </c>
      <c r="R8276"/>
    </row>
    <row r="8277" spans="16:18" x14ac:dyDescent="0.2">
      <c r="P8277" s="288" t="str">
        <f t="shared" si="129"/>
        <v>BLANK</v>
      </c>
      <c r="R8277"/>
    </row>
    <row r="8278" spans="16:18" x14ac:dyDescent="0.2">
      <c r="P8278" s="288" t="str">
        <f t="shared" si="129"/>
        <v>BLANK</v>
      </c>
      <c r="R8278"/>
    </row>
    <row r="8279" spans="16:18" x14ac:dyDescent="0.2">
      <c r="P8279" s="288" t="str">
        <f t="shared" si="129"/>
        <v>BLANK</v>
      </c>
      <c r="R8279"/>
    </row>
    <row r="8280" spans="16:18" x14ac:dyDescent="0.2">
      <c r="P8280" s="288" t="str">
        <f t="shared" si="129"/>
        <v>BLANK</v>
      </c>
      <c r="R8280"/>
    </row>
    <row r="8281" spans="16:18" x14ac:dyDescent="0.2">
      <c r="P8281" s="288" t="str">
        <f t="shared" si="129"/>
        <v>BLANK</v>
      </c>
      <c r="R8281"/>
    </row>
    <row r="8282" spans="16:18" x14ac:dyDescent="0.2">
      <c r="P8282" s="288" t="str">
        <f t="shared" si="129"/>
        <v>BLANK</v>
      </c>
      <c r="R8282"/>
    </row>
    <row r="8283" spans="16:18" x14ac:dyDescent="0.2">
      <c r="P8283" s="288" t="str">
        <f t="shared" si="129"/>
        <v>BLANK</v>
      </c>
      <c r="R8283"/>
    </row>
    <row r="8284" spans="16:18" x14ac:dyDescent="0.2">
      <c r="P8284" s="288" t="str">
        <f t="shared" si="129"/>
        <v>BLANK</v>
      </c>
      <c r="R8284"/>
    </row>
    <row r="8285" spans="16:18" x14ac:dyDescent="0.2">
      <c r="P8285" s="288" t="str">
        <f t="shared" si="129"/>
        <v>BLANK</v>
      </c>
      <c r="R8285"/>
    </row>
    <row r="8286" spans="16:18" x14ac:dyDescent="0.2">
      <c r="P8286" s="288" t="str">
        <f t="shared" si="129"/>
        <v>BLANK</v>
      </c>
      <c r="R8286"/>
    </row>
    <row r="8287" spans="16:18" x14ac:dyDescent="0.2">
      <c r="P8287" s="288" t="str">
        <f t="shared" si="129"/>
        <v>BLANK</v>
      </c>
      <c r="R8287"/>
    </row>
    <row r="8288" spans="16:18" x14ac:dyDescent="0.2">
      <c r="P8288" s="288" t="str">
        <f t="shared" si="129"/>
        <v>BLANK</v>
      </c>
      <c r="R8288"/>
    </row>
    <row r="8289" spans="16:18" x14ac:dyDescent="0.2">
      <c r="P8289" s="288" t="str">
        <f t="shared" si="129"/>
        <v>BLANK</v>
      </c>
      <c r="R8289"/>
    </row>
    <row r="8290" spans="16:18" x14ac:dyDescent="0.2">
      <c r="P8290" s="288" t="str">
        <f t="shared" si="129"/>
        <v>BLANK</v>
      </c>
      <c r="R8290"/>
    </row>
    <row r="8291" spans="16:18" x14ac:dyDescent="0.2">
      <c r="P8291" s="288" t="str">
        <f t="shared" si="129"/>
        <v>BLANK</v>
      </c>
      <c r="R8291"/>
    </row>
    <row r="8292" spans="16:18" x14ac:dyDescent="0.2">
      <c r="P8292" s="288" t="str">
        <f t="shared" si="129"/>
        <v>BLANK</v>
      </c>
      <c r="R8292"/>
    </row>
    <row r="8293" spans="16:18" x14ac:dyDescent="0.2">
      <c r="P8293" s="288" t="str">
        <f t="shared" si="129"/>
        <v>BLANK</v>
      </c>
      <c r="R8293"/>
    </row>
    <row r="8294" spans="16:18" x14ac:dyDescent="0.2">
      <c r="P8294" s="288" t="str">
        <f t="shared" si="129"/>
        <v>BLANK</v>
      </c>
      <c r="R8294"/>
    </row>
    <row r="8295" spans="16:18" x14ac:dyDescent="0.2">
      <c r="P8295" s="288" t="str">
        <f t="shared" si="129"/>
        <v>BLANK</v>
      </c>
      <c r="R8295"/>
    </row>
    <row r="8296" spans="16:18" x14ac:dyDescent="0.2">
      <c r="P8296" s="288" t="str">
        <f t="shared" si="129"/>
        <v>BLANK</v>
      </c>
      <c r="R8296"/>
    </row>
    <row r="8297" spans="16:18" x14ac:dyDescent="0.2">
      <c r="P8297" s="288" t="str">
        <f t="shared" si="129"/>
        <v>BLANK</v>
      </c>
      <c r="R8297"/>
    </row>
    <row r="8298" spans="16:18" x14ac:dyDescent="0.2">
      <c r="P8298" s="288" t="str">
        <f t="shared" si="129"/>
        <v>BLANK</v>
      </c>
      <c r="R8298"/>
    </row>
    <row r="8299" spans="16:18" x14ac:dyDescent="0.2">
      <c r="P8299" s="288" t="str">
        <f t="shared" si="129"/>
        <v>BLANK</v>
      </c>
      <c r="R8299"/>
    </row>
    <row r="8300" spans="16:18" x14ac:dyDescent="0.2">
      <c r="P8300" s="288" t="str">
        <f t="shared" si="129"/>
        <v>BLANK</v>
      </c>
      <c r="R8300"/>
    </row>
    <row r="8301" spans="16:18" x14ac:dyDescent="0.2">
      <c r="P8301" s="288" t="str">
        <f t="shared" si="129"/>
        <v>BLANK</v>
      </c>
      <c r="R8301"/>
    </row>
    <row r="8302" spans="16:18" x14ac:dyDescent="0.2">
      <c r="P8302" s="288" t="str">
        <f t="shared" si="129"/>
        <v>BLANK</v>
      </c>
      <c r="R8302"/>
    </row>
    <row r="8303" spans="16:18" x14ac:dyDescent="0.2">
      <c r="P8303" s="288" t="str">
        <f t="shared" si="129"/>
        <v>BLANK</v>
      </c>
      <c r="R8303"/>
    </row>
    <row r="8304" spans="16:18" x14ac:dyDescent="0.2">
      <c r="P8304" s="288" t="str">
        <f t="shared" si="129"/>
        <v>BLANK</v>
      </c>
      <c r="R8304"/>
    </row>
    <row r="8305" spans="16:18" x14ac:dyDescent="0.2">
      <c r="P8305" s="288" t="str">
        <f t="shared" si="129"/>
        <v>BLANK</v>
      </c>
      <c r="R8305"/>
    </row>
    <row r="8306" spans="16:18" x14ac:dyDescent="0.2">
      <c r="P8306" s="288" t="str">
        <f t="shared" si="129"/>
        <v>BLANK</v>
      </c>
      <c r="R8306"/>
    </row>
    <row r="8307" spans="16:18" x14ac:dyDescent="0.2">
      <c r="P8307" s="288" t="str">
        <f t="shared" si="129"/>
        <v>BLANK</v>
      </c>
      <c r="R8307"/>
    </row>
    <row r="8308" spans="16:18" x14ac:dyDescent="0.2">
      <c r="P8308" s="288" t="str">
        <f t="shared" si="129"/>
        <v>BLANK</v>
      </c>
      <c r="R8308"/>
    </row>
    <row r="8309" spans="16:18" x14ac:dyDescent="0.2">
      <c r="P8309" s="288" t="str">
        <f t="shared" si="129"/>
        <v>BLANK</v>
      </c>
      <c r="R8309"/>
    </row>
    <row r="8310" spans="16:18" x14ac:dyDescent="0.2">
      <c r="P8310" s="288" t="str">
        <f t="shared" si="129"/>
        <v>BLANK</v>
      </c>
      <c r="R8310"/>
    </row>
    <row r="8311" spans="16:18" x14ac:dyDescent="0.2">
      <c r="P8311" s="288" t="str">
        <f t="shared" si="129"/>
        <v>BLANK</v>
      </c>
      <c r="R8311"/>
    </row>
    <row r="8312" spans="16:18" x14ac:dyDescent="0.2">
      <c r="P8312" s="288" t="str">
        <f t="shared" si="129"/>
        <v>BLANK</v>
      </c>
      <c r="R8312"/>
    </row>
    <row r="8313" spans="16:18" x14ac:dyDescent="0.2">
      <c r="P8313" s="288" t="str">
        <f t="shared" si="129"/>
        <v>BLANK</v>
      </c>
      <c r="R8313"/>
    </row>
    <row r="8314" spans="16:18" x14ac:dyDescent="0.2">
      <c r="P8314" s="288" t="str">
        <f t="shared" si="129"/>
        <v>BLANK</v>
      </c>
      <c r="R8314"/>
    </row>
    <row r="8315" spans="16:18" x14ac:dyDescent="0.2">
      <c r="P8315" s="288" t="str">
        <f t="shared" si="129"/>
        <v>BLANK</v>
      </c>
      <c r="R8315"/>
    </row>
    <row r="8316" spans="16:18" x14ac:dyDescent="0.2">
      <c r="P8316" s="288" t="str">
        <f t="shared" si="129"/>
        <v>BLANK</v>
      </c>
      <c r="R8316"/>
    </row>
    <row r="8317" spans="16:18" x14ac:dyDescent="0.2">
      <c r="P8317" s="288" t="str">
        <f t="shared" si="129"/>
        <v>BLANK</v>
      </c>
      <c r="R8317"/>
    </row>
    <row r="8318" spans="16:18" x14ac:dyDescent="0.2">
      <c r="P8318" s="288" t="str">
        <f t="shared" si="129"/>
        <v>BLANK</v>
      </c>
      <c r="R8318"/>
    </row>
    <row r="8319" spans="16:18" x14ac:dyDescent="0.2">
      <c r="P8319" s="288" t="str">
        <f t="shared" si="129"/>
        <v>BLANK</v>
      </c>
      <c r="R8319"/>
    </row>
    <row r="8320" spans="16:18" x14ac:dyDescent="0.2">
      <c r="P8320" s="288" t="str">
        <f t="shared" si="129"/>
        <v>BLANK</v>
      </c>
      <c r="R8320"/>
    </row>
    <row r="8321" spans="16:18" x14ac:dyDescent="0.2">
      <c r="P8321" s="288" t="str">
        <f t="shared" si="129"/>
        <v>BLANK</v>
      </c>
      <c r="R8321"/>
    </row>
    <row r="8322" spans="16:18" x14ac:dyDescent="0.2">
      <c r="P8322" s="288" t="str">
        <f t="shared" si="129"/>
        <v>BLANK</v>
      </c>
      <c r="R8322"/>
    </row>
    <row r="8323" spans="16:18" x14ac:dyDescent="0.2">
      <c r="P8323" s="288" t="str">
        <f t="shared" ref="P8323:P8386" si="130">IF(A8323="","BLANK",A8323)</f>
        <v>BLANK</v>
      </c>
      <c r="R8323"/>
    </row>
    <row r="8324" spans="16:18" x14ac:dyDescent="0.2">
      <c r="P8324" s="288" t="str">
        <f t="shared" si="130"/>
        <v>BLANK</v>
      </c>
      <c r="R8324"/>
    </row>
    <row r="8325" spans="16:18" x14ac:dyDescent="0.2">
      <c r="P8325" s="288" t="str">
        <f t="shared" si="130"/>
        <v>BLANK</v>
      </c>
      <c r="R8325"/>
    </row>
    <row r="8326" spans="16:18" x14ac:dyDescent="0.2">
      <c r="P8326" s="288" t="str">
        <f t="shared" si="130"/>
        <v>BLANK</v>
      </c>
      <c r="R8326"/>
    </row>
    <row r="8327" spans="16:18" x14ac:dyDescent="0.2">
      <c r="P8327" s="288" t="str">
        <f t="shared" si="130"/>
        <v>BLANK</v>
      </c>
      <c r="R8327"/>
    </row>
    <row r="8328" spans="16:18" x14ac:dyDescent="0.2">
      <c r="P8328" s="288" t="str">
        <f t="shared" si="130"/>
        <v>BLANK</v>
      </c>
      <c r="R8328"/>
    </row>
    <row r="8329" spans="16:18" x14ac:dyDescent="0.2">
      <c r="P8329" s="288" t="str">
        <f t="shared" si="130"/>
        <v>BLANK</v>
      </c>
      <c r="R8329"/>
    </row>
    <row r="8330" spans="16:18" x14ac:dyDescent="0.2">
      <c r="P8330" s="288" t="str">
        <f t="shared" si="130"/>
        <v>BLANK</v>
      </c>
      <c r="R8330"/>
    </row>
    <row r="8331" spans="16:18" x14ac:dyDescent="0.2">
      <c r="P8331" s="288" t="str">
        <f t="shared" si="130"/>
        <v>BLANK</v>
      </c>
      <c r="R8331"/>
    </row>
    <row r="8332" spans="16:18" x14ac:dyDescent="0.2">
      <c r="P8332" s="288" t="str">
        <f t="shared" si="130"/>
        <v>BLANK</v>
      </c>
      <c r="R8332"/>
    </row>
    <row r="8333" spans="16:18" x14ac:dyDescent="0.2">
      <c r="P8333" s="288" t="str">
        <f t="shared" si="130"/>
        <v>BLANK</v>
      </c>
      <c r="R8333"/>
    </row>
    <row r="8334" spans="16:18" x14ac:dyDescent="0.2">
      <c r="P8334" s="288" t="str">
        <f t="shared" si="130"/>
        <v>BLANK</v>
      </c>
      <c r="R8334"/>
    </row>
    <row r="8335" spans="16:18" x14ac:dyDescent="0.2">
      <c r="P8335" s="288" t="str">
        <f t="shared" si="130"/>
        <v>BLANK</v>
      </c>
      <c r="R8335"/>
    </row>
    <row r="8336" spans="16:18" x14ac:dyDescent="0.2">
      <c r="P8336" s="288" t="str">
        <f t="shared" si="130"/>
        <v>BLANK</v>
      </c>
      <c r="R8336"/>
    </row>
    <row r="8337" spans="16:18" x14ac:dyDescent="0.2">
      <c r="P8337" s="288" t="str">
        <f t="shared" si="130"/>
        <v>BLANK</v>
      </c>
      <c r="R8337"/>
    </row>
    <row r="8338" spans="16:18" x14ac:dyDescent="0.2">
      <c r="P8338" s="288" t="str">
        <f t="shared" si="130"/>
        <v>BLANK</v>
      </c>
      <c r="R8338"/>
    </row>
    <row r="8339" spans="16:18" x14ac:dyDescent="0.2">
      <c r="P8339" s="288" t="str">
        <f t="shared" si="130"/>
        <v>BLANK</v>
      </c>
      <c r="R8339"/>
    </row>
    <row r="8340" spans="16:18" x14ac:dyDescent="0.2">
      <c r="P8340" s="288" t="str">
        <f t="shared" si="130"/>
        <v>BLANK</v>
      </c>
      <c r="R8340"/>
    </row>
    <row r="8341" spans="16:18" x14ac:dyDescent="0.2">
      <c r="P8341" s="288" t="str">
        <f t="shared" si="130"/>
        <v>BLANK</v>
      </c>
      <c r="R8341"/>
    </row>
    <row r="8342" spans="16:18" x14ac:dyDescent="0.2">
      <c r="P8342" s="288" t="str">
        <f t="shared" si="130"/>
        <v>BLANK</v>
      </c>
      <c r="R8342"/>
    </row>
    <row r="8343" spans="16:18" x14ac:dyDescent="0.2">
      <c r="P8343" s="288" t="str">
        <f t="shared" si="130"/>
        <v>BLANK</v>
      </c>
      <c r="R8343"/>
    </row>
    <row r="8344" spans="16:18" x14ac:dyDescent="0.2">
      <c r="P8344" s="288" t="str">
        <f t="shared" si="130"/>
        <v>BLANK</v>
      </c>
      <c r="R8344"/>
    </row>
    <row r="8345" spans="16:18" x14ac:dyDescent="0.2">
      <c r="P8345" s="288" t="str">
        <f t="shared" si="130"/>
        <v>BLANK</v>
      </c>
      <c r="R8345"/>
    </row>
    <row r="8346" spans="16:18" x14ac:dyDescent="0.2">
      <c r="P8346" s="288" t="str">
        <f t="shared" si="130"/>
        <v>BLANK</v>
      </c>
      <c r="R8346"/>
    </row>
    <row r="8347" spans="16:18" x14ac:dyDescent="0.2">
      <c r="P8347" s="288" t="str">
        <f t="shared" si="130"/>
        <v>BLANK</v>
      </c>
      <c r="R8347"/>
    </row>
    <row r="8348" spans="16:18" x14ac:dyDescent="0.2">
      <c r="P8348" s="288" t="str">
        <f t="shared" si="130"/>
        <v>BLANK</v>
      </c>
      <c r="R8348"/>
    </row>
    <row r="8349" spans="16:18" x14ac:dyDescent="0.2">
      <c r="P8349" s="288" t="str">
        <f t="shared" si="130"/>
        <v>BLANK</v>
      </c>
      <c r="R8349"/>
    </row>
    <row r="8350" spans="16:18" x14ac:dyDescent="0.2">
      <c r="P8350" s="288" t="str">
        <f t="shared" si="130"/>
        <v>BLANK</v>
      </c>
      <c r="R8350"/>
    </row>
    <row r="8351" spans="16:18" x14ac:dyDescent="0.2">
      <c r="P8351" s="288" t="str">
        <f t="shared" si="130"/>
        <v>BLANK</v>
      </c>
      <c r="R8351"/>
    </row>
    <row r="8352" spans="16:18" x14ac:dyDescent="0.2">
      <c r="P8352" s="288" t="str">
        <f t="shared" si="130"/>
        <v>BLANK</v>
      </c>
      <c r="R8352"/>
    </row>
    <row r="8353" spans="16:18" x14ac:dyDescent="0.2">
      <c r="P8353" s="288" t="str">
        <f t="shared" si="130"/>
        <v>BLANK</v>
      </c>
      <c r="R8353"/>
    </row>
    <row r="8354" spans="16:18" x14ac:dyDescent="0.2">
      <c r="P8354" s="288" t="str">
        <f t="shared" si="130"/>
        <v>BLANK</v>
      </c>
      <c r="R8354"/>
    </row>
    <row r="8355" spans="16:18" x14ac:dyDescent="0.2">
      <c r="P8355" s="288" t="str">
        <f t="shared" si="130"/>
        <v>BLANK</v>
      </c>
      <c r="R8355"/>
    </row>
    <row r="8356" spans="16:18" x14ac:dyDescent="0.2">
      <c r="P8356" s="288" t="str">
        <f t="shared" si="130"/>
        <v>BLANK</v>
      </c>
      <c r="R8356"/>
    </row>
    <row r="8357" spans="16:18" x14ac:dyDescent="0.2">
      <c r="P8357" s="288" t="str">
        <f t="shared" si="130"/>
        <v>BLANK</v>
      </c>
      <c r="R8357"/>
    </row>
    <row r="8358" spans="16:18" x14ac:dyDescent="0.2">
      <c r="P8358" s="288" t="str">
        <f t="shared" si="130"/>
        <v>BLANK</v>
      </c>
      <c r="R8358"/>
    </row>
    <row r="8359" spans="16:18" x14ac:dyDescent="0.2">
      <c r="P8359" s="288" t="str">
        <f t="shared" si="130"/>
        <v>BLANK</v>
      </c>
      <c r="R8359"/>
    </row>
    <row r="8360" spans="16:18" x14ac:dyDescent="0.2">
      <c r="P8360" s="288" t="str">
        <f t="shared" si="130"/>
        <v>BLANK</v>
      </c>
      <c r="R8360"/>
    </row>
    <row r="8361" spans="16:18" x14ac:dyDescent="0.2">
      <c r="P8361" s="288" t="str">
        <f t="shared" si="130"/>
        <v>BLANK</v>
      </c>
      <c r="R8361"/>
    </row>
    <row r="8362" spans="16:18" x14ac:dyDescent="0.2">
      <c r="P8362" s="288" t="str">
        <f t="shared" si="130"/>
        <v>BLANK</v>
      </c>
      <c r="R8362"/>
    </row>
    <row r="8363" spans="16:18" x14ac:dyDescent="0.2">
      <c r="P8363" s="288" t="str">
        <f t="shared" si="130"/>
        <v>BLANK</v>
      </c>
      <c r="R8363"/>
    </row>
    <row r="8364" spans="16:18" x14ac:dyDescent="0.2">
      <c r="P8364" s="288" t="str">
        <f t="shared" si="130"/>
        <v>BLANK</v>
      </c>
      <c r="R8364"/>
    </row>
    <row r="8365" spans="16:18" x14ac:dyDescent="0.2">
      <c r="P8365" s="288" t="str">
        <f t="shared" si="130"/>
        <v>BLANK</v>
      </c>
      <c r="R8365"/>
    </row>
    <row r="8366" spans="16:18" x14ac:dyDescent="0.2">
      <c r="P8366" s="288" t="str">
        <f t="shared" si="130"/>
        <v>BLANK</v>
      </c>
      <c r="R8366"/>
    </row>
    <row r="8367" spans="16:18" x14ac:dyDescent="0.2">
      <c r="P8367" s="288" t="str">
        <f t="shared" si="130"/>
        <v>BLANK</v>
      </c>
      <c r="R8367"/>
    </row>
    <row r="8368" spans="16:18" x14ac:dyDescent="0.2">
      <c r="P8368" s="288" t="str">
        <f t="shared" si="130"/>
        <v>BLANK</v>
      </c>
      <c r="R8368"/>
    </row>
    <row r="8369" spans="16:18" x14ac:dyDescent="0.2">
      <c r="P8369" s="288" t="str">
        <f t="shared" si="130"/>
        <v>BLANK</v>
      </c>
      <c r="R8369"/>
    </row>
    <row r="8370" spans="16:18" x14ac:dyDescent="0.2">
      <c r="P8370" s="288" t="str">
        <f t="shared" si="130"/>
        <v>BLANK</v>
      </c>
      <c r="R8370"/>
    </row>
    <row r="8371" spans="16:18" x14ac:dyDescent="0.2">
      <c r="P8371" s="288" t="str">
        <f t="shared" si="130"/>
        <v>BLANK</v>
      </c>
      <c r="R8371"/>
    </row>
    <row r="8372" spans="16:18" x14ac:dyDescent="0.2">
      <c r="P8372" s="288" t="str">
        <f t="shared" si="130"/>
        <v>BLANK</v>
      </c>
      <c r="R8372"/>
    </row>
    <row r="8373" spans="16:18" x14ac:dyDescent="0.2">
      <c r="P8373" s="288" t="str">
        <f t="shared" si="130"/>
        <v>BLANK</v>
      </c>
      <c r="R8373"/>
    </row>
    <row r="8374" spans="16:18" x14ac:dyDescent="0.2">
      <c r="P8374" s="288" t="str">
        <f t="shared" si="130"/>
        <v>BLANK</v>
      </c>
      <c r="R8374"/>
    </row>
    <row r="8375" spans="16:18" x14ac:dyDescent="0.2">
      <c r="P8375" s="288" t="str">
        <f t="shared" si="130"/>
        <v>BLANK</v>
      </c>
      <c r="R8375"/>
    </row>
    <row r="8376" spans="16:18" x14ac:dyDescent="0.2">
      <c r="P8376" s="288" t="str">
        <f t="shared" si="130"/>
        <v>BLANK</v>
      </c>
      <c r="R8376"/>
    </row>
    <row r="8377" spans="16:18" x14ac:dyDescent="0.2">
      <c r="P8377" s="288" t="str">
        <f t="shared" si="130"/>
        <v>BLANK</v>
      </c>
      <c r="R8377"/>
    </row>
    <row r="8378" spans="16:18" x14ac:dyDescent="0.2">
      <c r="P8378" s="288" t="str">
        <f t="shared" si="130"/>
        <v>BLANK</v>
      </c>
      <c r="R8378"/>
    </row>
    <row r="8379" spans="16:18" x14ac:dyDescent="0.2">
      <c r="P8379" s="288" t="str">
        <f t="shared" si="130"/>
        <v>BLANK</v>
      </c>
      <c r="R8379"/>
    </row>
    <row r="8380" spans="16:18" x14ac:dyDescent="0.2">
      <c r="P8380" s="288" t="str">
        <f t="shared" si="130"/>
        <v>BLANK</v>
      </c>
      <c r="R8380"/>
    </row>
    <row r="8381" spans="16:18" x14ac:dyDescent="0.2">
      <c r="P8381" s="288" t="str">
        <f t="shared" si="130"/>
        <v>BLANK</v>
      </c>
      <c r="R8381"/>
    </row>
    <row r="8382" spans="16:18" x14ac:dyDescent="0.2">
      <c r="P8382" s="288" t="str">
        <f t="shared" si="130"/>
        <v>BLANK</v>
      </c>
      <c r="R8382"/>
    </row>
    <row r="8383" spans="16:18" x14ac:dyDescent="0.2">
      <c r="P8383" s="288" t="str">
        <f t="shared" si="130"/>
        <v>BLANK</v>
      </c>
      <c r="R8383"/>
    </row>
    <row r="8384" spans="16:18" x14ac:dyDescent="0.2">
      <c r="P8384" s="288" t="str">
        <f t="shared" si="130"/>
        <v>BLANK</v>
      </c>
      <c r="R8384"/>
    </row>
    <row r="8385" spans="16:18" x14ac:dyDescent="0.2">
      <c r="P8385" s="288" t="str">
        <f t="shared" si="130"/>
        <v>BLANK</v>
      </c>
      <c r="R8385"/>
    </row>
    <row r="8386" spans="16:18" x14ac:dyDescent="0.2">
      <c r="P8386" s="288" t="str">
        <f t="shared" si="130"/>
        <v>BLANK</v>
      </c>
      <c r="R8386"/>
    </row>
    <row r="8387" spans="16:18" x14ac:dyDescent="0.2">
      <c r="P8387" s="288" t="str">
        <f t="shared" ref="P8387:P8450" si="131">IF(A8387="","BLANK",A8387)</f>
        <v>BLANK</v>
      </c>
      <c r="R8387"/>
    </row>
    <row r="8388" spans="16:18" x14ac:dyDescent="0.2">
      <c r="P8388" s="288" t="str">
        <f t="shared" si="131"/>
        <v>BLANK</v>
      </c>
      <c r="R8388"/>
    </row>
    <row r="8389" spans="16:18" x14ac:dyDescent="0.2">
      <c r="P8389" s="288" t="str">
        <f t="shared" si="131"/>
        <v>BLANK</v>
      </c>
      <c r="R8389"/>
    </row>
    <row r="8390" spans="16:18" x14ac:dyDescent="0.2">
      <c r="P8390" s="288" t="str">
        <f t="shared" si="131"/>
        <v>BLANK</v>
      </c>
      <c r="R8390"/>
    </row>
    <row r="8391" spans="16:18" x14ac:dyDescent="0.2">
      <c r="P8391" s="288" t="str">
        <f t="shared" si="131"/>
        <v>BLANK</v>
      </c>
      <c r="R8391"/>
    </row>
    <row r="8392" spans="16:18" x14ac:dyDescent="0.2">
      <c r="P8392" s="288" t="str">
        <f t="shared" si="131"/>
        <v>BLANK</v>
      </c>
      <c r="R8392"/>
    </row>
    <row r="8393" spans="16:18" x14ac:dyDescent="0.2">
      <c r="P8393" s="288" t="str">
        <f t="shared" si="131"/>
        <v>BLANK</v>
      </c>
      <c r="R8393"/>
    </row>
    <row r="8394" spans="16:18" x14ac:dyDescent="0.2">
      <c r="P8394" s="288" t="str">
        <f t="shared" si="131"/>
        <v>BLANK</v>
      </c>
      <c r="R8394"/>
    </row>
    <row r="8395" spans="16:18" x14ac:dyDescent="0.2">
      <c r="P8395" s="288" t="str">
        <f t="shared" si="131"/>
        <v>BLANK</v>
      </c>
      <c r="R8395"/>
    </row>
    <row r="8396" spans="16:18" x14ac:dyDescent="0.2">
      <c r="P8396" s="288" t="str">
        <f t="shared" si="131"/>
        <v>BLANK</v>
      </c>
      <c r="R8396"/>
    </row>
    <row r="8397" spans="16:18" x14ac:dyDescent="0.2">
      <c r="P8397" s="288" t="str">
        <f t="shared" si="131"/>
        <v>BLANK</v>
      </c>
      <c r="R8397"/>
    </row>
    <row r="8398" spans="16:18" x14ac:dyDescent="0.2">
      <c r="P8398" s="288" t="str">
        <f t="shared" si="131"/>
        <v>BLANK</v>
      </c>
      <c r="R8398"/>
    </row>
    <row r="8399" spans="16:18" x14ac:dyDescent="0.2">
      <c r="P8399" s="288" t="str">
        <f t="shared" si="131"/>
        <v>BLANK</v>
      </c>
      <c r="R8399"/>
    </row>
    <row r="8400" spans="16:18" x14ac:dyDescent="0.2">
      <c r="P8400" s="288" t="str">
        <f t="shared" si="131"/>
        <v>BLANK</v>
      </c>
      <c r="R8400"/>
    </row>
    <row r="8401" spans="16:18" x14ac:dyDescent="0.2">
      <c r="P8401" s="288" t="str">
        <f t="shared" si="131"/>
        <v>BLANK</v>
      </c>
      <c r="R8401"/>
    </row>
    <row r="8402" spans="16:18" x14ac:dyDescent="0.2">
      <c r="P8402" s="288" t="str">
        <f t="shared" si="131"/>
        <v>BLANK</v>
      </c>
      <c r="R8402"/>
    </row>
    <row r="8403" spans="16:18" x14ac:dyDescent="0.2">
      <c r="P8403" s="288" t="str">
        <f t="shared" si="131"/>
        <v>BLANK</v>
      </c>
      <c r="R8403"/>
    </row>
    <row r="8404" spans="16:18" x14ac:dyDescent="0.2">
      <c r="P8404" s="288" t="str">
        <f t="shared" si="131"/>
        <v>BLANK</v>
      </c>
      <c r="R8404"/>
    </row>
    <row r="8405" spans="16:18" x14ac:dyDescent="0.2">
      <c r="P8405" s="288" t="str">
        <f t="shared" si="131"/>
        <v>BLANK</v>
      </c>
      <c r="R8405"/>
    </row>
    <row r="8406" spans="16:18" x14ac:dyDescent="0.2">
      <c r="P8406" s="288" t="str">
        <f t="shared" si="131"/>
        <v>BLANK</v>
      </c>
      <c r="R8406"/>
    </row>
    <row r="8407" spans="16:18" x14ac:dyDescent="0.2">
      <c r="P8407" s="288" t="str">
        <f t="shared" si="131"/>
        <v>BLANK</v>
      </c>
      <c r="R8407"/>
    </row>
    <row r="8408" spans="16:18" x14ac:dyDescent="0.2">
      <c r="P8408" s="288" t="str">
        <f t="shared" si="131"/>
        <v>BLANK</v>
      </c>
      <c r="R8408"/>
    </row>
    <row r="8409" spans="16:18" x14ac:dyDescent="0.2">
      <c r="P8409" s="288" t="str">
        <f t="shared" si="131"/>
        <v>BLANK</v>
      </c>
      <c r="R8409"/>
    </row>
    <row r="8410" spans="16:18" x14ac:dyDescent="0.2">
      <c r="P8410" s="288" t="str">
        <f t="shared" si="131"/>
        <v>BLANK</v>
      </c>
      <c r="R8410"/>
    </row>
    <row r="8411" spans="16:18" x14ac:dyDescent="0.2">
      <c r="P8411" s="288" t="str">
        <f t="shared" si="131"/>
        <v>BLANK</v>
      </c>
      <c r="R8411"/>
    </row>
    <row r="8412" spans="16:18" x14ac:dyDescent="0.2">
      <c r="P8412" s="288" t="str">
        <f t="shared" si="131"/>
        <v>BLANK</v>
      </c>
      <c r="R8412"/>
    </row>
    <row r="8413" spans="16:18" x14ac:dyDescent="0.2">
      <c r="P8413" s="288" t="str">
        <f t="shared" si="131"/>
        <v>BLANK</v>
      </c>
      <c r="R8413"/>
    </row>
    <row r="8414" spans="16:18" x14ac:dyDescent="0.2">
      <c r="P8414" s="288" t="str">
        <f t="shared" si="131"/>
        <v>BLANK</v>
      </c>
      <c r="R8414"/>
    </row>
    <row r="8415" spans="16:18" x14ac:dyDescent="0.2">
      <c r="P8415" s="288" t="str">
        <f t="shared" si="131"/>
        <v>BLANK</v>
      </c>
      <c r="R8415"/>
    </row>
    <row r="8416" spans="16:18" x14ac:dyDescent="0.2">
      <c r="P8416" s="288" t="str">
        <f t="shared" si="131"/>
        <v>BLANK</v>
      </c>
      <c r="R8416"/>
    </row>
    <row r="8417" spans="16:18" x14ac:dyDescent="0.2">
      <c r="P8417" s="288" t="str">
        <f t="shared" si="131"/>
        <v>BLANK</v>
      </c>
      <c r="R8417"/>
    </row>
    <row r="8418" spans="16:18" x14ac:dyDescent="0.2">
      <c r="P8418" s="288" t="str">
        <f t="shared" si="131"/>
        <v>BLANK</v>
      </c>
      <c r="R8418"/>
    </row>
    <row r="8419" spans="16:18" x14ac:dyDescent="0.2">
      <c r="P8419" s="288" t="str">
        <f t="shared" si="131"/>
        <v>BLANK</v>
      </c>
      <c r="R8419"/>
    </row>
    <row r="8420" spans="16:18" x14ac:dyDescent="0.2">
      <c r="P8420" s="288" t="str">
        <f t="shared" si="131"/>
        <v>BLANK</v>
      </c>
      <c r="R8420"/>
    </row>
    <row r="8421" spans="16:18" x14ac:dyDescent="0.2">
      <c r="P8421" s="288" t="str">
        <f t="shared" si="131"/>
        <v>BLANK</v>
      </c>
      <c r="R8421"/>
    </row>
    <row r="8422" spans="16:18" x14ac:dyDescent="0.2">
      <c r="P8422" s="288" t="str">
        <f t="shared" si="131"/>
        <v>BLANK</v>
      </c>
      <c r="R8422"/>
    </row>
    <row r="8423" spans="16:18" x14ac:dyDescent="0.2">
      <c r="P8423" s="288" t="str">
        <f t="shared" si="131"/>
        <v>BLANK</v>
      </c>
      <c r="R8423"/>
    </row>
    <row r="8424" spans="16:18" x14ac:dyDescent="0.2">
      <c r="P8424" s="288" t="str">
        <f t="shared" si="131"/>
        <v>BLANK</v>
      </c>
      <c r="R8424"/>
    </row>
    <row r="8425" spans="16:18" x14ac:dyDescent="0.2">
      <c r="P8425" s="288" t="str">
        <f t="shared" si="131"/>
        <v>BLANK</v>
      </c>
      <c r="R8425"/>
    </row>
    <row r="8426" spans="16:18" x14ac:dyDescent="0.2">
      <c r="P8426" s="288" t="str">
        <f t="shared" si="131"/>
        <v>BLANK</v>
      </c>
      <c r="R8426"/>
    </row>
    <row r="8427" spans="16:18" x14ac:dyDescent="0.2">
      <c r="P8427" s="288" t="str">
        <f t="shared" si="131"/>
        <v>BLANK</v>
      </c>
      <c r="R8427"/>
    </row>
    <row r="8428" spans="16:18" x14ac:dyDescent="0.2">
      <c r="P8428" s="288" t="str">
        <f t="shared" si="131"/>
        <v>BLANK</v>
      </c>
      <c r="R8428"/>
    </row>
    <row r="8429" spans="16:18" x14ac:dyDescent="0.2">
      <c r="P8429" s="288" t="str">
        <f t="shared" si="131"/>
        <v>BLANK</v>
      </c>
      <c r="R8429"/>
    </row>
    <row r="8430" spans="16:18" x14ac:dyDescent="0.2">
      <c r="P8430" s="288" t="str">
        <f t="shared" si="131"/>
        <v>BLANK</v>
      </c>
      <c r="R8430"/>
    </row>
    <row r="8431" spans="16:18" x14ac:dyDescent="0.2">
      <c r="P8431" s="288" t="str">
        <f t="shared" si="131"/>
        <v>BLANK</v>
      </c>
      <c r="R8431"/>
    </row>
    <row r="8432" spans="16:18" x14ac:dyDescent="0.2">
      <c r="P8432" s="288" t="str">
        <f t="shared" si="131"/>
        <v>BLANK</v>
      </c>
      <c r="R8432"/>
    </row>
    <row r="8433" spans="16:18" x14ac:dyDescent="0.2">
      <c r="P8433" s="288" t="str">
        <f t="shared" si="131"/>
        <v>BLANK</v>
      </c>
      <c r="R8433"/>
    </row>
    <row r="8434" spans="16:18" x14ac:dyDescent="0.2">
      <c r="P8434" s="288" t="str">
        <f t="shared" si="131"/>
        <v>BLANK</v>
      </c>
      <c r="R8434"/>
    </row>
    <row r="8435" spans="16:18" x14ac:dyDescent="0.2">
      <c r="P8435" s="288" t="str">
        <f t="shared" si="131"/>
        <v>BLANK</v>
      </c>
      <c r="R8435"/>
    </row>
    <row r="8436" spans="16:18" x14ac:dyDescent="0.2">
      <c r="P8436" s="288" t="str">
        <f t="shared" si="131"/>
        <v>BLANK</v>
      </c>
      <c r="R8436"/>
    </row>
    <row r="8437" spans="16:18" x14ac:dyDescent="0.2">
      <c r="P8437" s="288" t="str">
        <f t="shared" si="131"/>
        <v>BLANK</v>
      </c>
      <c r="R8437"/>
    </row>
    <row r="8438" spans="16:18" x14ac:dyDescent="0.2">
      <c r="P8438" s="288" t="str">
        <f t="shared" si="131"/>
        <v>BLANK</v>
      </c>
      <c r="R8438"/>
    </row>
    <row r="8439" spans="16:18" x14ac:dyDescent="0.2">
      <c r="P8439" s="288" t="str">
        <f t="shared" si="131"/>
        <v>BLANK</v>
      </c>
      <c r="R8439"/>
    </row>
    <row r="8440" spans="16:18" x14ac:dyDescent="0.2">
      <c r="P8440" s="288" t="str">
        <f t="shared" si="131"/>
        <v>BLANK</v>
      </c>
      <c r="R8440"/>
    </row>
    <row r="8441" spans="16:18" x14ac:dyDescent="0.2">
      <c r="P8441" s="288" t="str">
        <f t="shared" si="131"/>
        <v>BLANK</v>
      </c>
      <c r="R8441"/>
    </row>
    <row r="8442" spans="16:18" x14ac:dyDescent="0.2">
      <c r="P8442" s="288" t="str">
        <f t="shared" si="131"/>
        <v>BLANK</v>
      </c>
      <c r="R8442"/>
    </row>
    <row r="8443" spans="16:18" x14ac:dyDescent="0.2">
      <c r="P8443" s="288" t="str">
        <f t="shared" si="131"/>
        <v>BLANK</v>
      </c>
      <c r="R8443"/>
    </row>
    <row r="8444" spans="16:18" x14ac:dyDescent="0.2">
      <c r="P8444" s="288" t="str">
        <f t="shared" si="131"/>
        <v>BLANK</v>
      </c>
      <c r="R8444"/>
    </row>
    <row r="8445" spans="16:18" x14ac:dyDescent="0.2">
      <c r="P8445" s="288" t="str">
        <f t="shared" si="131"/>
        <v>BLANK</v>
      </c>
      <c r="R8445"/>
    </row>
    <row r="8446" spans="16:18" x14ac:dyDescent="0.2">
      <c r="P8446" s="288" t="str">
        <f t="shared" si="131"/>
        <v>BLANK</v>
      </c>
      <c r="R8446"/>
    </row>
    <row r="8447" spans="16:18" x14ac:dyDescent="0.2">
      <c r="P8447" s="288" t="str">
        <f t="shared" si="131"/>
        <v>BLANK</v>
      </c>
      <c r="R8447"/>
    </row>
    <row r="8448" spans="16:18" x14ac:dyDescent="0.2">
      <c r="P8448" s="288" t="str">
        <f t="shared" si="131"/>
        <v>BLANK</v>
      </c>
      <c r="R8448"/>
    </row>
    <row r="8449" spans="16:18" x14ac:dyDescent="0.2">
      <c r="P8449" s="288" t="str">
        <f t="shared" si="131"/>
        <v>BLANK</v>
      </c>
      <c r="R8449"/>
    </row>
    <row r="8450" spans="16:18" x14ac:dyDescent="0.2">
      <c r="P8450" s="288" t="str">
        <f t="shared" si="131"/>
        <v>BLANK</v>
      </c>
      <c r="R8450"/>
    </row>
    <row r="8451" spans="16:18" x14ac:dyDescent="0.2">
      <c r="P8451" s="288" t="str">
        <f t="shared" ref="P8451:P8514" si="132">IF(A8451="","BLANK",A8451)</f>
        <v>BLANK</v>
      </c>
      <c r="R8451"/>
    </row>
    <row r="8452" spans="16:18" x14ac:dyDescent="0.2">
      <c r="P8452" s="288" t="str">
        <f t="shared" si="132"/>
        <v>BLANK</v>
      </c>
      <c r="R8452"/>
    </row>
    <row r="8453" spans="16:18" x14ac:dyDescent="0.2">
      <c r="P8453" s="288" t="str">
        <f t="shared" si="132"/>
        <v>BLANK</v>
      </c>
      <c r="R8453"/>
    </row>
    <row r="8454" spans="16:18" x14ac:dyDescent="0.2">
      <c r="P8454" s="288" t="str">
        <f t="shared" si="132"/>
        <v>BLANK</v>
      </c>
      <c r="R8454"/>
    </row>
    <row r="8455" spans="16:18" x14ac:dyDescent="0.2">
      <c r="P8455" s="288" t="str">
        <f t="shared" si="132"/>
        <v>BLANK</v>
      </c>
      <c r="R8455"/>
    </row>
    <row r="8456" spans="16:18" x14ac:dyDescent="0.2">
      <c r="P8456" s="288" t="str">
        <f t="shared" si="132"/>
        <v>BLANK</v>
      </c>
      <c r="R8456"/>
    </row>
    <row r="8457" spans="16:18" x14ac:dyDescent="0.2">
      <c r="P8457" s="288" t="str">
        <f t="shared" si="132"/>
        <v>BLANK</v>
      </c>
      <c r="R8457"/>
    </row>
    <row r="8458" spans="16:18" x14ac:dyDescent="0.2">
      <c r="P8458" s="288" t="str">
        <f t="shared" si="132"/>
        <v>BLANK</v>
      </c>
      <c r="R8458"/>
    </row>
    <row r="8459" spans="16:18" x14ac:dyDescent="0.2">
      <c r="P8459" s="288" t="str">
        <f t="shared" si="132"/>
        <v>BLANK</v>
      </c>
      <c r="R8459"/>
    </row>
    <row r="8460" spans="16:18" x14ac:dyDescent="0.2">
      <c r="P8460" s="288" t="str">
        <f t="shared" si="132"/>
        <v>BLANK</v>
      </c>
      <c r="R8460"/>
    </row>
    <row r="8461" spans="16:18" x14ac:dyDescent="0.2">
      <c r="P8461" s="288" t="str">
        <f t="shared" si="132"/>
        <v>BLANK</v>
      </c>
      <c r="R8461"/>
    </row>
    <row r="8462" spans="16:18" x14ac:dyDescent="0.2">
      <c r="P8462" s="288" t="str">
        <f t="shared" si="132"/>
        <v>BLANK</v>
      </c>
      <c r="R8462"/>
    </row>
    <row r="8463" spans="16:18" x14ac:dyDescent="0.2">
      <c r="P8463" s="288" t="str">
        <f t="shared" si="132"/>
        <v>BLANK</v>
      </c>
      <c r="R8463"/>
    </row>
    <row r="8464" spans="16:18" x14ac:dyDescent="0.2">
      <c r="P8464" s="288" t="str">
        <f t="shared" si="132"/>
        <v>BLANK</v>
      </c>
      <c r="R8464"/>
    </row>
    <row r="8465" spans="16:18" x14ac:dyDescent="0.2">
      <c r="P8465" s="288" t="str">
        <f t="shared" si="132"/>
        <v>BLANK</v>
      </c>
      <c r="R8465"/>
    </row>
    <row r="8466" spans="16:18" x14ac:dyDescent="0.2">
      <c r="P8466" s="288" t="str">
        <f t="shared" si="132"/>
        <v>BLANK</v>
      </c>
      <c r="R8466"/>
    </row>
    <row r="8467" spans="16:18" x14ac:dyDescent="0.2">
      <c r="P8467" s="288" t="str">
        <f t="shared" si="132"/>
        <v>BLANK</v>
      </c>
      <c r="R8467"/>
    </row>
    <row r="8468" spans="16:18" x14ac:dyDescent="0.2">
      <c r="P8468" s="288" t="str">
        <f t="shared" si="132"/>
        <v>BLANK</v>
      </c>
      <c r="R8468"/>
    </row>
    <row r="8469" spans="16:18" x14ac:dyDescent="0.2">
      <c r="P8469" s="288" t="str">
        <f t="shared" si="132"/>
        <v>BLANK</v>
      </c>
      <c r="R8469"/>
    </row>
    <row r="8470" spans="16:18" x14ac:dyDescent="0.2">
      <c r="P8470" s="288" t="str">
        <f t="shared" si="132"/>
        <v>BLANK</v>
      </c>
      <c r="R8470"/>
    </row>
    <row r="8471" spans="16:18" x14ac:dyDescent="0.2">
      <c r="P8471" s="288" t="str">
        <f t="shared" si="132"/>
        <v>BLANK</v>
      </c>
      <c r="R8471"/>
    </row>
    <row r="8472" spans="16:18" x14ac:dyDescent="0.2">
      <c r="P8472" s="288" t="str">
        <f t="shared" si="132"/>
        <v>BLANK</v>
      </c>
      <c r="R8472"/>
    </row>
    <row r="8473" spans="16:18" x14ac:dyDescent="0.2">
      <c r="P8473" s="288" t="str">
        <f t="shared" si="132"/>
        <v>BLANK</v>
      </c>
      <c r="R8473"/>
    </row>
    <row r="8474" spans="16:18" x14ac:dyDescent="0.2">
      <c r="P8474" s="288" t="str">
        <f t="shared" si="132"/>
        <v>BLANK</v>
      </c>
      <c r="R8474"/>
    </row>
    <row r="8475" spans="16:18" x14ac:dyDescent="0.2">
      <c r="P8475" s="288" t="str">
        <f t="shared" si="132"/>
        <v>BLANK</v>
      </c>
      <c r="R8475"/>
    </row>
    <row r="8476" spans="16:18" x14ac:dyDescent="0.2">
      <c r="P8476" s="288" t="str">
        <f t="shared" si="132"/>
        <v>BLANK</v>
      </c>
      <c r="R8476"/>
    </row>
    <row r="8477" spans="16:18" x14ac:dyDescent="0.2">
      <c r="P8477" s="288" t="str">
        <f t="shared" si="132"/>
        <v>BLANK</v>
      </c>
      <c r="R8477"/>
    </row>
    <row r="8478" spans="16:18" x14ac:dyDescent="0.2">
      <c r="P8478" s="288" t="str">
        <f t="shared" si="132"/>
        <v>BLANK</v>
      </c>
      <c r="R8478"/>
    </row>
    <row r="8479" spans="16:18" x14ac:dyDescent="0.2">
      <c r="P8479" s="288" t="str">
        <f t="shared" si="132"/>
        <v>BLANK</v>
      </c>
      <c r="R8479"/>
    </row>
    <row r="8480" spans="16:18" x14ac:dyDescent="0.2">
      <c r="P8480" s="288" t="str">
        <f t="shared" si="132"/>
        <v>BLANK</v>
      </c>
      <c r="R8480"/>
    </row>
    <row r="8481" spans="16:18" x14ac:dyDescent="0.2">
      <c r="P8481" s="288" t="str">
        <f t="shared" si="132"/>
        <v>BLANK</v>
      </c>
      <c r="R8481"/>
    </row>
    <row r="8482" spans="16:18" x14ac:dyDescent="0.2">
      <c r="P8482" s="288" t="str">
        <f t="shared" si="132"/>
        <v>BLANK</v>
      </c>
      <c r="R8482"/>
    </row>
    <row r="8483" spans="16:18" x14ac:dyDescent="0.2">
      <c r="P8483" s="288" t="str">
        <f t="shared" si="132"/>
        <v>BLANK</v>
      </c>
      <c r="R8483"/>
    </row>
    <row r="8484" spans="16:18" x14ac:dyDescent="0.2">
      <c r="P8484" s="288" t="str">
        <f t="shared" si="132"/>
        <v>BLANK</v>
      </c>
      <c r="R8484"/>
    </row>
    <row r="8485" spans="16:18" x14ac:dyDescent="0.2">
      <c r="P8485" s="288" t="str">
        <f t="shared" si="132"/>
        <v>BLANK</v>
      </c>
      <c r="R8485"/>
    </row>
    <row r="8486" spans="16:18" x14ac:dyDescent="0.2">
      <c r="P8486" s="288" t="str">
        <f t="shared" si="132"/>
        <v>BLANK</v>
      </c>
      <c r="R8486"/>
    </row>
    <row r="8487" spans="16:18" x14ac:dyDescent="0.2">
      <c r="P8487" s="288" t="str">
        <f t="shared" si="132"/>
        <v>BLANK</v>
      </c>
      <c r="R8487"/>
    </row>
    <row r="8488" spans="16:18" x14ac:dyDescent="0.2">
      <c r="P8488" s="288" t="str">
        <f t="shared" si="132"/>
        <v>BLANK</v>
      </c>
      <c r="R8488"/>
    </row>
    <row r="8489" spans="16:18" x14ac:dyDescent="0.2">
      <c r="P8489" s="288" t="str">
        <f t="shared" si="132"/>
        <v>BLANK</v>
      </c>
      <c r="R8489"/>
    </row>
    <row r="8490" spans="16:18" x14ac:dyDescent="0.2">
      <c r="P8490" s="288" t="str">
        <f t="shared" si="132"/>
        <v>BLANK</v>
      </c>
      <c r="R8490"/>
    </row>
    <row r="8491" spans="16:18" x14ac:dyDescent="0.2">
      <c r="P8491" s="288" t="str">
        <f t="shared" si="132"/>
        <v>BLANK</v>
      </c>
      <c r="R8491"/>
    </row>
    <row r="8492" spans="16:18" x14ac:dyDescent="0.2">
      <c r="P8492" s="288" t="str">
        <f t="shared" si="132"/>
        <v>BLANK</v>
      </c>
      <c r="R8492"/>
    </row>
    <row r="8493" spans="16:18" x14ac:dyDescent="0.2">
      <c r="P8493" s="288" t="str">
        <f t="shared" si="132"/>
        <v>BLANK</v>
      </c>
      <c r="R8493"/>
    </row>
    <row r="8494" spans="16:18" x14ac:dyDescent="0.2">
      <c r="P8494" s="288" t="str">
        <f t="shared" si="132"/>
        <v>BLANK</v>
      </c>
      <c r="R8494"/>
    </row>
    <row r="8495" spans="16:18" x14ac:dyDescent="0.2">
      <c r="P8495" s="288" t="str">
        <f t="shared" si="132"/>
        <v>BLANK</v>
      </c>
      <c r="R8495"/>
    </row>
    <row r="8496" spans="16:18" x14ac:dyDescent="0.2">
      <c r="P8496" s="288" t="str">
        <f t="shared" si="132"/>
        <v>BLANK</v>
      </c>
      <c r="R8496"/>
    </row>
    <row r="8497" spans="16:18" x14ac:dyDescent="0.2">
      <c r="P8497" s="288" t="str">
        <f t="shared" si="132"/>
        <v>BLANK</v>
      </c>
      <c r="R8497"/>
    </row>
    <row r="8498" spans="16:18" x14ac:dyDescent="0.2">
      <c r="P8498" s="288" t="str">
        <f t="shared" si="132"/>
        <v>BLANK</v>
      </c>
      <c r="R8498"/>
    </row>
    <row r="8499" spans="16:18" x14ac:dyDescent="0.2">
      <c r="P8499" s="288" t="str">
        <f t="shared" si="132"/>
        <v>BLANK</v>
      </c>
      <c r="R8499"/>
    </row>
    <row r="8500" spans="16:18" x14ac:dyDescent="0.2">
      <c r="P8500" s="288" t="str">
        <f t="shared" si="132"/>
        <v>BLANK</v>
      </c>
      <c r="R8500"/>
    </row>
    <row r="8501" spans="16:18" x14ac:dyDescent="0.2">
      <c r="P8501" s="288" t="str">
        <f t="shared" si="132"/>
        <v>BLANK</v>
      </c>
      <c r="R8501"/>
    </row>
    <row r="8502" spans="16:18" x14ac:dyDescent="0.2">
      <c r="P8502" s="288" t="str">
        <f t="shared" si="132"/>
        <v>BLANK</v>
      </c>
      <c r="R8502"/>
    </row>
    <row r="8503" spans="16:18" x14ac:dyDescent="0.2">
      <c r="P8503" s="288" t="str">
        <f t="shared" si="132"/>
        <v>BLANK</v>
      </c>
      <c r="R8503"/>
    </row>
    <row r="8504" spans="16:18" x14ac:dyDescent="0.2">
      <c r="P8504" s="288" t="str">
        <f t="shared" si="132"/>
        <v>BLANK</v>
      </c>
      <c r="R8504"/>
    </row>
    <row r="8505" spans="16:18" x14ac:dyDescent="0.2">
      <c r="P8505" s="288" t="str">
        <f t="shared" si="132"/>
        <v>BLANK</v>
      </c>
      <c r="R8505"/>
    </row>
    <row r="8506" spans="16:18" x14ac:dyDescent="0.2">
      <c r="P8506" s="288" t="str">
        <f t="shared" si="132"/>
        <v>BLANK</v>
      </c>
      <c r="R8506"/>
    </row>
    <row r="8507" spans="16:18" x14ac:dyDescent="0.2">
      <c r="P8507" s="288" t="str">
        <f t="shared" si="132"/>
        <v>BLANK</v>
      </c>
      <c r="R8507"/>
    </row>
    <row r="8508" spans="16:18" x14ac:dyDescent="0.2">
      <c r="P8508" s="288" t="str">
        <f t="shared" si="132"/>
        <v>BLANK</v>
      </c>
      <c r="R8508"/>
    </row>
    <row r="8509" spans="16:18" x14ac:dyDescent="0.2">
      <c r="P8509" s="288" t="str">
        <f t="shared" si="132"/>
        <v>BLANK</v>
      </c>
      <c r="R8509"/>
    </row>
    <row r="8510" spans="16:18" x14ac:dyDescent="0.2">
      <c r="P8510" s="288" t="str">
        <f t="shared" si="132"/>
        <v>BLANK</v>
      </c>
      <c r="R8510"/>
    </row>
    <row r="8511" spans="16:18" x14ac:dyDescent="0.2">
      <c r="P8511" s="288" t="str">
        <f t="shared" si="132"/>
        <v>BLANK</v>
      </c>
      <c r="R8511"/>
    </row>
    <row r="8512" spans="16:18" x14ac:dyDescent="0.2">
      <c r="P8512" s="288" t="str">
        <f t="shared" si="132"/>
        <v>BLANK</v>
      </c>
      <c r="R8512"/>
    </row>
    <row r="8513" spans="16:18" x14ac:dyDescent="0.2">
      <c r="P8513" s="288" t="str">
        <f t="shared" si="132"/>
        <v>BLANK</v>
      </c>
      <c r="R8513"/>
    </row>
    <row r="8514" spans="16:18" x14ac:dyDescent="0.2">
      <c r="P8514" s="288" t="str">
        <f t="shared" si="132"/>
        <v>BLANK</v>
      </c>
      <c r="R8514"/>
    </row>
    <row r="8515" spans="16:18" x14ac:dyDescent="0.2">
      <c r="P8515" s="288" t="str">
        <f t="shared" ref="P8515:P8578" si="133">IF(A8515="","BLANK",A8515)</f>
        <v>BLANK</v>
      </c>
      <c r="R8515"/>
    </row>
    <row r="8516" spans="16:18" x14ac:dyDescent="0.2">
      <c r="P8516" s="288" t="str">
        <f t="shared" si="133"/>
        <v>BLANK</v>
      </c>
      <c r="R8516"/>
    </row>
    <row r="8517" spans="16:18" x14ac:dyDescent="0.2">
      <c r="P8517" s="288" t="str">
        <f t="shared" si="133"/>
        <v>BLANK</v>
      </c>
      <c r="R8517"/>
    </row>
    <row r="8518" spans="16:18" x14ac:dyDescent="0.2">
      <c r="P8518" s="288" t="str">
        <f t="shared" si="133"/>
        <v>BLANK</v>
      </c>
      <c r="R8518"/>
    </row>
    <row r="8519" spans="16:18" x14ac:dyDescent="0.2">
      <c r="P8519" s="288" t="str">
        <f t="shared" si="133"/>
        <v>BLANK</v>
      </c>
      <c r="R8519"/>
    </row>
    <row r="8520" spans="16:18" x14ac:dyDescent="0.2">
      <c r="P8520" s="288" t="str">
        <f t="shared" si="133"/>
        <v>BLANK</v>
      </c>
      <c r="R8520"/>
    </row>
    <row r="8521" spans="16:18" x14ac:dyDescent="0.2">
      <c r="P8521" s="288" t="str">
        <f t="shared" si="133"/>
        <v>BLANK</v>
      </c>
      <c r="R8521"/>
    </row>
    <row r="8522" spans="16:18" x14ac:dyDescent="0.2">
      <c r="P8522" s="288" t="str">
        <f t="shared" si="133"/>
        <v>BLANK</v>
      </c>
      <c r="R8522"/>
    </row>
    <row r="8523" spans="16:18" x14ac:dyDescent="0.2">
      <c r="P8523" s="288" t="str">
        <f t="shared" si="133"/>
        <v>BLANK</v>
      </c>
      <c r="R8523"/>
    </row>
    <row r="8524" spans="16:18" x14ac:dyDescent="0.2">
      <c r="P8524" s="288" t="str">
        <f t="shared" si="133"/>
        <v>BLANK</v>
      </c>
      <c r="R8524"/>
    </row>
    <row r="8525" spans="16:18" x14ac:dyDescent="0.2">
      <c r="P8525" s="288" t="str">
        <f t="shared" si="133"/>
        <v>BLANK</v>
      </c>
      <c r="R8525"/>
    </row>
    <row r="8526" spans="16:18" x14ac:dyDescent="0.2">
      <c r="P8526" s="288" t="str">
        <f t="shared" si="133"/>
        <v>BLANK</v>
      </c>
      <c r="R8526"/>
    </row>
    <row r="8527" spans="16:18" x14ac:dyDescent="0.2">
      <c r="P8527" s="288" t="str">
        <f t="shared" si="133"/>
        <v>BLANK</v>
      </c>
      <c r="R8527"/>
    </row>
    <row r="8528" spans="16:18" x14ac:dyDescent="0.2">
      <c r="P8528" s="288" t="str">
        <f t="shared" si="133"/>
        <v>BLANK</v>
      </c>
      <c r="R8528"/>
    </row>
    <row r="8529" spans="16:18" x14ac:dyDescent="0.2">
      <c r="P8529" s="288" t="str">
        <f t="shared" si="133"/>
        <v>BLANK</v>
      </c>
      <c r="R8529"/>
    </row>
    <row r="8530" spans="16:18" x14ac:dyDescent="0.2">
      <c r="P8530" s="288" t="str">
        <f t="shared" si="133"/>
        <v>BLANK</v>
      </c>
      <c r="R8530"/>
    </row>
    <row r="8531" spans="16:18" x14ac:dyDescent="0.2">
      <c r="P8531" s="288" t="str">
        <f t="shared" si="133"/>
        <v>BLANK</v>
      </c>
      <c r="R8531"/>
    </row>
    <row r="8532" spans="16:18" x14ac:dyDescent="0.2">
      <c r="P8532" s="288" t="str">
        <f t="shared" si="133"/>
        <v>BLANK</v>
      </c>
      <c r="R8532"/>
    </row>
    <row r="8533" spans="16:18" x14ac:dyDescent="0.2">
      <c r="P8533" s="288" t="str">
        <f t="shared" si="133"/>
        <v>BLANK</v>
      </c>
      <c r="R8533"/>
    </row>
    <row r="8534" spans="16:18" x14ac:dyDescent="0.2">
      <c r="P8534" s="288" t="str">
        <f t="shared" si="133"/>
        <v>BLANK</v>
      </c>
      <c r="R8534"/>
    </row>
    <row r="8535" spans="16:18" x14ac:dyDescent="0.2">
      <c r="P8535" s="288" t="str">
        <f t="shared" si="133"/>
        <v>BLANK</v>
      </c>
      <c r="R8535"/>
    </row>
    <row r="8536" spans="16:18" x14ac:dyDescent="0.2">
      <c r="P8536" s="288" t="str">
        <f t="shared" si="133"/>
        <v>BLANK</v>
      </c>
      <c r="R8536"/>
    </row>
    <row r="8537" spans="16:18" x14ac:dyDescent="0.2">
      <c r="P8537" s="288" t="str">
        <f t="shared" si="133"/>
        <v>BLANK</v>
      </c>
      <c r="R8537"/>
    </row>
    <row r="8538" spans="16:18" x14ac:dyDescent="0.2">
      <c r="P8538" s="288" t="str">
        <f t="shared" si="133"/>
        <v>BLANK</v>
      </c>
      <c r="R8538"/>
    </row>
    <row r="8539" spans="16:18" x14ac:dyDescent="0.2">
      <c r="P8539" s="288" t="str">
        <f t="shared" si="133"/>
        <v>BLANK</v>
      </c>
      <c r="R8539"/>
    </row>
    <row r="8540" spans="16:18" x14ac:dyDescent="0.2">
      <c r="P8540" s="288" t="str">
        <f t="shared" si="133"/>
        <v>BLANK</v>
      </c>
      <c r="R8540"/>
    </row>
    <row r="8541" spans="16:18" x14ac:dyDescent="0.2">
      <c r="P8541" s="288" t="str">
        <f t="shared" si="133"/>
        <v>BLANK</v>
      </c>
      <c r="R8541"/>
    </row>
    <row r="8542" spans="16:18" x14ac:dyDescent="0.2">
      <c r="P8542" s="288" t="str">
        <f t="shared" si="133"/>
        <v>BLANK</v>
      </c>
      <c r="R8542"/>
    </row>
    <row r="8543" spans="16:18" x14ac:dyDescent="0.2">
      <c r="P8543" s="288" t="str">
        <f t="shared" si="133"/>
        <v>BLANK</v>
      </c>
      <c r="R8543"/>
    </row>
    <row r="8544" spans="16:18" x14ac:dyDescent="0.2">
      <c r="P8544" s="288" t="str">
        <f t="shared" si="133"/>
        <v>BLANK</v>
      </c>
      <c r="R8544"/>
    </row>
    <row r="8545" spans="16:18" x14ac:dyDescent="0.2">
      <c r="P8545" s="288" t="str">
        <f t="shared" si="133"/>
        <v>BLANK</v>
      </c>
      <c r="R8545"/>
    </row>
    <row r="8546" spans="16:18" x14ac:dyDescent="0.2">
      <c r="P8546" s="288" t="str">
        <f t="shared" si="133"/>
        <v>BLANK</v>
      </c>
      <c r="R8546"/>
    </row>
    <row r="8547" spans="16:18" x14ac:dyDescent="0.2">
      <c r="P8547" s="288" t="str">
        <f t="shared" si="133"/>
        <v>BLANK</v>
      </c>
      <c r="R8547"/>
    </row>
    <row r="8548" spans="16:18" x14ac:dyDescent="0.2">
      <c r="P8548" s="288" t="str">
        <f t="shared" si="133"/>
        <v>BLANK</v>
      </c>
      <c r="R8548"/>
    </row>
    <row r="8549" spans="16:18" x14ac:dyDescent="0.2">
      <c r="P8549" s="288" t="str">
        <f t="shared" si="133"/>
        <v>BLANK</v>
      </c>
      <c r="R8549"/>
    </row>
    <row r="8550" spans="16:18" x14ac:dyDescent="0.2">
      <c r="P8550" s="288" t="str">
        <f t="shared" si="133"/>
        <v>BLANK</v>
      </c>
      <c r="R8550"/>
    </row>
    <row r="8551" spans="16:18" x14ac:dyDescent="0.2">
      <c r="P8551" s="288" t="str">
        <f t="shared" si="133"/>
        <v>BLANK</v>
      </c>
      <c r="R8551"/>
    </row>
    <row r="8552" spans="16:18" x14ac:dyDescent="0.2">
      <c r="P8552" s="288" t="str">
        <f t="shared" si="133"/>
        <v>BLANK</v>
      </c>
      <c r="R8552"/>
    </row>
    <row r="8553" spans="16:18" x14ac:dyDescent="0.2">
      <c r="P8553" s="288" t="str">
        <f t="shared" si="133"/>
        <v>BLANK</v>
      </c>
      <c r="R8553"/>
    </row>
    <row r="8554" spans="16:18" x14ac:dyDescent="0.2">
      <c r="P8554" s="288" t="str">
        <f t="shared" si="133"/>
        <v>BLANK</v>
      </c>
      <c r="R8554"/>
    </row>
    <row r="8555" spans="16:18" x14ac:dyDescent="0.2">
      <c r="P8555" s="288" t="str">
        <f t="shared" si="133"/>
        <v>BLANK</v>
      </c>
      <c r="R8555"/>
    </row>
    <row r="8556" spans="16:18" x14ac:dyDescent="0.2">
      <c r="P8556" s="288" t="str">
        <f t="shared" si="133"/>
        <v>BLANK</v>
      </c>
      <c r="R8556"/>
    </row>
    <row r="8557" spans="16:18" x14ac:dyDescent="0.2">
      <c r="P8557" s="288" t="str">
        <f t="shared" si="133"/>
        <v>BLANK</v>
      </c>
      <c r="R8557"/>
    </row>
    <row r="8558" spans="16:18" x14ac:dyDescent="0.2">
      <c r="P8558" s="288" t="str">
        <f t="shared" si="133"/>
        <v>BLANK</v>
      </c>
      <c r="R8558"/>
    </row>
    <row r="8559" spans="16:18" x14ac:dyDescent="0.2">
      <c r="P8559" s="288" t="str">
        <f t="shared" si="133"/>
        <v>BLANK</v>
      </c>
      <c r="R8559"/>
    </row>
    <row r="8560" spans="16:18" x14ac:dyDescent="0.2">
      <c r="P8560" s="288" t="str">
        <f t="shared" si="133"/>
        <v>BLANK</v>
      </c>
      <c r="R8560"/>
    </row>
    <row r="8561" spans="16:18" x14ac:dyDescent="0.2">
      <c r="P8561" s="288" t="str">
        <f t="shared" si="133"/>
        <v>BLANK</v>
      </c>
      <c r="R8561"/>
    </row>
    <row r="8562" spans="16:18" x14ac:dyDescent="0.2">
      <c r="P8562" s="288" t="str">
        <f t="shared" si="133"/>
        <v>BLANK</v>
      </c>
      <c r="R8562"/>
    </row>
    <row r="8563" spans="16:18" x14ac:dyDescent="0.2">
      <c r="P8563" s="288" t="str">
        <f t="shared" si="133"/>
        <v>BLANK</v>
      </c>
      <c r="R8563"/>
    </row>
    <row r="8564" spans="16:18" x14ac:dyDescent="0.2">
      <c r="P8564" s="288" t="str">
        <f t="shared" si="133"/>
        <v>BLANK</v>
      </c>
      <c r="R8564"/>
    </row>
    <row r="8565" spans="16:18" x14ac:dyDescent="0.2">
      <c r="P8565" s="288" t="str">
        <f t="shared" si="133"/>
        <v>BLANK</v>
      </c>
      <c r="R8565"/>
    </row>
    <row r="8566" spans="16:18" x14ac:dyDescent="0.2">
      <c r="P8566" s="288" t="str">
        <f t="shared" si="133"/>
        <v>BLANK</v>
      </c>
      <c r="R8566"/>
    </row>
    <row r="8567" spans="16:18" x14ac:dyDescent="0.2">
      <c r="P8567" s="288" t="str">
        <f t="shared" si="133"/>
        <v>BLANK</v>
      </c>
      <c r="R8567"/>
    </row>
    <row r="8568" spans="16:18" x14ac:dyDescent="0.2">
      <c r="P8568" s="288" t="str">
        <f t="shared" si="133"/>
        <v>BLANK</v>
      </c>
      <c r="R8568"/>
    </row>
    <row r="8569" spans="16:18" x14ac:dyDescent="0.2">
      <c r="P8569" s="288" t="str">
        <f t="shared" si="133"/>
        <v>BLANK</v>
      </c>
      <c r="R8569"/>
    </row>
    <row r="8570" spans="16:18" x14ac:dyDescent="0.2">
      <c r="P8570" s="288" t="str">
        <f t="shared" si="133"/>
        <v>BLANK</v>
      </c>
      <c r="R8570"/>
    </row>
    <row r="8571" spans="16:18" x14ac:dyDescent="0.2">
      <c r="P8571" s="288" t="str">
        <f t="shared" si="133"/>
        <v>BLANK</v>
      </c>
      <c r="R8571"/>
    </row>
    <row r="8572" spans="16:18" x14ac:dyDescent="0.2">
      <c r="P8572" s="288" t="str">
        <f t="shared" si="133"/>
        <v>BLANK</v>
      </c>
      <c r="R8572"/>
    </row>
    <row r="8573" spans="16:18" x14ac:dyDescent="0.2">
      <c r="P8573" s="288" t="str">
        <f t="shared" si="133"/>
        <v>BLANK</v>
      </c>
      <c r="R8573"/>
    </row>
    <row r="8574" spans="16:18" x14ac:dyDescent="0.2">
      <c r="P8574" s="288" t="str">
        <f t="shared" si="133"/>
        <v>BLANK</v>
      </c>
      <c r="R8574"/>
    </row>
    <row r="8575" spans="16:18" x14ac:dyDescent="0.2">
      <c r="P8575" s="288" t="str">
        <f t="shared" si="133"/>
        <v>BLANK</v>
      </c>
      <c r="R8575"/>
    </row>
    <row r="8576" spans="16:18" x14ac:dyDescent="0.2">
      <c r="P8576" s="288" t="str">
        <f t="shared" si="133"/>
        <v>BLANK</v>
      </c>
      <c r="R8576"/>
    </row>
    <row r="8577" spans="16:18" x14ac:dyDescent="0.2">
      <c r="P8577" s="288" t="str">
        <f t="shared" si="133"/>
        <v>BLANK</v>
      </c>
      <c r="R8577"/>
    </row>
    <row r="8578" spans="16:18" x14ac:dyDescent="0.2">
      <c r="P8578" s="288" t="str">
        <f t="shared" si="133"/>
        <v>BLANK</v>
      </c>
      <c r="R8578"/>
    </row>
    <row r="8579" spans="16:18" x14ac:dyDescent="0.2">
      <c r="P8579" s="288" t="str">
        <f t="shared" ref="P8579:P8642" si="134">IF(A8579="","BLANK",A8579)</f>
        <v>BLANK</v>
      </c>
      <c r="R8579"/>
    </row>
    <row r="8580" spans="16:18" x14ac:dyDescent="0.2">
      <c r="P8580" s="288" t="str">
        <f t="shared" si="134"/>
        <v>BLANK</v>
      </c>
      <c r="R8580"/>
    </row>
    <row r="8581" spans="16:18" x14ac:dyDescent="0.2">
      <c r="P8581" s="288" t="str">
        <f t="shared" si="134"/>
        <v>BLANK</v>
      </c>
      <c r="R8581"/>
    </row>
    <row r="8582" spans="16:18" x14ac:dyDescent="0.2">
      <c r="P8582" s="288" t="str">
        <f t="shared" si="134"/>
        <v>BLANK</v>
      </c>
      <c r="R8582"/>
    </row>
    <row r="8583" spans="16:18" x14ac:dyDescent="0.2">
      <c r="P8583" s="288" t="str">
        <f t="shared" si="134"/>
        <v>BLANK</v>
      </c>
      <c r="R8583"/>
    </row>
    <row r="8584" spans="16:18" x14ac:dyDescent="0.2">
      <c r="P8584" s="288" t="str">
        <f t="shared" si="134"/>
        <v>BLANK</v>
      </c>
      <c r="R8584"/>
    </row>
    <row r="8585" spans="16:18" x14ac:dyDescent="0.2">
      <c r="P8585" s="288" t="str">
        <f t="shared" si="134"/>
        <v>BLANK</v>
      </c>
      <c r="R8585"/>
    </row>
    <row r="8586" spans="16:18" x14ac:dyDescent="0.2">
      <c r="P8586" s="288" t="str">
        <f t="shared" si="134"/>
        <v>BLANK</v>
      </c>
      <c r="R8586"/>
    </row>
    <row r="8587" spans="16:18" x14ac:dyDescent="0.2">
      <c r="P8587" s="288" t="str">
        <f t="shared" si="134"/>
        <v>BLANK</v>
      </c>
      <c r="R8587"/>
    </row>
    <row r="8588" spans="16:18" x14ac:dyDescent="0.2">
      <c r="P8588" s="288" t="str">
        <f t="shared" si="134"/>
        <v>BLANK</v>
      </c>
      <c r="R8588"/>
    </row>
    <row r="8589" spans="16:18" x14ac:dyDescent="0.2">
      <c r="P8589" s="288" t="str">
        <f t="shared" si="134"/>
        <v>BLANK</v>
      </c>
      <c r="R8589"/>
    </row>
    <row r="8590" spans="16:18" x14ac:dyDescent="0.2">
      <c r="P8590" s="288" t="str">
        <f t="shared" si="134"/>
        <v>BLANK</v>
      </c>
      <c r="R8590"/>
    </row>
    <row r="8591" spans="16:18" x14ac:dyDescent="0.2">
      <c r="P8591" s="288" t="str">
        <f t="shared" si="134"/>
        <v>BLANK</v>
      </c>
      <c r="R8591"/>
    </row>
    <row r="8592" spans="16:18" x14ac:dyDescent="0.2">
      <c r="P8592" s="288" t="str">
        <f t="shared" si="134"/>
        <v>BLANK</v>
      </c>
      <c r="R8592"/>
    </row>
    <row r="8593" spans="16:18" x14ac:dyDescent="0.2">
      <c r="P8593" s="288" t="str">
        <f t="shared" si="134"/>
        <v>BLANK</v>
      </c>
      <c r="R8593"/>
    </row>
    <row r="8594" spans="16:18" x14ac:dyDescent="0.2">
      <c r="P8594" s="288" t="str">
        <f t="shared" si="134"/>
        <v>BLANK</v>
      </c>
      <c r="R8594"/>
    </row>
    <row r="8595" spans="16:18" x14ac:dyDescent="0.2">
      <c r="P8595" s="288" t="str">
        <f t="shared" si="134"/>
        <v>BLANK</v>
      </c>
      <c r="R8595"/>
    </row>
    <row r="8596" spans="16:18" x14ac:dyDescent="0.2">
      <c r="P8596" s="288" t="str">
        <f t="shared" si="134"/>
        <v>BLANK</v>
      </c>
      <c r="R8596"/>
    </row>
    <row r="8597" spans="16:18" x14ac:dyDescent="0.2">
      <c r="P8597" s="288" t="str">
        <f t="shared" si="134"/>
        <v>BLANK</v>
      </c>
      <c r="R8597"/>
    </row>
    <row r="8598" spans="16:18" x14ac:dyDescent="0.2">
      <c r="P8598" s="288" t="str">
        <f t="shared" si="134"/>
        <v>BLANK</v>
      </c>
      <c r="R8598"/>
    </row>
    <row r="8599" spans="16:18" x14ac:dyDescent="0.2">
      <c r="P8599" s="288" t="str">
        <f t="shared" si="134"/>
        <v>BLANK</v>
      </c>
      <c r="R8599"/>
    </row>
    <row r="8600" spans="16:18" x14ac:dyDescent="0.2">
      <c r="P8600" s="288" t="str">
        <f t="shared" si="134"/>
        <v>BLANK</v>
      </c>
      <c r="R8600"/>
    </row>
    <row r="8601" spans="16:18" x14ac:dyDescent="0.2">
      <c r="P8601" s="288" t="str">
        <f t="shared" si="134"/>
        <v>BLANK</v>
      </c>
      <c r="R8601"/>
    </row>
    <row r="8602" spans="16:18" x14ac:dyDescent="0.2">
      <c r="P8602" s="288" t="str">
        <f t="shared" si="134"/>
        <v>BLANK</v>
      </c>
      <c r="R8602"/>
    </row>
    <row r="8603" spans="16:18" x14ac:dyDescent="0.2">
      <c r="P8603" s="288" t="str">
        <f t="shared" si="134"/>
        <v>BLANK</v>
      </c>
      <c r="R8603"/>
    </row>
    <row r="8604" spans="16:18" x14ac:dyDescent="0.2">
      <c r="P8604" s="288" t="str">
        <f t="shared" si="134"/>
        <v>BLANK</v>
      </c>
      <c r="R8604"/>
    </row>
    <row r="8605" spans="16:18" x14ac:dyDescent="0.2">
      <c r="P8605" s="288" t="str">
        <f t="shared" si="134"/>
        <v>BLANK</v>
      </c>
      <c r="R8605"/>
    </row>
    <row r="8606" spans="16:18" x14ac:dyDescent="0.2">
      <c r="P8606" s="288" t="str">
        <f t="shared" si="134"/>
        <v>BLANK</v>
      </c>
      <c r="R8606"/>
    </row>
    <row r="8607" spans="16:18" x14ac:dyDescent="0.2">
      <c r="P8607" s="288" t="str">
        <f t="shared" si="134"/>
        <v>BLANK</v>
      </c>
      <c r="R8607"/>
    </row>
    <row r="8608" spans="16:18" x14ac:dyDescent="0.2">
      <c r="P8608" s="288" t="str">
        <f t="shared" si="134"/>
        <v>BLANK</v>
      </c>
      <c r="R8608"/>
    </row>
    <row r="8609" spans="16:18" x14ac:dyDescent="0.2">
      <c r="P8609" s="288" t="str">
        <f t="shared" si="134"/>
        <v>BLANK</v>
      </c>
      <c r="R8609"/>
    </row>
    <row r="8610" spans="16:18" x14ac:dyDescent="0.2">
      <c r="P8610" s="288" t="str">
        <f t="shared" si="134"/>
        <v>BLANK</v>
      </c>
      <c r="R8610"/>
    </row>
    <row r="8611" spans="16:18" x14ac:dyDescent="0.2">
      <c r="P8611" s="288" t="str">
        <f t="shared" si="134"/>
        <v>BLANK</v>
      </c>
      <c r="R8611"/>
    </row>
    <row r="8612" spans="16:18" x14ac:dyDescent="0.2">
      <c r="P8612" s="288" t="str">
        <f t="shared" si="134"/>
        <v>BLANK</v>
      </c>
      <c r="R8612"/>
    </row>
    <row r="8613" spans="16:18" x14ac:dyDescent="0.2">
      <c r="P8613" s="288" t="str">
        <f t="shared" si="134"/>
        <v>BLANK</v>
      </c>
      <c r="R8613"/>
    </row>
    <row r="8614" spans="16:18" x14ac:dyDescent="0.2">
      <c r="P8614" s="288" t="str">
        <f t="shared" si="134"/>
        <v>BLANK</v>
      </c>
      <c r="R8614"/>
    </row>
    <row r="8615" spans="16:18" x14ac:dyDescent="0.2">
      <c r="P8615" s="288" t="str">
        <f t="shared" si="134"/>
        <v>BLANK</v>
      </c>
      <c r="R8615"/>
    </row>
    <row r="8616" spans="16:18" x14ac:dyDescent="0.2">
      <c r="P8616" s="288" t="str">
        <f t="shared" si="134"/>
        <v>BLANK</v>
      </c>
      <c r="R8616"/>
    </row>
    <row r="8617" spans="16:18" x14ac:dyDescent="0.2">
      <c r="P8617" s="288" t="str">
        <f t="shared" si="134"/>
        <v>BLANK</v>
      </c>
      <c r="R8617"/>
    </row>
    <row r="8618" spans="16:18" x14ac:dyDescent="0.2">
      <c r="P8618" s="288" t="str">
        <f t="shared" si="134"/>
        <v>BLANK</v>
      </c>
      <c r="R8618"/>
    </row>
    <row r="8619" spans="16:18" x14ac:dyDescent="0.2">
      <c r="P8619" s="288" t="str">
        <f t="shared" si="134"/>
        <v>BLANK</v>
      </c>
      <c r="R8619"/>
    </row>
    <row r="8620" spans="16:18" x14ac:dyDescent="0.2">
      <c r="P8620" s="288" t="str">
        <f t="shared" si="134"/>
        <v>BLANK</v>
      </c>
      <c r="R8620"/>
    </row>
    <row r="8621" spans="16:18" x14ac:dyDescent="0.2">
      <c r="P8621" s="288" t="str">
        <f t="shared" si="134"/>
        <v>BLANK</v>
      </c>
      <c r="R8621"/>
    </row>
    <row r="8622" spans="16:18" x14ac:dyDescent="0.2">
      <c r="P8622" s="288" t="str">
        <f t="shared" si="134"/>
        <v>BLANK</v>
      </c>
      <c r="R8622"/>
    </row>
    <row r="8623" spans="16:18" x14ac:dyDescent="0.2">
      <c r="P8623" s="288" t="str">
        <f t="shared" si="134"/>
        <v>BLANK</v>
      </c>
      <c r="R8623"/>
    </row>
    <row r="8624" spans="16:18" x14ac:dyDescent="0.2">
      <c r="P8624" s="288" t="str">
        <f t="shared" si="134"/>
        <v>BLANK</v>
      </c>
      <c r="R8624"/>
    </row>
    <row r="8625" spans="16:18" x14ac:dyDescent="0.2">
      <c r="P8625" s="288" t="str">
        <f t="shared" si="134"/>
        <v>BLANK</v>
      </c>
      <c r="R8625"/>
    </row>
    <row r="8626" spans="16:18" x14ac:dyDescent="0.2">
      <c r="P8626" s="288" t="str">
        <f t="shared" si="134"/>
        <v>BLANK</v>
      </c>
      <c r="R8626"/>
    </row>
    <row r="8627" spans="16:18" x14ac:dyDescent="0.2">
      <c r="P8627" s="288" t="str">
        <f t="shared" si="134"/>
        <v>BLANK</v>
      </c>
      <c r="R8627"/>
    </row>
    <row r="8628" spans="16:18" x14ac:dyDescent="0.2">
      <c r="P8628" s="288" t="str">
        <f t="shared" si="134"/>
        <v>BLANK</v>
      </c>
      <c r="R8628"/>
    </row>
    <row r="8629" spans="16:18" x14ac:dyDescent="0.2">
      <c r="P8629" s="288" t="str">
        <f t="shared" si="134"/>
        <v>BLANK</v>
      </c>
      <c r="R8629"/>
    </row>
    <row r="8630" spans="16:18" x14ac:dyDescent="0.2">
      <c r="P8630" s="288" t="str">
        <f t="shared" si="134"/>
        <v>BLANK</v>
      </c>
      <c r="R8630"/>
    </row>
    <row r="8631" spans="16:18" x14ac:dyDescent="0.2">
      <c r="P8631" s="288" t="str">
        <f t="shared" si="134"/>
        <v>BLANK</v>
      </c>
      <c r="R8631"/>
    </row>
    <row r="8632" spans="16:18" x14ac:dyDescent="0.2">
      <c r="P8632" s="288" t="str">
        <f t="shared" si="134"/>
        <v>BLANK</v>
      </c>
      <c r="R8632"/>
    </row>
    <row r="8633" spans="16:18" x14ac:dyDescent="0.2">
      <c r="P8633" s="288" t="str">
        <f t="shared" si="134"/>
        <v>BLANK</v>
      </c>
      <c r="R8633"/>
    </row>
    <row r="8634" spans="16:18" x14ac:dyDescent="0.2">
      <c r="P8634" s="288" t="str">
        <f t="shared" si="134"/>
        <v>BLANK</v>
      </c>
      <c r="R8634"/>
    </row>
    <row r="8635" spans="16:18" x14ac:dyDescent="0.2">
      <c r="P8635" s="288" t="str">
        <f t="shared" si="134"/>
        <v>BLANK</v>
      </c>
      <c r="R8635"/>
    </row>
    <row r="8636" spans="16:18" x14ac:dyDescent="0.2">
      <c r="P8636" s="288" t="str">
        <f t="shared" si="134"/>
        <v>BLANK</v>
      </c>
      <c r="R8636"/>
    </row>
    <row r="8637" spans="16:18" x14ac:dyDescent="0.2">
      <c r="P8637" s="288" t="str">
        <f t="shared" si="134"/>
        <v>BLANK</v>
      </c>
      <c r="R8637"/>
    </row>
    <row r="8638" spans="16:18" x14ac:dyDescent="0.2">
      <c r="P8638" s="288" t="str">
        <f t="shared" si="134"/>
        <v>BLANK</v>
      </c>
      <c r="R8638"/>
    </row>
    <row r="8639" spans="16:18" x14ac:dyDescent="0.2">
      <c r="P8639" s="288" t="str">
        <f t="shared" si="134"/>
        <v>BLANK</v>
      </c>
      <c r="R8639"/>
    </row>
    <row r="8640" spans="16:18" x14ac:dyDescent="0.2">
      <c r="P8640" s="288" t="str">
        <f t="shared" si="134"/>
        <v>BLANK</v>
      </c>
      <c r="R8640"/>
    </row>
    <row r="8641" spans="16:18" x14ac:dyDescent="0.2">
      <c r="P8641" s="288" t="str">
        <f t="shared" si="134"/>
        <v>BLANK</v>
      </c>
      <c r="R8641"/>
    </row>
    <row r="8642" spans="16:18" x14ac:dyDescent="0.2">
      <c r="P8642" s="288" t="str">
        <f t="shared" si="134"/>
        <v>BLANK</v>
      </c>
      <c r="R8642"/>
    </row>
    <row r="8643" spans="16:18" x14ac:dyDescent="0.2">
      <c r="P8643" s="288" t="str">
        <f t="shared" ref="P8643:P8706" si="135">IF(A8643="","BLANK",A8643)</f>
        <v>BLANK</v>
      </c>
      <c r="R8643"/>
    </row>
    <row r="8644" spans="16:18" x14ac:dyDescent="0.2">
      <c r="P8644" s="288" t="str">
        <f t="shared" si="135"/>
        <v>BLANK</v>
      </c>
      <c r="R8644"/>
    </row>
    <row r="8645" spans="16:18" x14ac:dyDescent="0.2">
      <c r="P8645" s="288" t="str">
        <f t="shared" si="135"/>
        <v>BLANK</v>
      </c>
      <c r="R8645"/>
    </row>
    <row r="8646" spans="16:18" x14ac:dyDescent="0.2">
      <c r="P8646" s="288" t="str">
        <f t="shared" si="135"/>
        <v>BLANK</v>
      </c>
      <c r="R8646"/>
    </row>
    <row r="8647" spans="16:18" x14ac:dyDescent="0.2">
      <c r="P8647" s="288" t="str">
        <f t="shared" si="135"/>
        <v>BLANK</v>
      </c>
      <c r="R8647"/>
    </row>
    <row r="8648" spans="16:18" x14ac:dyDescent="0.2">
      <c r="P8648" s="288" t="str">
        <f t="shared" si="135"/>
        <v>BLANK</v>
      </c>
      <c r="R8648"/>
    </row>
    <row r="8649" spans="16:18" x14ac:dyDescent="0.2">
      <c r="P8649" s="288" t="str">
        <f t="shared" si="135"/>
        <v>BLANK</v>
      </c>
      <c r="R8649"/>
    </row>
    <row r="8650" spans="16:18" x14ac:dyDescent="0.2">
      <c r="P8650" s="288" t="str">
        <f t="shared" si="135"/>
        <v>BLANK</v>
      </c>
      <c r="R8650"/>
    </row>
    <row r="8651" spans="16:18" x14ac:dyDescent="0.2">
      <c r="P8651" s="288" t="str">
        <f t="shared" si="135"/>
        <v>BLANK</v>
      </c>
      <c r="R8651"/>
    </row>
    <row r="8652" spans="16:18" x14ac:dyDescent="0.2">
      <c r="P8652" s="288" t="str">
        <f t="shared" si="135"/>
        <v>BLANK</v>
      </c>
      <c r="R8652"/>
    </row>
    <row r="8653" spans="16:18" x14ac:dyDescent="0.2">
      <c r="P8653" s="288" t="str">
        <f t="shared" si="135"/>
        <v>BLANK</v>
      </c>
      <c r="R8653"/>
    </row>
    <row r="8654" spans="16:18" x14ac:dyDescent="0.2">
      <c r="P8654" s="288" t="str">
        <f t="shared" si="135"/>
        <v>BLANK</v>
      </c>
      <c r="R8654"/>
    </row>
    <row r="8655" spans="16:18" x14ac:dyDescent="0.2">
      <c r="P8655" s="288" t="str">
        <f t="shared" si="135"/>
        <v>BLANK</v>
      </c>
      <c r="R8655"/>
    </row>
    <row r="8656" spans="16:18" x14ac:dyDescent="0.2">
      <c r="P8656" s="288" t="str">
        <f t="shared" si="135"/>
        <v>BLANK</v>
      </c>
      <c r="R8656"/>
    </row>
    <row r="8657" spans="16:18" x14ac:dyDescent="0.2">
      <c r="P8657" s="288" t="str">
        <f t="shared" si="135"/>
        <v>BLANK</v>
      </c>
      <c r="R8657"/>
    </row>
    <row r="8658" spans="16:18" x14ac:dyDescent="0.2">
      <c r="P8658" s="288" t="str">
        <f t="shared" si="135"/>
        <v>BLANK</v>
      </c>
      <c r="R8658"/>
    </row>
    <row r="8659" spans="16:18" x14ac:dyDescent="0.2">
      <c r="P8659" s="288" t="str">
        <f t="shared" si="135"/>
        <v>BLANK</v>
      </c>
      <c r="R8659"/>
    </row>
    <row r="8660" spans="16:18" x14ac:dyDescent="0.2">
      <c r="P8660" s="288" t="str">
        <f t="shared" si="135"/>
        <v>BLANK</v>
      </c>
      <c r="R8660"/>
    </row>
    <row r="8661" spans="16:18" x14ac:dyDescent="0.2">
      <c r="P8661" s="288" t="str">
        <f t="shared" si="135"/>
        <v>BLANK</v>
      </c>
      <c r="R8661"/>
    </row>
    <row r="8662" spans="16:18" x14ac:dyDescent="0.2">
      <c r="P8662" s="288" t="str">
        <f t="shared" si="135"/>
        <v>BLANK</v>
      </c>
      <c r="R8662"/>
    </row>
    <row r="8663" spans="16:18" x14ac:dyDescent="0.2">
      <c r="P8663" s="288" t="str">
        <f t="shared" si="135"/>
        <v>BLANK</v>
      </c>
      <c r="R8663"/>
    </row>
    <row r="8664" spans="16:18" x14ac:dyDescent="0.2">
      <c r="P8664" s="288" t="str">
        <f t="shared" si="135"/>
        <v>BLANK</v>
      </c>
      <c r="R8664"/>
    </row>
    <row r="8665" spans="16:18" x14ac:dyDescent="0.2">
      <c r="P8665" s="288" t="str">
        <f t="shared" si="135"/>
        <v>BLANK</v>
      </c>
      <c r="R8665"/>
    </row>
    <row r="8666" spans="16:18" x14ac:dyDescent="0.2">
      <c r="P8666" s="288" t="str">
        <f t="shared" si="135"/>
        <v>BLANK</v>
      </c>
      <c r="R8666"/>
    </row>
    <row r="8667" spans="16:18" x14ac:dyDescent="0.2">
      <c r="P8667" s="288" t="str">
        <f t="shared" si="135"/>
        <v>BLANK</v>
      </c>
      <c r="R8667"/>
    </row>
    <row r="8668" spans="16:18" x14ac:dyDescent="0.2">
      <c r="P8668" s="288" t="str">
        <f t="shared" si="135"/>
        <v>BLANK</v>
      </c>
      <c r="R8668"/>
    </row>
    <row r="8669" spans="16:18" x14ac:dyDescent="0.2">
      <c r="P8669" s="288" t="str">
        <f t="shared" si="135"/>
        <v>BLANK</v>
      </c>
      <c r="R8669"/>
    </row>
    <row r="8670" spans="16:18" x14ac:dyDescent="0.2">
      <c r="P8670" s="288" t="str">
        <f t="shared" si="135"/>
        <v>BLANK</v>
      </c>
      <c r="R8670"/>
    </row>
    <row r="8671" spans="16:18" x14ac:dyDescent="0.2">
      <c r="P8671" s="288" t="str">
        <f t="shared" si="135"/>
        <v>BLANK</v>
      </c>
      <c r="R8671"/>
    </row>
    <row r="8672" spans="16:18" x14ac:dyDescent="0.2">
      <c r="P8672" s="288" t="str">
        <f t="shared" si="135"/>
        <v>BLANK</v>
      </c>
      <c r="R8672"/>
    </row>
    <row r="8673" spans="16:18" x14ac:dyDescent="0.2">
      <c r="P8673" s="288" t="str">
        <f t="shared" si="135"/>
        <v>BLANK</v>
      </c>
      <c r="R8673"/>
    </row>
    <row r="8674" spans="16:18" x14ac:dyDescent="0.2">
      <c r="P8674" s="288" t="str">
        <f t="shared" si="135"/>
        <v>BLANK</v>
      </c>
      <c r="R8674"/>
    </row>
    <row r="8675" spans="16:18" x14ac:dyDescent="0.2">
      <c r="P8675" s="288" t="str">
        <f t="shared" si="135"/>
        <v>BLANK</v>
      </c>
      <c r="R8675"/>
    </row>
    <row r="8676" spans="16:18" x14ac:dyDescent="0.2">
      <c r="P8676" s="288" t="str">
        <f t="shared" si="135"/>
        <v>BLANK</v>
      </c>
      <c r="R8676"/>
    </row>
    <row r="8677" spans="16:18" x14ac:dyDescent="0.2">
      <c r="P8677" s="288" t="str">
        <f t="shared" si="135"/>
        <v>BLANK</v>
      </c>
      <c r="R8677"/>
    </row>
    <row r="8678" spans="16:18" x14ac:dyDescent="0.2">
      <c r="P8678" s="288" t="str">
        <f t="shared" si="135"/>
        <v>BLANK</v>
      </c>
      <c r="R8678"/>
    </row>
    <row r="8679" spans="16:18" x14ac:dyDescent="0.2">
      <c r="P8679" s="288" t="str">
        <f t="shared" si="135"/>
        <v>BLANK</v>
      </c>
      <c r="R8679"/>
    </row>
    <row r="8680" spans="16:18" x14ac:dyDescent="0.2">
      <c r="P8680" s="288" t="str">
        <f t="shared" si="135"/>
        <v>BLANK</v>
      </c>
      <c r="R8680"/>
    </row>
    <row r="8681" spans="16:18" x14ac:dyDescent="0.2">
      <c r="P8681" s="288" t="str">
        <f t="shared" si="135"/>
        <v>BLANK</v>
      </c>
      <c r="R8681"/>
    </row>
    <row r="8682" spans="16:18" x14ac:dyDescent="0.2">
      <c r="P8682" s="288" t="str">
        <f t="shared" si="135"/>
        <v>BLANK</v>
      </c>
      <c r="R8682"/>
    </row>
    <row r="8683" spans="16:18" x14ac:dyDescent="0.2">
      <c r="P8683" s="288" t="str">
        <f t="shared" si="135"/>
        <v>BLANK</v>
      </c>
      <c r="R8683"/>
    </row>
    <row r="8684" spans="16:18" x14ac:dyDescent="0.2">
      <c r="P8684" s="288" t="str">
        <f t="shared" si="135"/>
        <v>BLANK</v>
      </c>
      <c r="R8684"/>
    </row>
    <row r="8685" spans="16:18" x14ac:dyDescent="0.2">
      <c r="P8685" s="288" t="str">
        <f t="shared" si="135"/>
        <v>BLANK</v>
      </c>
      <c r="R8685"/>
    </row>
    <row r="8686" spans="16:18" x14ac:dyDescent="0.2">
      <c r="P8686" s="288" t="str">
        <f t="shared" si="135"/>
        <v>BLANK</v>
      </c>
      <c r="R8686"/>
    </row>
    <row r="8687" spans="16:18" x14ac:dyDescent="0.2">
      <c r="P8687" s="288" t="str">
        <f t="shared" si="135"/>
        <v>BLANK</v>
      </c>
      <c r="R8687"/>
    </row>
    <row r="8688" spans="16:18" x14ac:dyDescent="0.2">
      <c r="P8688" s="288" t="str">
        <f t="shared" si="135"/>
        <v>BLANK</v>
      </c>
      <c r="R8688"/>
    </row>
    <row r="8689" spans="16:18" x14ac:dyDescent="0.2">
      <c r="P8689" s="288" t="str">
        <f t="shared" si="135"/>
        <v>BLANK</v>
      </c>
      <c r="R8689"/>
    </row>
    <row r="8690" spans="16:18" x14ac:dyDescent="0.2">
      <c r="P8690" s="288" t="str">
        <f t="shared" si="135"/>
        <v>BLANK</v>
      </c>
      <c r="R8690"/>
    </row>
    <row r="8691" spans="16:18" x14ac:dyDescent="0.2">
      <c r="P8691" s="288" t="str">
        <f t="shared" si="135"/>
        <v>BLANK</v>
      </c>
      <c r="R8691"/>
    </row>
    <row r="8692" spans="16:18" x14ac:dyDescent="0.2">
      <c r="P8692" s="288" t="str">
        <f t="shared" si="135"/>
        <v>BLANK</v>
      </c>
      <c r="R8692"/>
    </row>
    <row r="8693" spans="16:18" x14ac:dyDescent="0.2">
      <c r="P8693" s="288" t="str">
        <f t="shared" si="135"/>
        <v>BLANK</v>
      </c>
      <c r="R8693"/>
    </row>
    <row r="8694" spans="16:18" x14ac:dyDescent="0.2">
      <c r="P8694" s="288" t="str">
        <f t="shared" si="135"/>
        <v>BLANK</v>
      </c>
      <c r="R8694"/>
    </row>
    <row r="8695" spans="16:18" x14ac:dyDescent="0.2">
      <c r="P8695" s="288" t="str">
        <f t="shared" si="135"/>
        <v>BLANK</v>
      </c>
      <c r="R8695"/>
    </row>
    <row r="8696" spans="16:18" x14ac:dyDescent="0.2">
      <c r="P8696" s="288" t="str">
        <f t="shared" si="135"/>
        <v>BLANK</v>
      </c>
      <c r="R8696"/>
    </row>
    <row r="8697" spans="16:18" x14ac:dyDescent="0.2">
      <c r="P8697" s="288" t="str">
        <f t="shared" si="135"/>
        <v>BLANK</v>
      </c>
      <c r="R8697"/>
    </row>
    <row r="8698" spans="16:18" x14ac:dyDescent="0.2">
      <c r="P8698" s="288" t="str">
        <f t="shared" si="135"/>
        <v>BLANK</v>
      </c>
      <c r="R8698"/>
    </row>
    <row r="8699" spans="16:18" x14ac:dyDescent="0.2">
      <c r="P8699" s="288" t="str">
        <f t="shared" si="135"/>
        <v>BLANK</v>
      </c>
      <c r="R8699"/>
    </row>
    <row r="8700" spans="16:18" x14ac:dyDescent="0.2">
      <c r="P8700" s="288" t="str">
        <f t="shared" si="135"/>
        <v>BLANK</v>
      </c>
      <c r="R8700"/>
    </row>
    <row r="8701" spans="16:18" x14ac:dyDescent="0.2">
      <c r="P8701" s="288" t="str">
        <f t="shared" si="135"/>
        <v>BLANK</v>
      </c>
      <c r="R8701"/>
    </row>
    <row r="8702" spans="16:18" x14ac:dyDescent="0.2">
      <c r="P8702" s="288" t="str">
        <f t="shared" si="135"/>
        <v>BLANK</v>
      </c>
      <c r="R8702"/>
    </row>
    <row r="8703" spans="16:18" x14ac:dyDescent="0.2">
      <c r="P8703" s="288" t="str">
        <f t="shared" si="135"/>
        <v>BLANK</v>
      </c>
      <c r="R8703"/>
    </row>
    <row r="8704" spans="16:18" x14ac:dyDescent="0.2">
      <c r="P8704" s="288" t="str">
        <f t="shared" si="135"/>
        <v>BLANK</v>
      </c>
      <c r="R8704"/>
    </row>
    <row r="8705" spans="16:18" x14ac:dyDescent="0.2">
      <c r="P8705" s="288" t="str">
        <f t="shared" si="135"/>
        <v>BLANK</v>
      </c>
      <c r="R8705"/>
    </row>
    <row r="8706" spans="16:18" x14ac:dyDescent="0.2">
      <c r="P8706" s="288" t="str">
        <f t="shared" si="135"/>
        <v>BLANK</v>
      </c>
      <c r="R8706"/>
    </row>
    <row r="8707" spans="16:18" x14ac:dyDescent="0.2">
      <c r="P8707" s="288" t="str">
        <f t="shared" ref="P8707:P8770" si="136">IF(A8707="","BLANK",A8707)</f>
        <v>BLANK</v>
      </c>
      <c r="R8707"/>
    </row>
    <row r="8708" spans="16:18" x14ac:dyDescent="0.2">
      <c r="P8708" s="288" t="str">
        <f t="shared" si="136"/>
        <v>BLANK</v>
      </c>
      <c r="R8708"/>
    </row>
    <row r="8709" spans="16:18" x14ac:dyDescent="0.2">
      <c r="P8709" s="288" t="str">
        <f t="shared" si="136"/>
        <v>BLANK</v>
      </c>
      <c r="R8709"/>
    </row>
    <row r="8710" spans="16:18" x14ac:dyDescent="0.2">
      <c r="P8710" s="288" t="str">
        <f t="shared" si="136"/>
        <v>BLANK</v>
      </c>
      <c r="R8710"/>
    </row>
    <row r="8711" spans="16:18" x14ac:dyDescent="0.2">
      <c r="P8711" s="288" t="str">
        <f t="shared" si="136"/>
        <v>BLANK</v>
      </c>
      <c r="R8711"/>
    </row>
    <row r="8712" spans="16:18" x14ac:dyDescent="0.2">
      <c r="P8712" s="288" t="str">
        <f t="shared" si="136"/>
        <v>BLANK</v>
      </c>
      <c r="R8712"/>
    </row>
    <row r="8713" spans="16:18" x14ac:dyDescent="0.2">
      <c r="P8713" s="288" t="str">
        <f t="shared" si="136"/>
        <v>BLANK</v>
      </c>
      <c r="R8713"/>
    </row>
    <row r="8714" spans="16:18" x14ac:dyDescent="0.2">
      <c r="P8714" s="288" t="str">
        <f t="shared" si="136"/>
        <v>BLANK</v>
      </c>
      <c r="R8714"/>
    </row>
    <row r="8715" spans="16:18" x14ac:dyDescent="0.2">
      <c r="P8715" s="288" t="str">
        <f t="shared" si="136"/>
        <v>BLANK</v>
      </c>
      <c r="R8715"/>
    </row>
    <row r="8716" spans="16:18" x14ac:dyDescent="0.2">
      <c r="P8716" s="288" t="str">
        <f t="shared" si="136"/>
        <v>BLANK</v>
      </c>
      <c r="R8716"/>
    </row>
    <row r="8717" spans="16:18" x14ac:dyDescent="0.2">
      <c r="P8717" s="288" t="str">
        <f t="shared" si="136"/>
        <v>BLANK</v>
      </c>
      <c r="R8717"/>
    </row>
    <row r="8718" spans="16:18" x14ac:dyDescent="0.2">
      <c r="P8718" s="288" t="str">
        <f t="shared" si="136"/>
        <v>BLANK</v>
      </c>
      <c r="R8718"/>
    </row>
    <row r="8719" spans="16:18" x14ac:dyDescent="0.2">
      <c r="P8719" s="288" t="str">
        <f t="shared" si="136"/>
        <v>BLANK</v>
      </c>
      <c r="R8719"/>
    </row>
    <row r="8720" spans="16:18" x14ac:dyDescent="0.2">
      <c r="P8720" s="288" t="str">
        <f t="shared" si="136"/>
        <v>BLANK</v>
      </c>
      <c r="R8720"/>
    </row>
    <row r="8721" spans="16:18" x14ac:dyDescent="0.2">
      <c r="P8721" s="288" t="str">
        <f t="shared" si="136"/>
        <v>BLANK</v>
      </c>
      <c r="R8721"/>
    </row>
    <row r="8722" spans="16:18" x14ac:dyDescent="0.2">
      <c r="P8722" s="288" t="str">
        <f t="shared" si="136"/>
        <v>BLANK</v>
      </c>
      <c r="R8722"/>
    </row>
    <row r="8723" spans="16:18" x14ac:dyDescent="0.2">
      <c r="P8723" s="288" t="str">
        <f t="shared" si="136"/>
        <v>BLANK</v>
      </c>
      <c r="R8723"/>
    </row>
    <row r="8724" spans="16:18" x14ac:dyDescent="0.2">
      <c r="P8724" s="288" t="str">
        <f t="shared" si="136"/>
        <v>BLANK</v>
      </c>
      <c r="R8724"/>
    </row>
    <row r="8725" spans="16:18" x14ac:dyDescent="0.2">
      <c r="P8725" s="288" t="str">
        <f t="shared" si="136"/>
        <v>BLANK</v>
      </c>
      <c r="R8725"/>
    </row>
    <row r="8726" spans="16:18" x14ac:dyDescent="0.2">
      <c r="P8726" s="288" t="str">
        <f t="shared" si="136"/>
        <v>BLANK</v>
      </c>
      <c r="R8726"/>
    </row>
    <row r="8727" spans="16:18" x14ac:dyDescent="0.2">
      <c r="P8727" s="288" t="str">
        <f t="shared" si="136"/>
        <v>BLANK</v>
      </c>
      <c r="R8727"/>
    </row>
    <row r="8728" spans="16:18" x14ac:dyDescent="0.2">
      <c r="P8728" s="288" t="str">
        <f t="shared" si="136"/>
        <v>BLANK</v>
      </c>
      <c r="R8728"/>
    </row>
    <row r="8729" spans="16:18" x14ac:dyDescent="0.2">
      <c r="P8729" s="288" t="str">
        <f t="shared" si="136"/>
        <v>BLANK</v>
      </c>
      <c r="R8729"/>
    </row>
    <row r="8730" spans="16:18" x14ac:dyDescent="0.2">
      <c r="P8730" s="288" t="str">
        <f t="shared" si="136"/>
        <v>BLANK</v>
      </c>
      <c r="R8730"/>
    </row>
    <row r="8731" spans="16:18" x14ac:dyDescent="0.2">
      <c r="P8731" s="288" t="str">
        <f t="shared" si="136"/>
        <v>BLANK</v>
      </c>
      <c r="R8731"/>
    </row>
    <row r="8732" spans="16:18" x14ac:dyDescent="0.2">
      <c r="P8732" s="288" t="str">
        <f t="shared" si="136"/>
        <v>BLANK</v>
      </c>
      <c r="R8732"/>
    </row>
    <row r="8733" spans="16:18" x14ac:dyDescent="0.2">
      <c r="P8733" s="288" t="str">
        <f t="shared" si="136"/>
        <v>BLANK</v>
      </c>
      <c r="R8733"/>
    </row>
    <row r="8734" spans="16:18" x14ac:dyDescent="0.2">
      <c r="P8734" s="288" t="str">
        <f t="shared" si="136"/>
        <v>BLANK</v>
      </c>
      <c r="R8734"/>
    </row>
    <row r="8735" spans="16:18" x14ac:dyDescent="0.2">
      <c r="P8735" s="288" t="str">
        <f t="shared" si="136"/>
        <v>BLANK</v>
      </c>
      <c r="R8735"/>
    </row>
    <row r="8736" spans="16:18" x14ac:dyDescent="0.2">
      <c r="P8736" s="288" t="str">
        <f t="shared" si="136"/>
        <v>BLANK</v>
      </c>
      <c r="R8736"/>
    </row>
    <row r="8737" spans="16:18" x14ac:dyDescent="0.2">
      <c r="P8737" s="288" t="str">
        <f t="shared" si="136"/>
        <v>BLANK</v>
      </c>
      <c r="R8737"/>
    </row>
    <row r="8738" spans="16:18" x14ac:dyDescent="0.2">
      <c r="P8738" s="288" t="str">
        <f t="shared" si="136"/>
        <v>BLANK</v>
      </c>
      <c r="R8738"/>
    </row>
    <row r="8739" spans="16:18" x14ac:dyDescent="0.2">
      <c r="P8739" s="288" t="str">
        <f t="shared" si="136"/>
        <v>BLANK</v>
      </c>
      <c r="R8739"/>
    </row>
    <row r="8740" spans="16:18" x14ac:dyDescent="0.2">
      <c r="P8740" s="288" t="str">
        <f t="shared" si="136"/>
        <v>BLANK</v>
      </c>
      <c r="R8740"/>
    </row>
    <row r="8741" spans="16:18" x14ac:dyDescent="0.2">
      <c r="P8741" s="288" t="str">
        <f t="shared" si="136"/>
        <v>BLANK</v>
      </c>
      <c r="R8741"/>
    </row>
    <row r="8742" spans="16:18" x14ac:dyDescent="0.2">
      <c r="P8742" s="288" t="str">
        <f t="shared" si="136"/>
        <v>BLANK</v>
      </c>
      <c r="R8742"/>
    </row>
    <row r="8743" spans="16:18" x14ac:dyDescent="0.2">
      <c r="P8743" s="288" t="str">
        <f t="shared" si="136"/>
        <v>BLANK</v>
      </c>
      <c r="R8743"/>
    </row>
    <row r="8744" spans="16:18" x14ac:dyDescent="0.2">
      <c r="P8744" s="288" t="str">
        <f t="shared" si="136"/>
        <v>BLANK</v>
      </c>
      <c r="R8744"/>
    </row>
    <row r="8745" spans="16:18" x14ac:dyDescent="0.2">
      <c r="P8745" s="288" t="str">
        <f t="shared" si="136"/>
        <v>BLANK</v>
      </c>
      <c r="R8745"/>
    </row>
    <row r="8746" spans="16:18" x14ac:dyDescent="0.2">
      <c r="P8746" s="288" t="str">
        <f t="shared" si="136"/>
        <v>BLANK</v>
      </c>
      <c r="R8746"/>
    </row>
    <row r="8747" spans="16:18" x14ac:dyDescent="0.2">
      <c r="P8747" s="288" t="str">
        <f t="shared" si="136"/>
        <v>BLANK</v>
      </c>
      <c r="R8747"/>
    </row>
    <row r="8748" spans="16:18" x14ac:dyDescent="0.2">
      <c r="P8748" s="288" t="str">
        <f t="shared" si="136"/>
        <v>BLANK</v>
      </c>
      <c r="R8748"/>
    </row>
    <row r="8749" spans="16:18" x14ac:dyDescent="0.2">
      <c r="P8749" s="288" t="str">
        <f t="shared" si="136"/>
        <v>BLANK</v>
      </c>
      <c r="R8749"/>
    </row>
    <row r="8750" spans="16:18" x14ac:dyDescent="0.2">
      <c r="P8750" s="288" t="str">
        <f t="shared" si="136"/>
        <v>BLANK</v>
      </c>
      <c r="R8750"/>
    </row>
    <row r="8751" spans="16:18" x14ac:dyDescent="0.2">
      <c r="P8751" s="288" t="str">
        <f t="shared" si="136"/>
        <v>BLANK</v>
      </c>
      <c r="R8751"/>
    </row>
    <row r="8752" spans="16:18" x14ac:dyDescent="0.2">
      <c r="P8752" s="288" t="str">
        <f t="shared" si="136"/>
        <v>BLANK</v>
      </c>
      <c r="R8752"/>
    </row>
    <row r="8753" spans="16:18" x14ac:dyDescent="0.2">
      <c r="P8753" s="288" t="str">
        <f t="shared" si="136"/>
        <v>BLANK</v>
      </c>
      <c r="R8753"/>
    </row>
    <row r="8754" spans="16:18" x14ac:dyDescent="0.2">
      <c r="P8754" s="288" t="str">
        <f t="shared" si="136"/>
        <v>BLANK</v>
      </c>
      <c r="R8754"/>
    </row>
    <row r="8755" spans="16:18" x14ac:dyDescent="0.2">
      <c r="P8755" s="288" t="str">
        <f t="shared" si="136"/>
        <v>BLANK</v>
      </c>
      <c r="R8755"/>
    </row>
    <row r="8756" spans="16:18" x14ac:dyDescent="0.2">
      <c r="P8756" s="288" t="str">
        <f t="shared" si="136"/>
        <v>BLANK</v>
      </c>
      <c r="R8756"/>
    </row>
    <row r="8757" spans="16:18" x14ac:dyDescent="0.2">
      <c r="P8757" s="288" t="str">
        <f t="shared" si="136"/>
        <v>BLANK</v>
      </c>
      <c r="R8757"/>
    </row>
    <row r="8758" spans="16:18" x14ac:dyDescent="0.2">
      <c r="P8758" s="288" t="str">
        <f t="shared" si="136"/>
        <v>BLANK</v>
      </c>
      <c r="R8758"/>
    </row>
    <row r="8759" spans="16:18" x14ac:dyDescent="0.2">
      <c r="P8759" s="288" t="str">
        <f t="shared" si="136"/>
        <v>BLANK</v>
      </c>
      <c r="R8759"/>
    </row>
    <row r="8760" spans="16:18" x14ac:dyDescent="0.2">
      <c r="P8760" s="288" t="str">
        <f t="shared" si="136"/>
        <v>BLANK</v>
      </c>
      <c r="R8760"/>
    </row>
    <row r="8761" spans="16:18" x14ac:dyDescent="0.2">
      <c r="P8761" s="288" t="str">
        <f t="shared" si="136"/>
        <v>BLANK</v>
      </c>
      <c r="R8761"/>
    </row>
    <row r="8762" spans="16:18" x14ac:dyDescent="0.2">
      <c r="P8762" s="288" t="str">
        <f t="shared" si="136"/>
        <v>BLANK</v>
      </c>
      <c r="R8762"/>
    </row>
    <row r="8763" spans="16:18" x14ac:dyDescent="0.2">
      <c r="P8763" s="288" t="str">
        <f t="shared" si="136"/>
        <v>BLANK</v>
      </c>
      <c r="R8763"/>
    </row>
    <row r="8764" spans="16:18" x14ac:dyDescent="0.2">
      <c r="P8764" s="288" t="str">
        <f t="shared" si="136"/>
        <v>BLANK</v>
      </c>
      <c r="R8764"/>
    </row>
    <row r="8765" spans="16:18" x14ac:dyDescent="0.2">
      <c r="P8765" s="288" t="str">
        <f t="shared" si="136"/>
        <v>BLANK</v>
      </c>
      <c r="R8765"/>
    </row>
    <row r="8766" spans="16:18" x14ac:dyDescent="0.2">
      <c r="P8766" s="288" t="str">
        <f t="shared" si="136"/>
        <v>BLANK</v>
      </c>
      <c r="R8766"/>
    </row>
    <row r="8767" spans="16:18" x14ac:dyDescent="0.2">
      <c r="P8767" s="288" t="str">
        <f t="shared" si="136"/>
        <v>BLANK</v>
      </c>
      <c r="R8767"/>
    </row>
    <row r="8768" spans="16:18" x14ac:dyDescent="0.2">
      <c r="P8768" s="288" t="str">
        <f t="shared" si="136"/>
        <v>BLANK</v>
      </c>
      <c r="R8768"/>
    </row>
    <row r="8769" spans="16:18" x14ac:dyDescent="0.2">
      <c r="P8769" s="288" t="str">
        <f t="shared" si="136"/>
        <v>BLANK</v>
      </c>
      <c r="R8769"/>
    </row>
    <row r="8770" spans="16:18" x14ac:dyDescent="0.2">
      <c r="P8770" s="288" t="str">
        <f t="shared" si="136"/>
        <v>BLANK</v>
      </c>
      <c r="R8770"/>
    </row>
    <row r="8771" spans="16:18" x14ac:dyDescent="0.2">
      <c r="P8771" s="288" t="str">
        <f t="shared" ref="P8771:P8834" si="137">IF(A8771="","BLANK",A8771)</f>
        <v>BLANK</v>
      </c>
      <c r="R8771"/>
    </row>
    <row r="8772" spans="16:18" x14ac:dyDescent="0.2">
      <c r="P8772" s="288" t="str">
        <f t="shared" si="137"/>
        <v>BLANK</v>
      </c>
      <c r="R8772"/>
    </row>
    <row r="8773" spans="16:18" x14ac:dyDescent="0.2">
      <c r="P8773" s="288" t="str">
        <f t="shared" si="137"/>
        <v>BLANK</v>
      </c>
      <c r="R8773"/>
    </row>
    <row r="8774" spans="16:18" x14ac:dyDescent="0.2">
      <c r="P8774" s="288" t="str">
        <f t="shared" si="137"/>
        <v>BLANK</v>
      </c>
      <c r="R8774"/>
    </row>
    <row r="8775" spans="16:18" x14ac:dyDescent="0.2">
      <c r="P8775" s="288" t="str">
        <f t="shared" si="137"/>
        <v>BLANK</v>
      </c>
      <c r="R8775"/>
    </row>
    <row r="8776" spans="16:18" x14ac:dyDescent="0.2">
      <c r="P8776" s="288" t="str">
        <f t="shared" si="137"/>
        <v>BLANK</v>
      </c>
      <c r="R8776"/>
    </row>
    <row r="8777" spans="16:18" x14ac:dyDescent="0.2">
      <c r="P8777" s="288" t="str">
        <f t="shared" si="137"/>
        <v>BLANK</v>
      </c>
      <c r="R8777"/>
    </row>
    <row r="8778" spans="16:18" x14ac:dyDescent="0.2">
      <c r="P8778" s="288" t="str">
        <f t="shared" si="137"/>
        <v>BLANK</v>
      </c>
      <c r="R8778"/>
    </row>
    <row r="8779" spans="16:18" x14ac:dyDescent="0.2">
      <c r="P8779" s="288" t="str">
        <f t="shared" si="137"/>
        <v>BLANK</v>
      </c>
      <c r="R8779"/>
    </row>
    <row r="8780" spans="16:18" x14ac:dyDescent="0.2">
      <c r="P8780" s="288" t="str">
        <f t="shared" si="137"/>
        <v>BLANK</v>
      </c>
      <c r="R8780"/>
    </row>
    <row r="8781" spans="16:18" x14ac:dyDescent="0.2">
      <c r="P8781" s="288" t="str">
        <f t="shared" si="137"/>
        <v>BLANK</v>
      </c>
      <c r="R8781"/>
    </row>
    <row r="8782" spans="16:18" x14ac:dyDescent="0.2">
      <c r="P8782" s="288" t="str">
        <f t="shared" si="137"/>
        <v>BLANK</v>
      </c>
      <c r="R8782"/>
    </row>
    <row r="8783" spans="16:18" x14ac:dyDescent="0.2">
      <c r="P8783" s="288" t="str">
        <f t="shared" si="137"/>
        <v>BLANK</v>
      </c>
      <c r="R8783"/>
    </row>
    <row r="8784" spans="16:18" x14ac:dyDescent="0.2">
      <c r="P8784" s="288" t="str">
        <f t="shared" si="137"/>
        <v>BLANK</v>
      </c>
      <c r="R8784"/>
    </row>
    <row r="8785" spans="16:18" x14ac:dyDescent="0.2">
      <c r="P8785" s="288" t="str">
        <f t="shared" si="137"/>
        <v>BLANK</v>
      </c>
      <c r="R8785"/>
    </row>
    <row r="8786" spans="16:18" x14ac:dyDescent="0.2">
      <c r="P8786" s="288" t="str">
        <f t="shared" si="137"/>
        <v>BLANK</v>
      </c>
      <c r="R8786"/>
    </row>
    <row r="8787" spans="16:18" x14ac:dyDescent="0.2">
      <c r="P8787" s="288" t="str">
        <f t="shared" si="137"/>
        <v>BLANK</v>
      </c>
      <c r="R8787"/>
    </row>
    <row r="8788" spans="16:18" x14ac:dyDescent="0.2">
      <c r="P8788" s="288" t="str">
        <f t="shared" si="137"/>
        <v>BLANK</v>
      </c>
      <c r="R8788"/>
    </row>
    <row r="8789" spans="16:18" x14ac:dyDescent="0.2">
      <c r="P8789" s="288" t="str">
        <f t="shared" si="137"/>
        <v>BLANK</v>
      </c>
      <c r="R8789"/>
    </row>
    <row r="8790" spans="16:18" x14ac:dyDescent="0.2">
      <c r="P8790" s="288" t="str">
        <f t="shared" si="137"/>
        <v>BLANK</v>
      </c>
      <c r="R8790"/>
    </row>
    <row r="8791" spans="16:18" x14ac:dyDescent="0.2">
      <c r="P8791" s="288" t="str">
        <f t="shared" si="137"/>
        <v>BLANK</v>
      </c>
      <c r="R8791"/>
    </row>
    <row r="8792" spans="16:18" x14ac:dyDescent="0.2">
      <c r="P8792" s="288" t="str">
        <f t="shared" si="137"/>
        <v>BLANK</v>
      </c>
      <c r="R8792"/>
    </row>
    <row r="8793" spans="16:18" x14ac:dyDescent="0.2">
      <c r="P8793" s="288" t="str">
        <f t="shared" si="137"/>
        <v>BLANK</v>
      </c>
      <c r="R8793"/>
    </row>
    <row r="8794" spans="16:18" x14ac:dyDescent="0.2">
      <c r="P8794" s="288" t="str">
        <f t="shared" si="137"/>
        <v>BLANK</v>
      </c>
      <c r="R8794"/>
    </row>
    <row r="8795" spans="16:18" x14ac:dyDescent="0.2">
      <c r="P8795" s="288" t="str">
        <f t="shared" si="137"/>
        <v>BLANK</v>
      </c>
      <c r="R8795"/>
    </row>
    <row r="8796" spans="16:18" x14ac:dyDescent="0.2">
      <c r="P8796" s="288" t="str">
        <f t="shared" si="137"/>
        <v>BLANK</v>
      </c>
      <c r="R8796"/>
    </row>
    <row r="8797" spans="16:18" x14ac:dyDescent="0.2">
      <c r="P8797" s="288" t="str">
        <f t="shared" si="137"/>
        <v>BLANK</v>
      </c>
      <c r="R8797"/>
    </row>
    <row r="8798" spans="16:18" x14ac:dyDescent="0.2">
      <c r="P8798" s="288" t="str">
        <f t="shared" si="137"/>
        <v>BLANK</v>
      </c>
      <c r="R8798"/>
    </row>
    <row r="8799" spans="16:18" x14ac:dyDescent="0.2">
      <c r="P8799" s="288" t="str">
        <f t="shared" si="137"/>
        <v>BLANK</v>
      </c>
      <c r="R8799"/>
    </row>
    <row r="8800" spans="16:18" x14ac:dyDescent="0.2">
      <c r="P8800" s="288" t="str">
        <f t="shared" si="137"/>
        <v>BLANK</v>
      </c>
      <c r="R8800"/>
    </row>
    <row r="8801" spans="16:18" x14ac:dyDescent="0.2">
      <c r="P8801" s="288" t="str">
        <f t="shared" si="137"/>
        <v>BLANK</v>
      </c>
      <c r="R8801"/>
    </row>
    <row r="8802" spans="16:18" x14ac:dyDescent="0.2">
      <c r="P8802" s="288" t="str">
        <f t="shared" si="137"/>
        <v>BLANK</v>
      </c>
      <c r="R8802"/>
    </row>
    <row r="8803" spans="16:18" x14ac:dyDescent="0.2">
      <c r="P8803" s="288" t="str">
        <f t="shared" si="137"/>
        <v>BLANK</v>
      </c>
      <c r="R8803"/>
    </row>
    <row r="8804" spans="16:18" x14ac:dyDescent="0.2">
      <c r="P8804" s="288" t="str">
        <f t="shared" si="137"/>
        <v>BLANK</v>
      </c>
      <c r="R8804"/>
    </row>
    <row r="8805" spans="16:18" x14ac:dyDescent="0.2">
      <c r="P8805" s="288" t="str">
        <f t="shared" si="137"/>
        <v>BLANK</v>
      </c>
      <c r="R8805"/>
    </row>
    <row r="8806" spans="16:18" x14ac:dyDescent="0.2">
      <c r="P8806" s="288" t="str">
        <f t="shared" si="137"/>
        <v>BLANK</v>
      </c>
      <c r="R8806"/>
    </row>
    <row r="8807" spans="16:18" x14ac:dyDescent="0.2">
      <c r="P8807" s="288" t="str">
        <f t="shared" si="137"/>
        <v>BLANK</v>
      </c>
      <c r="R8807"/>
    </row>
    <row r="8808" spans="16:18" x14ac:dyDescent="0.2">
      <c r="P8808" s="288" t="str">
        <f t="shared" si="137"/>
        <v>BLANK</v>
      </c>
      <c r="R8808"/>
    </row>
    <row r="8809" spans="16:18" x14ac:dyDescent="0.2">
      <c r="P8809" s="288" t="str">
        <f t="shared" si="137"/>
        <v>BLANK</v>
      </c>
      <c r="R8809"/>
    </row>
    <row r="8810" spans="16:18" x14ac:dyDescent="0.2">
      <c r="P8810" s="288" t="str">
        <f t="shared" si="137"/>
        <v>BLANK</v>
      </c>
      <c r="R8810"/>
    </row>
    <row r="8811" spans="16:18" x14ac:dyDescent="0.2">
      <c r="P8811" s="288" t="str">
        <f t="shared" si="137"/>
        <v>BLANK</v>
      </c>
      <c r="R8811"/>
    </row>
    <row r="8812" spans="16:18" x14ac:dyDescent="0.2">
      <c r="P8812" s="288" t="str">
        <f t="shared" si="137"/>
        <v>BLANK</v>
      </c>
      <c r="R8812"/>
    </row>
    <row r="8813" spans="16:18" x14ac:dyDescent="0.2">
      <c r="P8813" s="288" t="str">
        <f t="shared" si="137"/>
        <v>BLANK</v>
      </c>
      <c r="R8813"/>
    </row>
    <row r="8814" spans="16:18" x14ac:dyDescent="0.2">
      <c r="P8814" s="288" t="str">
        <f t="shared" si="137"/>
        <v>BLANK</v>
      </c>
      <c r="R8814"/>
    </row>
    <row r="8815" spans="16:18" x14ac:dyDescent="0.2">
      <c r="P8815" s="288" t="str">
        <f t="shared" si="137"/>
        <v>BLANK</v>
      </c>
      <c r="R8815"/>
    </row>
    <row r="8816" spans="16:18" x14ac:dyDescent="0.2">
      <c r="P8816" s="288" t="str">
        <f t="shared" si="137"/>
        <v>BLANK</v>
      </c>
      <c r="R8816"/>
    </row>
    <row r="8817" spans="16:18" x14ac:dyDescent="0.2">
      <c r="P8817" s="288" t="str">
        <f t="shared" si="137"/>
        <v>BLANK</v>
      </c>
      <c r="R8817"/>
    </row>
    <row r="8818" spans="16:18" x14ac:dyDescent="0.2">
      <c r="P8818" s="288" t="str">
        <f t="shared" si="137"/>
        <v>BLANK</v>
      </c>
      <c r="R8818"/>
    </row>
    <row r="8819" spans="16:18" x14ac:dyDescent="0.2">
      <c r="P8819" s="288" t="str">
        <f t="shared" si="137"/>
        <v>BLANK</v>
      </c>
      <c r="R8819"/>
    </row>
    <row r="8820" spans="16:18" x14ac:dyDescent="0.2">
      <c r="P8820" s="288" t="str">
        <f t="shared" si="137"/>
        <v>BLANK</v>
      </c>
      <c r="R8820"/>
    </row>
    <row r="8821" spans="16:18" x14ac:dyDescent="0.2">
      <c r="P8821" s="288" t="str">
        <f t="shared" si="137"/>
        <v>BLANK</v>
      </c>
      <c r="R8821"/>
    </row>
    <row r="8822" spans="16:18" x14ac:dyDescent="0.2">
      <c r="P8822" s="288" t="str">
        <f t="shared" si="137"/>
        <v>BLANK</v>
      </c>
      <c r="R8822"/>
    </row>
    <row r="8823" spans="16:18" x14ac:dyDescent="0.2">
      <c r="P8823" s="288" t="str">
        <f t="shared" si="137"/>
        <v>BLANK</v>
      </c>
      <c r="R8823"/>
    </row>
    <row r="8824" spans="16:18" x14ac:dyDescent="0.2">
      <c r="P8824" s="288" t="str">
        <f t="shared" si="137"/>
        <v>BLANK</v>
      </c>
      <c r="R8824"/>
    </row>
    <row r="8825" spans="16:18" x14ac:dyDescent="0.2">
      <c r="P8825" s="288" t="str">
        <f t="shared" si="137"/>
        <v>BLANK</v>
      </c>
      <c r="R8825"/>
    </row>
    <row r="8826" spans="16:18" x14ac:dyDescent="0.2">
      <c r="P8826" s="288" t="str">
        <f t="shared" si="137"/>
        <v>BLANK</v>
      </c>
      <c r="R8826"/>
    </row>
    <row r="8827" spans="16:18" x14ac:dyDescent="0.2">
      <c r="P8827" s="288" t="str">
        <f t="shared" si="137"/>
        <v>BLANK</v>
      </c>
      <c r="R8827"/>
    </row>
    <row r="8828" spans="16:18" x14ac:dyDescent="0.2">
      <c r="P8828" s="288" t="str">
        <f t="shared" si="137"/>
        <v>BLANK</v>
      </c>
      <c r="R8828"/>
    </row>
    <row r="8829" spans="16:18" x14ac:dyDescent="0.2">
      <c r="P8829" s="288" t="str">
        <f t="shared" si="137"/>
        <v>BLANK</v>
      </c>
      <c r="R8829"/>
    </row>
    <row r="8830" spans="16:18" x14ac:dyDescent="0.2">
      <c r="P8830" s="288" t="str">
        <f t="shared" si="137"/>
        <v>BLANK</v>
      </c>
      <c r="R8830"/>
    </row>
    <row r="8831" spans="16:18" x14ac:dyDescent="0.2">
      <c r="P8831" s="288" t="str">
        <f t="shared" si="137"/>
        <v>BLANK</v>
      </c>
      <c r="R8831"/>
    </row>
    <row r="8832" spans="16:18" x14ac:dyDescent="0.2">
      <c r="P8832" s="288" t="str">
        <f t="shared" si="137"/>
        <v>BLANK</v>
      </c>
      <c r="R8832"/>
    </row>
    <row r="8833" spans="16:18" x14ac:dyDescent="0.2">
      <c r="P8833" s="288" t="str">
        <f t="shared" si="137"/>
        <v>BLANK</v>
      </c>
      <c r="R8833"/>
    </row>
    <row r="8834" spans="16:18" x14ac:dyDescent="0.2">
      <c r="P8834" s="288" t="str">
        <f t="shared" si="137"/>
        <v>BLANK</v>
      </c>
      <c r="R8834"/>
    </row>
    <row r="8835" spans="16:18" x14ac:dyDescent="0.2">
      <c r="P8835" s="288" t="str">
        <f t="shared" ref="P8835:P8898" si="138">IF(A8835="","BLANK",A8835)</f>
        <v>BLANK</v>
      </c>
      <c r="R8835"/>
    </row>
    <row r="8836" spans="16:18" x14ac:dyDescent="0.2">
      <c r="P8836" s="288" t="str">
        <f t="shared" si="138"/>
        <v>BLANK</v>
      </c>
      <c r="R8836"/>
    </row>
    <row r="8837" spans="16:18" x14ac:dyDescent="0.2">
      <c r="P8837" s="288" t="str">
        <f t="shared" si="138"/>
        <v>BLANK</v>
      </c>
      <c r="R8837"/>
    </row>
    <row r="8838" spans="16:18" x14ac:dyDescent="0.2">
      <c r="P8838" s="288" t="str">
        <f t="shared" si="138"/>
        <v>BLANK</v>
      </c>
      <c r="R8838"/>
    </row>
    <row r="8839" spans="16:18" x14ac:dyDescent="0.2">
      <c r="P8839" s="288" t="str">
        <f t="shared" si="138"/>
        <v>BLANK</v>
      </c>
      <c r="R8839"/>
    </row>
    <row r="8840" spans="16:18" x14ac:dyDescent="0.2">
      <c r="P8840" s="288" t="str">
        <f t="shared" si="138"/>
        <v>BLANK</v>
      </c>
      <c r="R8840"/>
    </row>
    <row r="8841" spans="16:18" x14ac:dyDescent="0.2">
      <c r="P8841" s="288" t="str">
        <f t="shared" si="138"/>
        <v>BLANK</v>
      </c>
      <c r="R8841"/>
    </row>
    <row r="8842" spans="16:18" x14ac:dyDescent="0.2">
      <c r="P8842" s="288" t="str">
        <f t="shared" si="138"/>
        <v>BLANK</v>
      </c>
      <c r="R8842"/>
    </row>
    <row r="8843" spans="16:18" x14ac:dyDescent="0.2">
      <c r="P8843" s="288" t="str">
        <f t="shared" si="138"/>
        <v>BLANK</v>
      </c>
      <c r="R8843"/>
    </row>
    <row r="8844" spans="16:18" x14ac:dyDescent="0.2">
      <c r="P8844" s="288" t="str">
        <f t="shared" si="138"/>
        <v>BLANK</v>
      </c>
      <c r="R8844"/>
    </row>
    <row r="8845" spans="16:18" x14ac:dyDescent="0.2">
      <c r="P8845" s="288" t="str">
        <f t="shared" si="138"/>
        <v>BLANK</v>
      </c>
      <c r="R8845"/>
    </row>
    <row r="8846" spans="16:18" x14ac:dyDescent="0.2">
      <c r="P8846" s="288" t="str">
        <f t="shared" si="138"/>
        <v>BLANK</v>
      </c>
      <c r="R8846"/>
    </row>
    <row r="8847" spans="16:18" x14ac:dyDescent="0.2">
      <c r="P8847" s="288" t="str">
        <f t="shared" si="138"/>
        <v>BLANK</v>
      </c>
      <c r="R8847"/>
    </row>
    <row r="8848" spans="16:18" x14ac:dyDescent="0.2">
      <c r="P8848" s="288" t="str">
        <f t="shared" si="138"/>
        <v>BLANK</v>
      </c>
      <c r="R8848"/>
    </row>
    <row r="8849" spans="16:18" x14ac:dyDescent="0.2">
      <c r="P8849" s="288" t="str">
        <f t="shared" si="138"/>
        <v>BLANK</v>
      </c>
      <c r="R8849"/>
    </row>
    <row r="8850" spans="16:18" x14ac:dyDescent="0.2">
      <c r="P8850" s="288" t="str">
        <f t="shared" si="138"/>
        <v>BLANK</v>
      </c>
      <c r="R8850"/>
    </row>
    <row r="8851" spans="16:18" x14ac:dyDescent="0.2">
      <c r="P8851" s="288" t="str">
        <f t="shared" si="138"/>
        <v>BLANK</v>
      </c>
      <c r="R8851"/>
    </row>
    <row r="8852" spans="16:18" x14ac:dyDescent="0.2">
      <c r="P8852" s="288" t="str">
        <f t="shared" si="138"/>
        <v>BLANK</v>
      </c>
      <c r="R8852"/>
    </row>
    <row r="8853" spans="16:18" x14ac:dyDescent="0.2">
      <c r="P8853" s="288" t="str">
        <f t="shared" si="138"/>
        <v>BLANK</v>
      </c>
      <c r="R8853"/>
    </row>
    <row r="8854" spans="16:18" x14ac:dyDescent="0.2">
      <c r="P8854" s="288" t="str">
        <f t="shared" si="138"/>
        <v>BLANK</v>
      </c>
      <c r="R8854"/>
    </row>
    <row r="8855" spans="16:18" x14ac:dyDescent="0.2">
      <c r="P8855" s="288" t="str">
        <f t="shared" si="138"/>
        <v>BLANK</v>
      </c>
      <c r="R8855"/>
    </row>
    <row r="8856" spans="16:18" x14ac:dyDescent="0.2">
      <c r="P8856" s="288" t="str">
        <f t="shared" si="138"/>
        <v>BLANK</v>
      </c>
      <c r="R8856"/>
    </row>
    <row r="8857" spans="16:18" x14ac:dyDescent="0.2">
      <c r="P8857" s="288" t="str">
        <f t="shared" si="138"/>
        <v>BLANK</v>
      </c>
      <c r="R8857"/>
    </row>
    <row r="8858" spans="16:18" x14ac:dyDescent="0.2">
      <c r="P8858" s="288" t="str">
        <f t="shared" si="138"/>
        <v>BLANK</v>
      </c>
      <c r="R8858"/>
    </row>
    <row r="8859" spans="16:18" x14ac:dyDescent="0.2">
      <c r="P8859" s="288" t="str">
        <f t="shared" si="138"/>
        <v>BLANK</v>
      </c>
      <c r="R8859"/>
    </row>
    <row r="8860" spans="16:18" x14ac:dyDescent="0.2">
      <c r="P8860" s="288" t="str">
        <f t="shared" si="138"/>
        <v>BLANK</v>
      </c>
      <c r="R8860"/>
    </row>
    <row r="8861" spans="16:18" x14ac:dyDescent="0.2">
      <c r="P8861" s="288" t="str">
        <f t="shared" si="138"/>
        <v>BLANK</v>
      </c>
      <c r="R8861"/>
    </row>
    <row r="8862" spans="16:18" x14ac:dyDescent="0.2">
      <c r="P8862" s="288" t="str">
        <f t="shared" si="138"/>
        <v>BLANK</v>
      </c>
      <c r="R8862"/>
    </row>
    <row r="8863" spans="16:18" x14ac:dyDescent="0.2">
      <c r="P8863" s="288" t="str">
        <f t="shared" si="138"/>
        <v>BLANK</v>
      </c>
      <c r="R8863"/>
    </row>
    <row r="8864" spans="16:18" x14ac:dyDescent="0.2">
      <c r="P8864" s="288" t="str">
        <f t="shared" si="138"/>
        <v>BLANK</v>
      </c>
      <c r="R8864"/>
    </row>
    <row r="8865" spans="16:18" x14ac:dyDescent="0.2">
      <c r="P8865" s="288" t="str">
        <f t="shared" si="138"/>
        <v>BLANK</v>
      </c>
      <c r="R8865"/>
    </row>
    <row r="8866" spans="16:18" x14ac:dyDescent="0.2">
      <c r="P8866" s="288" t="str">
        <f t="shared" si="138"/>
        <v>BLANK</v>
      </c>
      <c r="R8866"/>
    </row>
    <row r="8867" spans="16:18" x14ac:dyDescent="0.2">
      <c r="P8867" s="288" t="str">
        <f t="shared" si="138"/>
        <v>BLANK</v>
      </c>
      <c r="R8867"/>
    </row>
    <row r="8868" spans="16:18" x14ac:dyDescent="0.2">
      <c r="P8868" s="288" t="str">
        <f t="shared" si="138"/>
        <v>BLANK</v>
      </c>
      <c r="R8868"/>
    </row>
    <row r="8869" spans="16:18" x14ac:dyDescent="0.2">
      <c r="P8869" s="288" t="str">
        <f t="shared" si="138"/>
        <v>BLANK</v>
      </c>
      <c r="R8869"/>
    </row>
    <row r="8870" spans="16:18" x14ac:dyDescent="0.2">
      <c r="P8870" s="288" t="str">
        <f t="shared" si="138"/>
        <v>BLANK</v>
      </c>
      <c r="R8870"/>
    </row>
    <row r="8871" spans="16:18" x14ac:dyDescent="0.2">
      <c r="P8871" s="288" t="str">
        <f t="shared" si="138"/>
        <v>BLANK</v>
      </c>
      <c r="R8871"/>
    </row>
    <row r="8872" spans="16:18" x14ac:dyDescent="0.2">
      <c r="P8872" s="288" t="str">
        <f t="shared" si="138"/>
        <v>BLANK</v>
      </c>
      <c r="R8872"/>
    </row>
    <row r="8873" spans="16:18" x14ac:dyDescent="0.2">
      <c r="P8873" s="288" t="str">
        <f t="shared" si="138"/>
        <v>BLANK</v>
      </c>
      <c r="R8873"/>
    </row>
    <row r="8874" spans="16:18" x14ac:dyDescent="0.2">
      <c r="P8874" s="288" t="str">
        <f t="shared" si="138"/>
        <v>BLANK</v>
      </c>
      <c r="R8874"/>
    </row>
    <row r="8875" spans="16:18" x14ac:dyDescent="0.2">
      <c r="P8875" s="288" t="str">
        <f t="shared" si="138"/>
        <v>BLANK</v>
      </c>
      <c r="R8875"/>
    </row>
    <row r="8876" spans="16:18" x14ac:dyDescent="0.2">
      <c r="P8876" s="288" t="str">
        <f t="shared" si="138"/>
        <v>BLANK</v>
      </c>
      <c r="R8876"/>
    </row>
    <row r="8877" spans="16:18" x14ac:dyDescent="0.2">
      <c r="P8877" s="288" t="str">
        <f t="shared" si="138"/>
        <v>BLANK</v>
      </c>
      <c r="R8877"/>
    </row>
    <row r="8878" spans="16:18" x14ac:dyDescent="0.2">
      <c r="P8878" s="288" t="str">
        <f t="shared" si="138"/>
        <v>BLANK</v>
      </c>
      <c r="R8878"/>
    </row>
    <row r="8879" spans="16:18" x14ac:dyDescent="0.2">
      <c r="P8879" s="288" t="str">
        <f t="shared" si="138"/>
        <v>BLANK</v>
      </c>
      <c r="R8879"/>
    </row>
    <row r="8880" spans="16:18" x14ac:dyDescent="0.2">
      <c r="P8880" s="288" t="str">
        <f t="shared" si="138"/>
        <v>BLANK</v>
      </c>
      <c r="R8880"/>
    </row>
    <row r="8881" spans="16:18" x14ac:dyDescent="0.2">
      <c r="P8881" s="288" t="str">
        <f t="shared" si="138"/>
        <v>BLANK</v>
      </c>
      <c r="R8881"/>
    </row>
    <row r="8882" spans="16:18" x14ac:dyDescent="0.2">
      <c r="P8882" s="288" t="str">
        <f t="shared" si="138"/>
        <v>BLANK</v>
      </c>
      <c r="R8882"/>
    </row>
    <row r="8883" spans="16:18" x14ac:dyDescent="0.2">
      <c r="P8883" s="288" t="str">
        <f t="shared" si="138"/>
        <v>BLANK</v>
      </c>
      <c r="R8883"/>
    </row>
    <row r="8884" spans="16:18" x14ac:dyDescent="0.2">
      <c r="P8884" s="288" t="str">
        <f t="shared" si="138"/>
        <v>BLANK</v>
      </c>
      <c r="R8884"/>
    </row>
    <row r="8885" spans="16:18" x14ac:dyDescent="0.2">
      <c r="P8885" s="288" t="str">
        <f t="shared" si="138"/>
        <v>BLANK</v>
      </c>
      <c r="R8885"/>
    </row>
    <row r="8886" spans="16:18" x14ac:dyDescent="0.2">
      <c r="P8886" s="288" t="str">
        <f t="shared" si="138"/>
        <v>BLANK</v>
      </c>
      <c r="R8886"/>
    </row>
    <row r="8887" spans="16:18" x14ac:dyDescent="0.2">
      <c r="P8887" s="288" t="str">
        <f t="shared" si="138"/>
        <v>BLANK</v>
      </c>
      <c r="R8887"/>
    </row>
    <row r="8888" spans="16:18" x14ac:dyDescent="0.2">
      <c r="P8888" s="288" t="str">
        <f t="shared" si="138"/>
        <v>BLANK</v>
      </c>
      <c r="R8888"/>
    </row>
    <row r="8889" spans="16:18" x14ac:dyDescent="0.2">
      <c r="P8889" s="288" t="str">
        <f t="shared" si="138"/>
        <v>BLANK</v>
      </c>
      <c r="R8889"/>
    </row>
    <row r="8890" spans="16:18" x14ac:dyDescent="0.2">
      <c r="P8890" s="288" t="str">
        <f t="shared" si="138"/>
        <v>BLANK</v>
      </c>
      <c r="R8890"/>
    </row>
    <row r="8891" spans="16:18" x14ac:dyDescent="0.2">
      <c r="P8891" s="288" t="str">
        <f t="shared" si="138"/>
        <v>BLANK</v>
      </c>
      <c r="R8891"/>
    </row>
    <row r="8892" spans="16:18" x14ac:dyDescent="0.2">
      <c r="P8892" s="288" t="str">
        <f t="shared" si="138"/>
        <v>BLANK</v>
      </c>
      <c r="R8892"/>
    </row>
    <row r="8893" spans="16:18" x14ac:dyDescent="0.2">
      <c r="P8893" s="288" t="str">
        <f t="shared" si="138"/>
        <v>BLANK</v>
      </c>
      <c r="R8893"/>
    </row>
    <row r="8894" spans="16:18" x14ac:dyDescent="0.2">
      <c r="P8894" s="288" t="str">
        <f t="shared" si="138"/>
        <v>BLANK</v>
      </c>
      <c r="R8894"/>
    </row>
    <row r="8895" spans="16:18" x14ac:dyDescent="0.2">
      <c r="P8895" s="288" t="str">
        <f t="shared" si="138"/>
        <v>BLANK</v>
      </c>
      <c r="R8895"/>
    </row>
    <row r="8896" spans="16:18" x14ac:dyDescent="0.2">
      <c r="P8896" s="288" t="str">
        <f t="shared" si="138"/>
        <v>BLANK</v>
      </c>
      <c r="R8896"/>
    </row>
    <row r="8897" spans="16:18" x14ac:dyDescent="0.2">
      <c r="P8897" s="288" t="str">
        <f t="shared" si="138"/>
        <v>BLANK</v>
      </c>
      <c r="R8897"/>
    </row>
    <row r="8898" spans="16:18" x14ac:dyDescent="0.2">
      <c r="P8898" s="288" t="str">
        <f t="shared" si="138"/>
        <v>BLANK</v>
      </c>
      <c r="R8898"/>
    </row>
    <row r="8899" spans="16:18" x14ac:dyDescent="0.2">
      <c r="P8899" s="288" t="str">
        <f t="shared" ref="P8899:P8962" si="139">IF(A8899="","BLANK",A8899)</f>
        <v>BLANK</v>
      </c>
      <c r="R8899"/>
    </row>
    <row r="8900" spans="16:18" x14ac:dyDescent="0.2">
      <c r="P8900" s="288" t="str">
        <f t="shared" si="139"/>
        <v>BLANK</v>
      </c>
      <c r="R8900"/>
    </row>
    <row r="8901" spans="16:18" x14ac:dyDescent="0.2">
      <c r="P8901" s="288" t="str">
        <f t="shared" si="139"/>
        <v>BLANK</v>
      </c>
      <c r="R8901"/>
    </row>
    <row r="8902" spans="16:18" x14ac:dyDescent="0.2">
      <c r="P8902" s="288" t="str">
        <f t="shared" si="139"/>
        <v>BLANK</v>
      </c>
      <c r="R8902"/>
    </row>
    <row r="8903" spans="16:18" x14ac:dyDescent="0.2">
      <c r="P8903" s="288" t="str">
        <f t="shared" si="139"/>
        <v>BLANK</v>
      </c>
      <c r="R8903"/>
    </row>
    <row r="8904" spans="16:18" x14ac:dyDescent="0.2">
      <c r="P8904" s="288" t="str">
        <f t="shared" si="139"/>
        <v>BLANK</v>
      </c>
      <c r="R8904"/>
    </row>
    <row r="8905" spans="16:18" x14ac:dyDescent="0.2">
      <c r="P8905" s="288" t="str">
        <f t="shared" si="139"/>
        <v>BLANK</v>
      </c>
      <c r="R8905"/>
    </row>
    <row r="8906" spans="16:18" x14ac:dyDescent="0.2">
      <c r="P8906" s="288" t="str">
        <f t="shared" si="139"/>
        <v>BLANK</v>
      </c>
      <c r="R8906"/>
    </row>
    <row r="8907" spans="16:18" x14ac:dyDescent="0.2">
      <c r="P8907" s="288" t="str">
        <f t="shared" si="139"/>
        <v>BLANK</v>
      </c>
      <c r="R8907"/>
    </row>
    <row r="8908" spans="16:18" x14ac:dyDescent="0.2">
      <c r="P8908" s="288" t="str">
        <f t="shared" si="139"/>
        <v>BLANK</v>
      </c>
      <c r="R8908"/>
    </row>
    <row r="8909" spans="16:18" x14ac:dyDescent="0.2">
      <c r="P8909" s="288" t="str">
        <f t="shared" si="139"/>
        <v>BLANK</v>
      </c>
      <c r="R8909"/>
    </row>
    <row r="8910" spans="16:18" x14ac:dyDescent="0.2">
      <c r="P8910" s="288" t="str">
        <f t="shared" si="139"/>
        <v>BLANK</v>
      </c>
      <c r="R8910"/>
    </row>
    <row r="8911" spans="16:18" x14ac:dyDescent="0.2">
      <c r="P8911" s="288" t="str">
        <f t="shared" si="139"/>
        <v>BLANK</v>
      </c>
      <c r="R8911"/>
    </row>
    <row r="8912" spans="16:18" x14ac:dyDescent="0.2">
      <c r="P8912" s="288" t="str">
        <f t="shared" si="139"/>
        <v>BLANK</v>
      </c>
      <c r="R8912"/>
    </row>
    <row r="8913" spans="16:18" x14ac:dyDescent="0.2">
      <c r="P8913" s="288" t="str">
        <f t="shared" si="139"/>
        <v>BLANK</v>
      </c>
      <c r="R8913"/>
    </row>
    <row r="8914" spans="16:18" x14ac:dyDescent="0.2">
      <c r="P8914" s="288" t="str">
        <f t="shared" si="139"/>
        <v>BLANK</v>
      </c>
      <c r="R8914"/>
    </row>
    <row r="8915" spans="16:18" x14ac:dyDescent="0.2">
      <c r="P8915" s="288" t="str">
        <f t="shared" si="139"/>
        <v>BLANK</v>
      </c>
      <c r="R8915"/>
    </row>
    <row r="8916" spans="16:18" x14ac:dyDescent="0.2">
      <c r="P8916" s="288" t="str">
        <f t="shared" si="139"/>
        <v>BLANK</v>
      </c>
      <c r="R8916"/>
    </row>
    <row r="8917" spans="16:18" x14ac:dyDescent="0.2">
      <c r="P8917" s="288" t="str">
        <f t="shared" si="139"/>
        <v>BLANK</v>
      </c>
      <c r="R8917"/>
    </row>
    <row r="8918" spans="16:18" x14ac:dyDescent="0.2">
      <c r="P8918" s="288" t="str">
        <f t="shared" si="139"/>
        <v>BLANK</v>
      </c>
      <c r="R8918"/>
    </row>
    <row r="8919" spans="16:18" x14ac:dyDescent="0.2">
      <c r="P8919" s="288" t="str">
        <f t="shared" si="139"/>
        <v>BLANK</v>
      </c>
      <c r="R8919"/>
    </row>
    <row r="8920" spans="16:18" x14ac:dyDescent="0.2">
      <c r="P8920" s="288" t="str">
        <f t="shared" si="139"/>
        <v>BLANK</v>
      </c>
      <c r="R8920"/>
    </row>
    <row r="8921" spans="16:18" x14ac:dyDescent="0.2">
      <c r="P8921" s="288" t="str">
        <f t="shared" si="139"/>
        <v>BLANK</v>
      </c>
      <c r="R8921"/>
    </row>
    <row r="8922" spans="16:18" x14ac:dyDescent="0.2">
      <c r="P8922" s="288" t="str">
        <f t="shared" si="139"/>
        <v>BLANK</v>
      </c>
      <c r="R8922"/>
    </row>
    <row r="8923" spans="16:18" x14ac:dyDescent="0.2">
      <c r="P8923" s="288" t="str">
        <f t="shared" si="139"/>
        <v>BLANK</v>
      </c>
      <c r="R8923"/>
    </row>
    <row r="8924" spans="16:18" x14ac:dyDescent="0.2">
      <c r="P8924" s="288" t="str">
        <f t="shared" si="139"/>
        <v>BLANK</v>
      </c>
      <c r="R8924"/>
    </row>
    <row r="8925" spans="16:18" x14ac:dyDescent="0.2">
      <c r="P8925" s="288" t="str">
        <f t="shared" si="139"/>
        <v>BLANK</v>
      </c>
      <c r="R8925"/>
    </row>
    <row r="8926" spans="16:18" x14ac:dyDescent="0.2">
      <c r="P8926" s="288" t="str">
        <f t="shared" si="139"/>
        <v>BLANK</v>
      </c>
      <c r="R8926"/>
    </row>
    <row r="8927" spans="16:18" x14ac:dyDescent="0.2">
      <c r="P8927" s="288" t="str">
        <f t="shared" si="139"/>
        <v>BLANK</v>
      </c>
      <c r="R8927"/>
    </row>
    <row r="8928" spans="16:18" x14ac:dyDescent="0.2">
      <c r="P8928" s="288" t="str">
        <f t="shared" si="139"/>
        <v>BLANK</v>
      </c>
      <c r="R8928"/>
    </row>
    <row r="8929" spans="16:18" x14ac:dyDescent="0.2">
      <c r="P8929" s="288" t="str">
        <f t="shared" si="139"/>
        <v>BLANK</v>
      </c>
      <c r="R8929"/>
    </row>
    <row r="8930" spans="16:18" x14ac:dyDescent="0.2">
      <c r="P8930" s="288" t="str">
        <f t="shared" si="139"/>
        <v>BLANK</v>
      </c>
      <c r="R8930"/>
    </row>
    <row r="8931" spans="16:18" x14ac:dyDescent="0.2">
      <c r="P8931" s="288" t="str">
        <f t="shared" si="139"/>
        <v>BLANK</v>
      </c>
      <c r="R8931"/>
    </row>
    <row r="8932" spans="16:18" x14ac:dyDescent="0.2">
      <c r="P8932" s="288" t="str">
        <f t="shared" si="139"/>
        <v>BLANK</v>
      </c>
      <c r="R8932"/>
    </row>
    <row r="8933" spans="16:18" x14ac:dyDescent="0.2">
      <c r="P8933" s="288" t="str">
        <f t="shared" si="139"/>
        <v>BLANK</v>
      </c>
      <c r="R8933"/>
    </row>
    <row r="8934" spans="16:18" x14ac:dyDescent="0.2">
      <c r="P8934" s="288" t="str">
        <f t="shared" si="139"/>
        <v>BLANK</v>
      </c>
      <c r="R8934"/>
    </row>
    <row r="8935" spans="16:18" x14ac:dyDescent="0.2">
      <c r="P8935" s="288" t="str">
        <f t="shared" si="139"/>
        <v>BLANK</v>
      </c>
      <c r="R8935"/>
    </row>
    <row r="8936" spans="16:18" x14ac:dyDescent="0.2">
      <c r="P8936" s="288" t="str">
        <f t="shared" si="139"/>
        <v>BLANK</v>
      </c>
      <c r="R8936"/>
    </row>
    <row r="8937" spans="16:18" x14ac:dyDescent="0.2">
      <c r="P8937" s="288" t="str">
        <f t="shared" si="139"/>
        <v>BLANK</v>
      </c>
      <c r="R8937"/>
    </row>
    <row r="8938" spans="16:18" x14ac:dyDescent="0.2">
      <c r="P8938" s="288" t="str">
        <f t="shared" si="139"/>
        <v>BLANK</v>
      </c>
      <c r="R8938"/>
    </row>
    <row r="8939" spans="16:18" x14ac:dyDescent="0.2">
      <c r="P8939" s="288" t="str">
        <f t="shared" si="139"/>
        <v>BLANK</v>
      </c>
      <c r="R8939"/>
    </row>
    <row r="8940" spans="16:18" x14ac:dyDescent="0.2">
      <c r="P8940" s="288" t="str">
        <f t="shared" si="139"/>
        <v>BLANK</v>
      </c>
      <c r="R8940"/>
    </row>
    <row r="8941" spans="16:18" x14ac:dyDescent="0.2">
      <c r="P8941" s="288" t="str">
        <f t="shared" si="139"/>
        <v>BLANK</v>
      </c>
      <c r="R8941"/>
    </row>
    <row r="8942" spans="16:18" x14ac:dyDescent="0.2">
      <c r="P8942" s="288" t="str">
        <f t="shared" si="139"/>
        <v>BLANK</v>
      </c>
      <c r="R8942"/>
    </row>
    <row r="8943" spans="16:18" x14ac:dyDescent="0.2">
      <c r="P8943" s="288" t="str">
        <f t="shared" si="139"/>
        <v>BLANK</v>
      </c>
      <c r="R8943"/>
    </row>
    <row r="8944" spans="16:18" x14ac:dyDescent="0.2">
      <c r="P8944" s="288" t="str">
        <f t="shared" si="139"/>
        <v>BLANK</v>
      </c>
      <c r="R8944"/>
    </row>
    <row r="8945" spans="16:18" x14ac:dyDescent="0.2">
      <c r="P8945" s="288" t="str">
        <f t="shared" si="139"/>
        <v>BLANK</v>
      </c>
      <c r="R8945"/>
    </row>
    <row r="8946" spans="16:18" x14ac:dyDescent="0.2">
      <c r="P8946" s="288" t="str">
        <f t="shared" si="139"/>
        <v>BLANK</v>
      </c>
      <c r="R8946"/>
    </row>
    <row r="8947" spans="16:18" x14ac:dyDescent="0.2">
      <c r="P8947" s="288" t="str">
        <f t="shared" si="139"/>
        <v>BLANK</v>
      </c>
      <c r="R8947"/>
    </row>
    <row r="8948" spans="16:18" x14ac:dyDescent="0.2">
      <c r="P8948" s="288" t="str">
        <f t="shared" si="139"/>
        <v>BLANK</v>
      </c>
      <c r="R8948"/>
    </row>
    <row r="8949" spans="16:18" x14ac:dyDescent="0.2">
      <c r="P8949" s="288" t="str">
        <f t="shared" si="139"/>
        <v>BLANK</v>
      </c>
      <c r="R8949"/>
    </row>
    <row r="8950" spans="16:18" x14ac:dyDescent="0.2">
      <c r="P8950" s="288" t="str">
        <f t="shared" si="139"/>
        <v>BLANK</v>
      </c>
      <c r="R8950"/>
    </row>
    <row r="8951" spans="16:18" x14ac:dyDescent="0.2">
      <c r="P8951" s="288" t="str">
        <f t="shared" si="139"/>
        <v>BLANK</v>
      </c>
      <c r="R8951"/>
    </row>
    <row r="8952" spans="16:18" x14ac:dyDescent="0.2">
      <c r="P8952" s="288" t="str">
        <f t="shared" si="139"/>
        <v>BLANK</v>
      </c>
      <c r="R8952"/>
    </row>
    <row r="8953" spans="16:18" x14ac:dyDescent="0.2">
      <c r="P8953" s="288" t="str">
        <f t="shared" si="139"/>
        <v>BLANK</v>
      </c>
      <c r="R8953"/>
    </row>
    <row r="8954" spans="16:18" x14ac:dyDescent="0.2">
      <c r="P8954" s="288" t="str">
        <f t="shared" si="139"/>
        <v>BLANK</v>
      </c>
      <c r="R8954"/>
    </row>
    <row r="8955" spans="16:18" x14ac:dyDescent="0.2">
      <c r="P8955" s="288" t="str">
        <f t="shared" si="139"/>
        <v>BLANK</v>
      </c>
      <c r="R8955"/>
    </row>
    <row r="8956" spans="16:18" x14ac:dyDescent="0.2">
      <c r="P8956" s="288" t="str">
        <f t="shared" si="139"/>
        <v>BLANK</v>
      </c>
      <c r="R8956"/>
    </row>
    <row r="8957" spans="16:18" x14ac:dyDescent="0.2">
      <c r="P8957" s="288" t="str">
        <f t="shared" si="139"/>
        <v>BLANK</v>
      </c>
      <c r="R8957"/>
    </row>
    <row r="8958" spans="16:18" x14ac:dyDescent="0.2">
      <c r="P8958" s="288" t="str">
        <f t="shared" si="139"/>
        <v>BLANK</v>
      </c>
      <c r="R8958"/>
    </row>
    <row r="8959" spans="16:18" x14ac:dyDescent="0.2">
      <c r="P8959" s="288" t="str">
        <f t="shared" si="139"/>
        <v>BLANK</v>
      </c>
      <c r="R8959"/>
    </row>
    <row r="8960" spans="16:18" x14ac:dyDescent="0.2">
      <c r="P8960" s="288" t="str">
        <f t="shared" si="139"/>
        <v>BLANK</v>
      </c>
      <c r="R8960"/>
    </row>
    <row r="8961" spans="16:18" x14ac:dyDescent="0.2">
      <c r="P8961" s="288" t="str">
        <f t="shared" si="139"/>
        <v>BLANK</v>
      </c>
      <c r="R8961"/>
    </row>
    <row r="8962" spans="16:18" x14ac:dyDescent="0.2">
      <c r="P8962" s="288" t="str">
        <f t="shared" si="139"/>
        <v>BLANK</v>
      </c>
      <c r="R8962"/>
    </row>
    <row r="8963" spans="16:18" x14ac:dyDescent="0.2">
      <c r="P8963" s="288" t="str">
        <f t="shared" ref="P8963:P9026" si="140">IF(A8963="","BLANK",A8963)</f>
        <v>BLANK</v>
      </c>
      <c r="R8963"/>
    </row>
    <row r="8964" spans="16:18" x14ac:dyDescent="0.2">
      <c r="P8964" s="288" t="str">
        <f t="shared" si="140"/>
        <v>BLANK</v>
      </c>
      <c r="R8964"/>
    </row>
    <row r="8965" spans="16:18" x14ac:dyDescent="0.2">
      <c r="P8965" s="288" t="str">
        <f t="shared" si="140"/>
        <v>BLANK</v>
      </c>
      <c r="R8965"/>
    </row>
    <row r="8966" spans="16:18" x14ac:dyDescent="0.2">
      <c r="P8966" s="288" t="str">
        <f t="shared" si="140"/>
        <v>BLANK</v>
      </c>
      <c r="R8966"/>
    </row>
    <row r="8967" spans="16:18" x14ac:dyDescent="0.2">
      <c r="P8967" s="288" t="str">
        <f t="shared" si="140"/>
        <v>BLANK</v>
      </c>
      <c r="R8967"/>
    </row>
    <row r="8968" spans="16:18" x14ac:dyDescent="0.2">
      <c r="P8968" s="288" t="str">
        <f t="shared" si="140"/>
        <v>BLANK</v>
      </c>
      <c r="R8968"/>
    </row>
    <row r="8969" spans="16:18" x14ac:dyDescent="0.2">
      <c r="P8969" s="288" t="str">
        <f t="shared" si="140"/>
        <v>BLANK</v>
      </c>
      <c r="R8969"/>
    </row>
    <row r="8970" spans="16:18" x14ac:dyDescent="0.2">
      <c r="P8970" s="288" t="str">
        <f t="shared" si="140"/>
        <v>BLANK</v>
      </c>
      <c r="R8970"/>
    </row>
    <row r="8971" spans="16:18" x14ac:dyDescent="0.2">
      <c r="P8971" s="288" t="str">
        <f t="shared" si="140"/>
        <v>BLANK</v>
      </c>
      <c r="R8971"/>
    </row>
    <row r="8972" spans="16:18" x14ac:dyDescent="0.2">
      <c r="P8972" s="288" t="str">
        <f t="shared" si="140"/>
        <v>BLANK</v>
      </c>
      <c r="R8972"/>
    </row>
    <row r="8973" spans="16:18" x14ac:dyDescent="0.2">
      <c r="P8973" s="288" t="str">
        <f t="shared" si="140"/>
        <v>BLANK</v>
      </c>
      <c r="R8973"/>
    </row>
    <row r="8974" spans="16:18" x14ac:dyDescent="0.2">
      <c r="P8974" s="288" t="str">
        <f t="shared" si="140"/>
        <v>BLANK</v>
      </c>
      <c r="R8974"/>
    </row>
    <row r="8975" spans="16:18" x14ac:dyDescent="0.2">
      <c r="P8975" s="288" t="str">
        <f t="shared" si="140"/>
        <v>BLANK</v>
      </c>
      <c r="R8975"/>
    </row>
    <row r="8976" spans="16:18" x14ac:dyDescent="0.2">
      <c r="P8976" s="288" t="str">
        <f t="shared" si="140"/>
        <v>BLANK</v>
      </c>
      <c r="R8976"/>
    </row>
    <row r="8977" spans="16:18" x14ac:dyDescent="0.2">
      <c r="P8977" s="288" t="str">
        <f t="shared" si="140"/>
        <v>BLANK</v>
      </c>
      <c r="R8977"/>
    </row>
    <row r="8978" spans="16:18" x14ac:dyDescent="0.2">
      <c r="P8978" s="288" t="str">
        <f t="shared" si="140"/>
        <v>BLANK</v>
      </c>
      <c r="R8978"/>
    </row>
    <row r="8979" spans="16:18" x14ac:dyDescent="0.2">
      <c r="P8979" s="288" t="str">
        <f t="shared" si="140"/>
        <v>BLANK</v>
      </c>
      <c r="R8979"/>
    </row>
    <row r="8980" spans="16:18" x14ac:dyDescent="0.2">
      <c r="P8980" s="288" t="str">
        <f t="shared" si="140"/>
        <v>BLANK</v>
      </c>
      <c r="R8980"/>
    </row>
    <row r="8981" spans="16:18" x14ac:dyDescent="0.2">
      <c r="P8981" s="288" t="str">
        <f t="shared" si="140"/>
        <v>BLANK</v>
      </c>
      <c r="R8981"/>
    </row>
    <row r="8982" spans="16:18" x14ac:dyDescent="0.2">
      <c r="P8982" s="288" t="str">
        <f t="shared" si="140"/>
        <v>BLANK</v>
      </c>
      <c r="R8982"/>
    </row>
    <row r="8983" spans="16:18" x14ac:dyDescent="0.2">
      <c r="P8983" s="288" t="str">
        <f t="shared" si="140"/>
        <v>BLANK</v>
      </c>
      <c r="R8983"/>
    </row>
    <row r="8984" spans="16:18" x14ac:dyDescent="0.2">
      <c r="P8984" s="288" t="str">
        <f t="shared" si="140"/>
        <v>BLANK</v>
      </c>
      <c r="R8984"/>
    </row>
    <row r="8985" spans="16:18" x14ac:dyDescent="0.2">
      <c r="P8985" s="288" t="str">
        <f t="shared" si="140"/>
        <v>BLANK</v>
      </c>
      <c r="R8985"/>
    </row>
    <row r="8986" spans="16:18" x14ac:dyDescent="0.2">
      <c r="P8986" s="288" t="str">
        <f t="shared" si="140"/>
        <v>BLANK</v>
      </c>
      <c r="R8986"/>
    </row>
    <row r="8987" spans="16:18" x14ac:dyDescent="0.2">
      <c r="P8987" s="288" t="str">
        <f t="shared" si="140"/>
        <v>BLANK</v>
      </c>
      <c r="R8987"/>
    </row>
    <row r="8988" spans="16:18" x14ac:dyDescent="0.2">
      <c r="P8988" s="288" t="str">
        <f t="shared" si="140"/>
        <v>BLANK</v>
      </c>
      <c r="R8988"/>
    </row>
    <row r="8989" spans="16:18" x14ac:dyDescent="0.2">
      <c r="P8989" s="288" t="str">
        <f t="shared" si="140"/>
        <v>BLANK</v>
      </c>
      <c r="R8989"/>
    </row>
    <row r="8990" spans="16:18" x14ac:dyDescent="0.2">
      <c r="P8990" s="288" t="str">
        <f t="shared" si="140"/>
        <v>BLANK</v>
      </c>
      <c r="R8990"/>
    </row>
    <row r="8991" spans="16:18" x14ac:dyDescent="0.2">
      <c r="P8991" s="288" t="str">
        <f t="shared" si="140"/>
        <v>BLANK</v>
      </c>
      <c r="R8991"/>
    </row>
    <row r="8992" spans="16:18" x14ac:dyDescent="0.2">
      <c r="P8992" s="288" t="str">
        <f t="shared" si="140"/>
        <v>BLANK</v>
      </c>
      <c r="R8992"/>
    </row>
    <row r="8993" spans="16:18" x14ac:dyDescent="0.2">
      <c r="P8993" s="288" t="str">
        <f t="shared" si="140"/>
        <v>BLANK</v>
      </c>
      <c r="R8993"/>
    </row>
    <row r="8994" spans="16:18" x14ac:dyDescent="0.2">
      <c r="P8994" s="288" t="str">
        <f t="shared" si="140"/>
        <v>BLANK</v>
      </c>
      <c r="R8994"/>
    </row>
    <row r="8995" spans="16:18" x14ac:dyDescent="0.2">
      <c r="P8995" s="288" t="str">
        <f t="shared" si="140"/>
        <v>BLANK</v>
      </c>
      <c r="R8995"/>
    </row>
    <row r="8996" spans="16:18" x14ac:dyDescent="0.2">
      <c r="P8996" s="288" t="str">
        <f t="shared" si="140"/>
        <v>BLANK</v>
      </c>
      <c r="R8996"/>
    </row>
    <row r="8997" spans="16:18" x14ac:dyDescent="0.2">
      <c r="P8997" s="288" t="str">
        <f t="shared" si="140"/>
        <v>BLANK</v>
      </c>
      <c r="R8997"/>
    </row>
    <row r="8998" spans="16:18" x14ac:dyDescent="0.2">
      <c r="P8998" s="288" t="str">
        <f t="shared" si="140"/>
        <v>BLANK</v>
      </c>
      <c r="R8998"/>
    </row>
    <row r="8999" spans="16:18" x14ac:dyDescent="0.2">
      <c r="P8999" s="288" t="str">
        <f t="shared" si="140"/>
        <v>BLANK</v>
      </c>
      <c r="R8999"/>
    </row>
    <row r="9000" spans="16:18" x14ac:dyDescent="0.2">
      <c r="P9000" s="288" t="str">
        <f t="shared" si="140"/>
        <v>BLANK</v>
      </c>
      <c r="R9000"/>
    </row>
    <row r="9001" spans="16:18" x14ac:dyDescent="0.2">
      <c r="P9001" s="288" t="str">
        <f t="shared" si="140"/>
        <v>BLANK</v>
      </c>
      <c r="R9001"/>
    </row>
    <row r="9002" spans="16:18" x14ac:dyDescent="0.2">
      <c r="P9002" s="288" t="str">
        <f t="shared" si="140"/>
        <v>BLANK</v>
      </c>
      <c r="R9002"/>
    </row>
    <row r="9003" spans="16:18" x14ac:dyDescent="0.2">
      <c r="P9003" s="288" t="str">
        <f t="shared" si="140"/>
        <v>BLANK</v>
      </c>
      <c r="R9003"/>
    </row>
    <row r="9004" spans="16:18" x14ac:dyDescent="0.2">
      <c r="P9004" s="288" t="str">
        <f t="shared" si="140"/>
        <v>BLANK</v>
      </c>
      <c r="R9004"/>
    </row>
    <row r="9005" spans="16:18" x14ac:dyDescent="0.2">
      <c r="P9005" s="288" t="str">
        <f t="shared" si="140"/>
        <v>BLANK</v>
      </c>
      <c r="R9005"/>
    </row>
    <row r="9006" spans="16:18" x14ac:dyDescent="0.2">
      <c r="P9006" s="288" t="str">
        <f t="shared" si="140"/>
        <v>BLANK</v>
      </c>
      <c r="R9006"/>
    </row>
    <row r="9007" spans="16:18" x14ac:dyDescent="0.2">
      <c r="P9007" s="288" t="str">
        <f t="shared" si="140"/>
        <v>BLANK</v>
      </c>
      <c r="R9007"/>
    </row>
    <row r="9008" spans="16:18" x14ac:dyDescent="0.2">
      <c r="P9008" s="288" t="str">
        <f t="shared" si="140"/>
        <v>BLANK</v>
      </c>
      <c r="R9008"/>
    </row>
    <row r="9009" spans="16:18" x14ac:dyDescent="0.2">
      <c r="P9009" s="288" t="str">
        <f t="shared" si="140"/>
        <v>BLANK</v>
      </c>
      <c r="R9009"/>
    </row>
    <row r="9010" spans="16:18" x14ac:dyDescent="0.2">
      <c r="P9010" s="288" t="str">
        <f t="shared" si="140"/>
        <v>BLANK</v>
      </c>
      <c r="R9010"/>
    </row>
    <row r="9011" spans="16:18" x14ac:dyDescent="0.2">
      <c r="P9011" s="288" t="str">
        <f t="shared" si="140"/>
        <v>BLANK</v>
      </c>
      <c r="R9011"/>
    </row>
    <row r="9012" spans="16:18" x14ac:dyDescent="0.2">
      <c r="P9012" s="288" t="str">
        <f t="shared" si="140"/>
        <v>BLANK</v>
      </c>
      <c r="R9012"/>
    </row>
    <row r="9013" spans="16:18" x14ac:dyDescent="0.2">
      <c r="P9013" s="288" t="str">
        <f t="shared" si="140"/>
        <v>BLANK</v>
      </c>
      <c r="R9013"/>
    </row>
    <row r="9014" spans="16:18" x14ac:dyDescent="0.2">
      <c r="P9014" s="288" t="str">
        <f t="shared" si="140"/>
        <v>BLANK</v>
      </c>
      <c r="R9014"/>
    </row>
    <row r="9015" spans="16:18" x14ac:dyDescent="0.2">
      <c r="P9015" s="288" t="str">
        <f t="shared" si="140"/>
        <v>BLANK</v>
      </c>
      <c r="R9015"/>
    </row>
    <row r="9016" spans="16:18" x14ac:dyDescent="0.2">
      <c r="P9016" s="288" t="str">
        <f t="shared" si="140"/>
        <v>BLANK</v>
      </c>
      <c r="R9016"/>
    </row>
    <row r="9017" spans="16:18" x14ac:dyDescent="0.2">
      <c r="P9017" s="288" t="str">
        <f t="shared" si="140"/>
        <v>BLANK</v>
      </c>
      <c r="R9017"/>
    </row>
    <row r="9018" spans="16:18" x14ac:dyDescent="0.2">
      <c r="P9018" s="288" t="str">
        <f t="shared" si="140"/>
        <v>BLANK</v>
      </c>
      <c r="R9018"/>
    </row>
    <row r="9019" spans="16:18" x14ac:dyDescent="0.2">
      <c r="P9019" s="288" t="str">
        <f t="shared" si="140"/>
        <v>BLANK</v>
      </c>
      <c r="R9019"/>
    </row>
    <row r="9020" spans="16:18" x14ac:dyDescent="0.2">
      <c r="P9020" s="288" t="str">
        <f t="shared" si="140"/>
        <v>BLANK</v>
      </c>
      <c r="R9020"/>
    </row>
    <row r="9021" spans="16:18" x14ac:dyDescent="0.2">
      <c r="P9021" s="288" t="str">
        <f t="shared" si="140"/>
        <v>BLANK</v>
      </c>
      <c r="R9021"/>
    </row>
    <row r="9022" spans="16:18" x14ac:dyDescent="0.2">
      <c r="P9022" s="288" t="str">
        <f t="shared" si="140"/>
        <v>BLANK</v>
      </c>
      <c r="R9022"/>
    </row>
    <row r="9023" spans="16:18" x14ac:dyDescent="0.2">
      <c r="P9023" s="288" t="str">
        <f t="shared" si="140"/>
        <v>BLANK</v>
      </c>
      <c r="R9023"/>
    </row>
    <row r="9024" spans="16:18" x14ac:dyDescent="0.2">
      <c r="P9024" s="288" t="str">
        <f t="shared" si="140"/>
        <v>BLANK</v>
      </c>
      <c r="R9024"/>
    </row>
    <row r="9025" spans="16:18" x14ac:dyDescent="0.2">
      <c r="P9025" s="288" t="str">
        <f t="shared" si="140"/>
        <v>BLANK</v>
      </c>
      <c r="R9025"/>
    </row>
    <row r="9026" spans="16:18" x14ac:dyDescent="0.2">
      <c r="P9026" s="288" t="str">
        <f t="shared" si="140"/>
        <v>BLANK</v>
      </c>
      <c r="R9026"/>
    </row>
    <row r="9027" spans="16:18" x14ac:dyDescent="0.2">
      <c r="P9027" s="288" t="str">
        <f t="shared" ref="P9027:P9090" si="141">IF(A9027="","BLANK",A9027)</f>
        <v>BLANK</v>
      </c>
      <c r="R9027"/>
    </row>
    <row r="9028" spans="16:18" x14ac:dyDescent="0.2">
      <c r="P9028" s="288" t="str">
        <f t="shared" si="141"/>
        <v>BLANK</v>
      </c>
      <c r="R9028"/>
    </row>
    <row r="9029" spans="16:18" x14ac:dyDescent="0.2">
      <c r="P9029" s="288" t="str">
        <f t="shared" si="141"/>
        <v>BLANK</v>
      </c>
      <c r="R9029"/>
    </row>
    <row r="9030" spans="16:18" x14ac:dyDescent="0.2">
      <c r="P9030" s="288" t="str">
        <f t="shared" si="141"/>
        <v>BLANK</v>
      </c>
      <c r="R9030"/>
    </row>
    <row r="9031" spans="16:18" x14ac:dyDescent="0.2">
      <c r="P9031" s="288" t="str">
        <f t="shared" si="141"/>
        <v>BLANK</v>
      </c>
      <c r="R9031"/>
    </row>
    <row r="9032" spans="16:18" x14ac:dyDescent="0.2">
      <c r="P9032" s="288" t="str">
        <f t="shared" si="141"/>
        <v>BLANK</v>
      </c>
      <c r="R9032"/>
    </row>
    <row r="9033" spans="16:18" x14ac:dyDescent="0.2">
      <c r="P9033" s="288" t="str">
        <f t="shared" si="141"/>
        <v>BLANK</v>
      </c>
      <c r="R9033"/>
    </row>
    <row r="9034" spans="16:18" x14ac:dyDescent="0.2">
      <c r="P9034" s="288" t="str">
        <f t="shared" si="141"/>
        <v>BLANK</v>
      </c>
      <c r="R9034"/>
    </row>
    <row r="9035" spans="16:18" x14ac:dyDescent="0.2">
      <c r="P9035" s="288" t="str">
        <f t="shared" si="141"/>
        <v>BLANK</v>
      </c>
      <c r="R9035"/>
    </row>
    <row r="9036" spans="16:18" x14ac:dyDescent="0.2">
      <c r="P9036" s="288" t="str">
        <f t="shared" si="141"/>
        <v>BLANK</v>
      </c>
      <c r="R9036"/>
    </row>
    <row r="9037" spans="16:18" x14ac:dyDescent="0.2">
      <c r="P9037" s="288" t="str">
        <f t="shared" si="141"/>
        <v>BLANK</v>
      </c>
      <c r="R9037"/>
    </row>
    <row r="9038" spans="16:18" x14ac:dyDescent="0.2">
      <c r="P9038" s="288" t="str">
        <f t="shared" si="141"/>
        <v>BLANK</v>
      </c>
      <c r="R9038"/>
    </row>
    <row r="9039" spans="16:18" x14ac:dyDescent="0.2">
      <c r="P9039" s="288" t="str">
        <f t="shared" si="141"/>
        <v>BLANK</v>
      </c>
      <c r="R9039"/>
    </row>
    <row r="9040" spans="16:18" x14ac:dyDescent="0.2">
      <c r="P9040" s="288" t="str">
        <f t="shared" si="141"/>
        <v>BLANK</v>
      </c>
      <c r="R9040"/>
    </row>
    <row r="9041" spans="16:18" x14ac:dyDescent="0.2">
      <c r="P9041" s="288" t="str">
        <f t="shared" si="141"/>
        <v>BLANK</v>
      </c>
      <c r="R9041"/>
    </row>
    <row r="9042" spans="16:18" x14ac:dyDescent="0.2">
      <c r="P9042" s="288" t="str">
        <f t="shared" si="141"/>
        <v>BLANK</v>
      </c>
      <c r="R9042"/>
    </row>
    <row r="9043" spans="16:18" x14ac:dyDescent="0.2">
      <c r="P9043" s="288" t="str">
        <f t="shared" si="141"/>
        <v>BLANK</v>
      </c>
      <c r="R9043"/>
    </row>
    <row r="9044" spans="16:18" x14ac:dyDescent="0.2">
      <c r="P9044" s="288" t="str">
        <f t="shared" si="141"/>
        <v>BLANK</v>
      </c>
      <c r="R9044"/>
    </row>
    <row r="9045" spans="16:18" x14ac:dyDescent="0.2">
      <c r="P9045" s="288" t="str">
        <f t="shared" si="141"/>
        <v>BLANK</v>
      </c>
      <c r="R9045"/>
    </row>
    <row r="9046" spans="16:18" x14ac:dyDescent="0.2">
      <c r="P9046" s="288" t="str">
        <f t="shared" si="141"/>
        <v>BLANK</v>
      </c>
      <c r="R9046"/>
    </row>
    <row r="9047" spans="16:18" x14ac:dyDescent="0.2">
      <c r="P9047" s="288" t="str">
        <f t="shared" si="141"/>
        <v>BLANK</v>
      </c>
      <c r="R9047"/>
    </row>
    <row r="9048" spans="16:18" x14ac:dyDescent="0.2">
      <c r="P9048" s="288" t="str">
        <f t="shared" si="141"/>
        <v>BLANK</v>
      </c>
      <c r="R9048"/>
    </row>
    <row r="9049" spans="16:18" x14ac:dyDescent="0.2">
      <c r="P9049" s="288" t="str">
        <f t="shared" si="141"/>
        <v>BLANK</v>
      </c>
      <c r="R9049"/>
    </row>
    <row r="9050" spans="16:18" x14ac:dyDescent="0.2">
      <c r="P9050" s="288" t="str">
        <f t="shared" si="141"/>
        <v>BLANK</v>
      </c>
      <c r="R9050"/>
    </row>
    <row r="9051" spans="16:18" x14ac:dyDescent="0.2">
      <c r="P9051" s="288" t="str">
        <f t="shared" si="141"/>
        <v>BLANK</v>
      </c>
      <c r="R9051"/>
    </row>
    <row r="9052" spans="16:18" x14ac:dyDescent="0.2">
      <c r="P9052" s="288" t="str">
        <f t="shared" si="141"/>
        <v>BLANK</v>
      </c>
      <c r="R9052"/>
    </row>
    <row r="9053" spans="16:18" x14ac:dyDescent="0.2">
      <c r="P9053" s="288" t="str">
        <f t="shared" si="141"/>
        <v>BLANK</v>
      </c>
      <c r="R9053"/>
    </row>
    <row r="9054" spans="16:18" x14ac:dyDescent="0.2">
      <c r="P9054" s="288" t="str">
        <f t="shared" si="141"/>
        <v>BLANK</v>
      </c>
      <c r="R9054"/>
    </row>
    <row r="9055" spans="16:18" x14ac:dyDescent="0.2">
      <c r="P9055" s="288" t="str">
        <f t="shared" si="141"/>
        <v>BLANK</v>
      </c>
      <c r="R9055"/>
    </row>
    <row r="9056" spans="16:18" x14ac:dyDescent="0.2">
      <c r="P9056" s="288" t="str">
        <f t="shared" si="141"/>
        <v>BLANK</v>
      </c>
      <c r="R9056"/>
    </row>
    <row r="9057" spans="16:18" x14ac:dyDescent="0.2">
      <c r="P9057" s="288" t="str">
        <f t="shared" si="141"/>
        <v>BLANK</v>
      </c>
      <c r="R9057"/>
    </row>
    <row r="9058" spans="16:18" x14ac:dyDescent="0.2">
      <c r="P9058" s="288" t="str">
        <f t="shared" si="141"/>
        <v>BLANK</v>
      </c>
      <c r="R9058"/>
    </row>
    <row r="9059" spans="16:18" x14ac:dyDescent="0.2">
      <c r="P9059" s="288" t="str">
        <f t="shared" si="141"/>
        <v>BLANK</v>
      </c>
      <c r="R9059"/>
    </row>
    <row r="9060" spans="16:18" x14ac:dyDescent="0.2">
      <c r="P9060" s="288" t="str">
        <f t="shared" si="141"/>
        <v>BLANK</v>
      </c>
      <c r="R9060"/>
    </row>
    <row r="9061" spans="16:18" x14ac:dyDescent="0.2">
      <c r="P9061" s="288" t="str">
        <f t="shared" si="141"/>
        <v>BLANK</v>
      </c>
      <c r="R9061"/>
    </row>
    <row r="9062" spans="16:18" x14ac:dyDescent="0.2">
      <c r="P9062" s="288" t="str">
        <f t="shared" si="141"/>
        <v>BLANK</v>
      </c>
      <c r="R9062"/>
    </row>
    <row r="9063" spans="16:18" x14ac:dyDescent="0.2">
      <c r="P9063" s="288" t="str">
        <f t="shared" si="141"/>
        <v>BLANK</v>
      </c>
      <c r="R9063"/>
    </row>
    <row r="9064" spans="16:18" x14ac:dyDescent="0.2">
      <c r="P9064" s="288" t="str">
        <f t="shared" si="141"/>
        <v>BLANK</v>
      </c>
      <c r="R9064"/>
    </row>
    <row r="9065" spans="16:18" x14ac:dyDescent="0.2">
      <c r="P9065" s="288" t="str">
        <f t="shared" si="141"/>
        <v>BLANK</v>
      </c>
      <c r="R9065"/>
    </row>
    <row r="9066" spans="16:18" x14ac:dyDescent="0.2">
      <c r="P9066" s="288" t="str">
        <f t="shared" si="141"/>
        <v>BLANK</v>
      </c>
      <c r="R9066"/>
    </row>
    <row r="9067" spans="16:18" x14ac:dyDescent="0.2">
      <c r="P9067" s="288" t="str">
        <f t="shared" si="141"/>
        <v>BLANK</v>
      </c>
      <c r="R9067"/>
    </row>
    <row r="9068" spans="16:18" x14ac:dyDescent="0.2">
      <c r="P9068" s="288" t="str">
        <f t="shared" si="141"/>
        <v>BLANK</v>
      </c>
      <c r="R9068"/>
    </row>
    <row r="9069" spans="16:18" x14ac:dyDescent="0.2">
      <c r="P9069" s="288" t="str">
        <f t="shared" si="141"/>
        <v>BLANK</v>
      </c>
      <c r="R9069"/>
    </row>
    <row r="9070" spans="16:18" x14ac:dyDescent="0.2">
      <c r="P9070" s="288" t="str">
        <f t="shared" si="141"/>
        <v>BLANK</v>
      </c>
      <c r="R9070"/>
    </row>
    <row r="9071" spans="16:18" x14ac:dyDescent="0.2">
      <c r="P9071" s="288" t="str">
        <f t="shared" si="141"/>
        <v>BLANK</v>
      </c>
      <c r="R9071"/>
    </row>
    <row r="9072" spans="16:18" x14ac:dyDescent="0.2">
      <c r="P9072" s="288" t="str">
        <f t="shared" si="141"/>
        <v>BLANK</v>
      </c>
      <c r="R9072"/>
    </row>
    <row r="9073" spans="16:18" x14ac:dyDescent="0.2">
      <c r="P9073" s="288" t="str">
        <f t="shared" si="141"/>
        <v>BLANK</v>
      </c>
      <c r="R9073"/>
    </row>
    <row r="9074" spans="16:18" x14ac:dyDescent="0.2">
      <c r="P9074" s="288" t="str">
        <f t="shared" si="141"/>
        <v>BLANK</v>
      </c>
      <c r="R9074"/>
    </row>
    <row r="9075" spans="16:18" x14ac:dyDescent="0.2">
      <c r="P9075" s="288" t="str">
        <f t="shared" si="141"/>
        <v>BLANK</v>
      </c>
      <c r="R9075"/>
    </row>
    <row r="9076" spans="16:18" x14ac:dyDescent="0.2">
      <c r="P9076" s="288" t="str">
        <f t="shared" si="141"/>
        <v>BLANK</v>
      </c>
      <c r="R9076"/>
    </row>
    <row r="9077" spans="16:18" x14ac:dyDescent="0.2">
      <c r="P9077" s="288" t="str">
        <f t="shared" si="141"/>
        <v>BLANK</v>
      </c>
      <c r="R9077"/>
    </row>
    <row r="9078" spans="16:18" x14ac:dyDescent="0.2">
      <c r="P9078" s="288" t="str">
        <f t="shared" si="141"/>
        <v>BLANK</v>
      </c>
      <c r="R9078"/>
    </row>
    <row r="9079" spans="16:18" x14ac:dyDescent="0.2">
      <c r="P9079" s="288" t="str">
        <f t="shared" si="141"/>
        <v>BLANK</v>
      </c>
      <c r="R9079"/>
    </row>
    <row r="9080" spans="16:18" x14ac:dyDescent="0.2">
      <c r="P9080" s="288" t="str">
        <f t="shared" si="141"/>
        <v>BLANK</v>
      </c>
      <c r="R9080"/>
    </row>
    <row r="9081" spans="16:18" x14ac:dyDescent="0.2">
      <c r="P9081" s="288" t="str">
        <f t="shared" si="141"/>
        <v>BLANK</v>
      </c>
      <c r="R9081"/>
    </row>
    <row r="9082" spans="16:18" x14ac:dyDescent="0.2">
      <c r="P9082" s="288" t="str">
        <f t="shared" si="141"/>
        <v>BLANK</v>
      </c>
      <c r="R9082"/>
    </row>
    <row r="9083" spans="16:18" x14ac:dyDescent="0.2">
      <c r="P9083" s="288" t="str">
        <f t="shared" si="141"/>
        <v>BLANK</v>
      </c>
      <c r="R9083"/>
    </row>
    <row r="9084" spans="16:18" x14ac:dyDescent="0.2">
      <c r="P9084" s="288" t="str">
        <f t="shared" si="141"/>
        <v>BLANK</v>
      </c>
      <c r="R9084"/>
    </row>
    <row r="9085" spans="16:18" x14ac:dyDescent="0.2">
      <c r="P9085" s="288" t="str">
        <f t="shared" si="141"/>
        <v>BLANK</v>
      </c>
      <c r="R9085"/>
    </row>
    <row r="9086" spans="16:18" x14ac:dyDescent="0.2">
      <c r="P9086" s="288" t="str">
        <f t="shared" si="141"/>
        <v>BLANK</v>
      </c>
      <c r="R9086"/>
    </row>
    <row r="9087" spans="16:18" x14ac:dyDescent="0.2">
      <c r="P9087" s="288" t="str">
        <f t="shared" si="141"/>
        <v>BLANK</v>
      </c>
      <c r="R9087"/>
    </row>
    <row r="9088" spans="16:18" x14ac:dyDescent="0.2">
      <c r="P9088" s="288" t="str">
        <f t="shared" si="141"/>
        <v>BLANK</v>
      </c>
      <c r="R9088"/>
    </row>
    <row r="9089" spans="16:18" x14ac:dyDescent="0.2">
      <c r="P9089" s="288" t="str">
        <f t="shared" si="141"/>
        <v>BLANK</v>
      </c>
      <c r="R9089"/>
    </row>
    <row r="9090" spans="16:18" x14ac:dyDescent="0.2">
      <c r="P9090" s="288" t="str">
        <f t="shared" si="141"/>
        <v>BLANK</v>
      </c>
      <c r="R9090"/>
    </row>
    <row r="9091" spans="16:18" x14ac:dyDescent="0.2">
      <c r="P9091" s="288" t="str">
        <f t="shared" ref="P9091:P9154" si="142">IF(A9091="","BLANK",A9091)</f>
        <v>BLANK</v>
      </c>
      <c r="R9091"/>
    </row>
    <row r="9092" spans="16:18" x14ac:dyDescent="0.2">
      <c r="P9092" s="288" t="str">
        <f t="shared" si="142"/>
        <v>BLANK</v>
      </c>
      <c r="R9092"/>
    </row>
    <row r="9093" spans="16:18" x14ac:dyDescent="0.2">
      <c r="P9093" s="288" t="str">
        <f t="shared" si="142"/>
        <v>BLANK</v>
      </c>
      <c r="R9093"/>
    </row>
    <row r="9094" spans="16:18" x14ac:dyDescent="0.2">
      <c r="P9094" s="288" t="str">
        <f t="shared" si="142"/>
        <v>BLANK</v>
      </c>
      <c r="R9094"/>
    </row>
    <row r="9095" spans="16:18" x14ac:dyDescent="0.2">
      <c r="P9095" s="288" t="str">
        <f t="shared" si="142"/>
        <v>BLANK</v>
      </c>
      <c r="R9095"/>
    </row>
    <row r="9096" spans="16:18" x14ac:dyDescent="0.2">
      <c r="P9096" s="288" t="str">
        <f t="shared" si="142"/>
        <v>BLANK</v>
      </c>
      <c r="R9096"/>
    </row>
    <row r="9097" spans="16:18" x14ac:dyDescent="0.2">
      <c r="P9097" s="288" t="str">
        <f t="shared" si="142"/>
        <v>BLANK</v>
      </c>
      <c r="R9097"/>
    </row>
    <row r="9098" spans="16:18" x14ac:dyDescent="0.2">
      <c r="P9098" s="288" t="str">
        <f t="shared" si="142"/>
        <v>BLANK</v>
      </c>
      <c r="R9098"/>
    </row>
    <row r="9099" spans="16:18" x14ac:dyDescent="0.2">
      <c r="P9099" s="288" t="str">
        <f t="shared" si="142"/>
        <v>BLANK</v>
      </c>
      <c r="R9099"/>
    </row>
    <row r="9100" spans="16:18" x14ac:dyDescent="0.2">
      <c r="P9100" s="288" t="str">
        <f t="shared" si="142"/>
        <v>BLANK</v>
      </c>
      <c r="R9100"/>
    </row>
    <row r="9101" spans="16:18" x14ac:dyDescent="0.2">
      <c r="P9101" s="288" t="str">
        <f t="shared" si="142"/>
        <v>BLANK</v>
      </c>
      <c r="R9101"/>
    </row>
    <row r="9102" spans="16:18" x14ac:dyDescent="0.2">
      <c r="P9102" s="288" t="str">
        <f t="shared" si="142"/>
        <v>BLANK</v>
      </c>
      <c r="R9102"/>
    </row>
    <row r="9103" spans="16:18" x14ac:dyDescent="0.2">
      <c r="P9103" s="288" t="str">
        <f t="shared" si="142"/>
        <v>BLANK</v>
      </c>
      <c r="R9103"/>
    </row>
    <row r="9104" spans="16:18" x14ac:dyDescent="0.2">
      <c r="P9104" s="288" t="str">
        <f t="shared" si="142"/>
        <v>BLANK</v>
      </c>
      <c r="R9104"/>
    </row>
    <row r="9105" spans="16:18" x14ac:dyDescent="0.2">
      <c r="P9105" s="288" t="str">
        <f t="shared" si="142"/>
        <v>BLANK</v>
      </c>
      <c r="R9105"/>
    </row>
    <row r="9106" spans="16:18" x14ac:dyDescent="0.2">
      <c r="P9106" s="288" t="str">
        <f t="shared" si="142"/>
        <v>BLANK</v>
      </c>
      <c r="R9106"/>
    </row>
    <row r="9107" spans="16:18" x14ac:dyDescent="0.2">
      <c r="P9107" s="288" t="str">
        <f t="shared" si="142"/>
        <v>BLANK</v>
      </c>
      <c r="R9107"/>
    </row>
    <row r="9108" spans="16:18" x14ac:dyDescent="0.2">
      <c r="P9108" s="288" t="str">
        <f t="shared" si="142"/>
        <v>BLANK</v>
      </c>
      <c r="R9108"/>
    </row>
    <row r="9109" spans="16:18" x14ac:dyDescent="0.2">
      <c r="P9109" s="288" t="str">
        <f t="shared" si="142"/>
        <v>BLANK</v>
      </c>
      <c r="R9109"/>
    </row>
    <row r="9110" spans="16:18" x14ac:dyDescent="0.2">
      <c r="P9110" s="288" t="str">
        <f t="shared" si="142"/>
        <v>BLANK</v>
      </c>
      <c r="R9110"/>
    </row>
    <row r="9111" spans="16:18" x14ac:dyDescent="0.2">
      <c r="P9111" s="288" t="str">
        <f t="shared" si="142"/>
        <v>BLANK</v>
      </c>
      <c r="R9111"/>
    </row>
    <row r="9112" spans="16:18" x14ac:dyDescent="0.2">
      <c r="P9112" s="288" t="str">
        <f t="shared" si="142"/>
        <v>BLANK</v>
      </c>
      <c r="R9112"/>
    </row>
    <row r="9113" spans="16:18" x14ac:dyDescent="0.2">
      <c r="P9113" s="288" t="str">
        <f t="shared" si="142"/>
        <v>BLANK</v>
      </c>
      <c r="R9113"/>
    </row>
    <row r="9114" spans="16:18" x14ac:dyDescent="0.2">
      <c r="P9114" s="288" t="str">
        <f t="shared" si="142"/>
        <v>BLANK</v>
      </c>
      <c r="R9114"/>
    </row>
    <row r="9115" spans="16:18" x14ac:dyDescent="0.2">
      <c r="P9115" s="288" t="str">
        <f t="shared" si="142"/>
        <v>BLANK</v>
      </c>
      <c r="R9115"/>
    </row>
    <row r="9116" spans="16:18" x14ac:dyDescent="0.2">
      <c r="P9116" s="288" t="str">
        <f t="shared" si="142"/>
        <v>BLANK</v>
      </c>
      <c r="R9116"/>
    </row>
    <row r="9117" spans="16:18" x14ac:dyDescent="0.2">
      <c r="P9117" s="288" t="str">
        <f t="shared" si="142"/>
        <v>BLANK</v>
      </c>
      <c r="R9117"/>
    </row>
    <row r="9118" spans="16:18" x14ac:dyDescent="0.2">
      <c r="P9118" s="288" t="str">
        <f t="shared" si="142"/>
        <v>BLANK</v>
      </c>
      <c r="R9118"/>
    </row>
    <row r="9119" spans="16:18" x14ac:dyDescent="0.2">
      <c r="P9119" s="288" t="str">
        <f t="shared" si="142"/>
        <v>BLANK</v>
      </c>
      <c r="R9119"/>
    </row>
    <row r="9120" spans="16:18" x14ac:dyDescent="0.2">
      <c r="P9120" s="288" t="str">
        <f t="shared" si="142"/>
        <v>BLANK</v>
      </c>
      <c r="R9120"/>
    </row>
    <row r="9121" spans="16:18" x14ac:dyDescent="0.2">
      <c r="P9121" s="288" t="str">
        <f t="shared" si="142"/>
        <v>BLANK</v>
      </c>
      <c r="R9121"/>
    </row>
    <row r="9122" spans="16:18" x14ac:dyDescent="0.2">
      <c r="P9122" s="288" t="str">
        <f t="shared" si="142"/>
        <v>BLANK</v>
      </c>
      <c r="R9122"/>
    </row>
    <row r="9123" spans="16:18" x14ac:dyDescent="0.2">
      <c r="P9123" s="288" t="str">
        <f t="shared" si="142"/>
        <v>BLANK</v>
      </c>
      <c r="R9123"/>
    </row>
    <row r="9124" spans="16:18" x14ac:dyDescent="0.2">
      <c r="P9124" s="288" t="str">
        <f t="shared" si="142"/>
        <v>BLANK</v>
      </c>
      <c r="R9124"/>
    </row>
    <row r="9125" spans="16:18" x14ac:dyDescent="0.2">
      <c r="P9125" s="288" t="str">
        <f t="shared" si="142"/>
        <v>BLANK</v>
      </c>
      <c r="R9125"/>
    </row>
    <row r="9126" spans="16:18" x14ac:dyDescent="0.2">
      <c r="P9126" s="288" t="str">
        <f t="shared" si="142"/>
        <v>BLANK</v>
      </c>
      <c r="R9126"/>
    </row>
    <row r="9127" spans="16:18" x14ac:dyDescent="0.2">
      <c r="P9127" s="288" t="str">
        <f t="shared" si="142"/>
        <v>BLANK</v>
      </c>
      <c r="R9127"/>
    </row>
    <row r="9128" spans="16:18" x14ac:dyDescent="0.2">
      <c r="P9128" s="288" t="str">
        <f t="shared" si="142"/>
        <v>BLANK</v>
      </c>
      <c r="R9128"/>
    </row>
    <row r="9129" spans="16:18" x14ac:dyDescent="0.2">
      <c r="P9129" s="288" t="str">
        <f t="shared" si="142"/>
        <v>BLANK</v>
      </c>
      <c r="R9129"/>
    </row>
    <row r="9130" spans="16:18" x14ac:dyDescent="0.2">
      <c r="P9130" s="288" t="str">
        <f t="shared" si="142"/>
        <v>BLANK</v>
      </c>
      <c r="R9130"/>
    </row>
    <row r="9131" spans="16:18" x14ac:dyDescent="0.2">
      <c r="P9131" s="288" t="str">
        <f t="shared" si="142"/>
        <v>BLANK</v>
      </c>
      <c r="R9131"/>
    </row>
    <row r="9132" spans="16:18" x14ac:dyDescent="0.2">
      <c r="P9132" s="288" t="str">
        <f t="shared" si="142"/>
        <v>BLANK</v>
      </c>
      <c r="R9132"/>
    </row>
    <row r="9133" spans="16:18" x14ac:dyDescent="0.2">
      <c r="P9133" s="288" t="str">
        <f t="shared" si="142"/>
        <v>BLANK</v>
      </c>
      <c r="R9133"/>
    </row>
    <row r="9134" spans="16:18" x14ac:dyDescent="0.2">
      <c r="P9134" s="288" t="str">
        <f t="shared" si="142"/>
        <v>BLANK</v>
      </c>
      <c r="R9134"/>
    </row>
    <row r="9135" spans="16:18" x14ac:dyDescent="0.2">
      <c r="P9135" s="288" t="str">
        <f t="shared" si="142"/>
        <v>BLANK</v>
      </c>
      <c r="R9135"/>
    </row>
    <row r="9136" spans="16:18" x14ac:dyDescent="0.2">
      <c r="P9136" s="288" t="str">
        <f t="shared" si="142"/>
        <v>BLANK</v>
      </c>
      <c r="R9136"/>
    </row>
    <row r="9137" spans="16:18" x14ac:dyDescent="0.2">
      <c r="P9137" s="288" t="str">
        <f t="shared" si="142"/>
        <v>BLANK</v>
      </c>
      <c r="R9137"/>
    </row>
    <row r="9138" spans="16:18" x14ac:dyDescent="0.2">
      <c r="P9138" s="288" t="str">
        <f t="shared" si="142"/>
        <v>BLANK</v>
      </c>
      <c r="R9138"/>
    </row>
    <row r="9139" spans="16:18" x14ac:dyDescent="0.2">
      <c r="P9139" s="288" t="str">
        <f t="shared" si="142"/>
        <v>BLANK</v>
      </c>
      <c r="R9139"/>
    </row>
    <row r="9140" spans="16:18" x14ac:dyDescent="0.2">
      <c r="P9140" s="288" t="str">
        <f t="shared" si="142"/>
        <v>BLANK</v>
      </c>
      <c r="R9140"/>
    </row>
    <row r="9141" spans="16:18" x14ac:dyDescent="0.2">
      <c r="P9141" s="288" t="str">
        <f t="shared" si="142"/>
        <v>BLANK</v>
      </c>
      <c r="R9141"/>
    </row>
    <row r="9142" spans="16:18" x14ac:dyDescent="0.2">
      <c r="P9142" s="288" t="str">
        <f t="shared" si="142"/>
        <v>BLANK</v>
      </c>
      <c r="R9142"/>
    </row>
    <row r="9143" spans="16:18" x14ac:dyDescent="0.2">
      <c r="P9143" s="288" t="str">
        <f t="shared" si="142"/>
        <v>BLANK</v>
      </c>
      <c r="R9143"/>
    </row>
    <row r="9144" spans="16:18" x14ac:dyDescent="0.2">
      <c r="P9144" s="288" t="str">
        <f t="shared" si="142"/>
        <v>BLANK</v>
      </c>
      <c r="R9144"/>
    </row>
    <row r="9145" spans="16:18" x14ac:dyDescent="0.2">
      <c r="P9145" s="288" t="str">
        <f t="shared" si="142"/>
        <v>BLANK</v>
      </c>
      <c r="R9145"/>
    </row>
    <row r="9146" spans="16:18" x14ac:dyDescent="0.2">
      <c r="P9146" s="288" t="str">
        <f t="shared" si="142"/>
        <v>BLANK</v>
      </c>
      <c r="R9146"/>
    </row>
    <row r="9147" spans="16:18" x14ac:dyDescent="0.2">
      <c r="P9147" s="288" t="str">
        <f t="shared" si="142"/>
        <v>BLANK</v>
      </c>
      <c r="R9147"/>
    </row>
    <row r="9148" spans="16:18" x14ac:dyDescent="0.2">
      <c r="P9148" s="288" t="str">
        <f t="shared" si="142"/>
        <v>BLANK</v>
      </c>
      <c r="R9148"/>
    </row>
    <row r="9149" spans="16:18" x14ac:dyDescent="0.2">
      <c r="P9149" s="288" t="str">
        <f t="shared" si="142"/>
        <v>BLANK</v>
      </c>
      <c r="R9149"/>
    </row>
    <row r="9150" spans="16:18" x14ac:dyDescent="0.2">
      <c r="P9150" s="288" t="str">
        <f t="shared" si="142"/>
        <v>BLANK</v>
      </c>
      <c r="R9150"/>
    </row>
    <row r="9151" spans="16:18" x14ac:dyDescent="0.2">
      <c r="P9151" s="288" t="str">
        <f t="shared" si="142"/>
        <v>BLANK</v>
      </c>
      <c r="R9151"/>
    </row>
    <row r="9152" spans="16:18" x14ac:dyDescent="0.2">
      <c r="P9152" s="288" t="str">
        <f t="shared" si="142"/>
        <v>BLANK</v>
      </c>
      <c r="R9152"/>
    </row>
    <row r="9153" spans="16:18" x14ac:dyDescent="0.2">
      <c r="P9153" s="288" t="str">
        <f t="shared" si="142"/>
        <v>BLANK</v>
      </c>
      <c r="R9153"/>
    </row>
    <row r="9154" spans="16:18" x14ac:dyDescent="0.2">
      <c r="P9154" s="288" t="str">
        <f t="shared" si="142"/>
        <v>BLANK</v>
      </c>
      <c r="R9154"/>
    </row>
    <row r="9155" spans="16:18" x14ac:dyDescent="0.2">
      <c r="P9155" s="288" t="str">
        <f t="shared" ref="P9155:P9218" si="143">IF(A9155="","BLANK",A9155)</f>
        <v>BLANK</v>
      </c>
      <c r="R9155"/>
    </row>
    <row r="9156" spans="16:18" x14ac:dyDescent="0.2">
      <c r="P9156" s="288" t="str">
        <f t="shared" si="143"/>
        <v>BLANK</v>
      </c>
      <c r="R9156"/>
    </row>
    <row r="9157" spans="16:18" x14ac:dyDescent="0.2">
      <c r="P9157" s="288" t="str">
        <f t="shared" si="143"/>
        <v>BLANK</v>
      </c>
      <c r="R9157"/>
    </row>
    <row r="9158" spans="16:18" x14ac:dyDescent="0.2">
      <c r="P9158" s="288" t="str">
        <f t="shared" si="143"/>
        <v>BLANK</v>
      </c>
      <c r="R9158"/>
    </row>
    <row r="9159" spans="16:18" x14ac:dyDescent="0.2">
      <c r="P9159" s="288" t="str">
        <f t="shared" si="143"/>
        <v>BLANK</v>
      </c>
      <c r="R9159"/>
    </row>
    <row r="9160" spans="16:18" x14ac:dyDescent="0.2">
      <c r="P9160" s="288" t="str">
        <f t="shared" si="143"/>
        <v>BLANK</v>
      </c>
      <c r="R9160"/>
    </row>
    <row r="9161" spans="16:18" x14ac:dyDescent="0.2">
      <c r="P9161" s="288" t="str">
        <f t="shared" si="143"/>
        <v>BLANK</v>
      </c>
      <c r="R9161"/>
    </row>
    <row r="9162" spans="16:18" x14ac:dyDescent="0.2">
      <c r="P9162" s="288" t="str">
        <f t="shared" si="143"/>
        <v>BLANK</v>
      </c>
      <c r="R9162"/>
    </row>
    <row r="9163" spans="16:18" x14ac:dyDescent="0.2">
      <c r="P9163" s="288" t="str">
        <f t="shared" si="143"/>
        <v>BLANK</v>
      </c>
      <c r="R9163"/>
    </row>
    <row r="9164" spans="16:18" x14ac:dyDescent="0.2">
      <c r="P9164" s="288" t="str">
        <f t="shared" si="143"/>
        <v>BLANK</v>
      </c>
      <c r="R9164"/>
    </row>
    <row r="9165" spans="16:18" x14ac:dyDescent="0.2">
      <c r="P9165" s="288" t="str">
        <f t="shared" si="143"/>
        <v>BLANK</v>
      </c>
      <c r="R9165"/>
    </row>
    <row r="9166" spans="16:18" x14ac:dyDescent="0.2">
      <c r="P9166" s="288" t="str">
        <f t="shared" si="143"/>
        <v>BLANK</v>
      </c>
      <c r="R9166"/>
    </row>
    <row r="9167" spans="16:18" x14ac:dyDescent="0.2">
      <c r="P9167" s="288" t="str">
        <f t="shared" si="143"/>
        <v>BLANK</v>
      </c>
      <c r="R9167"/>
    </row>
    <row r="9168" spans="16:18" x14ac:dyDescent="0.2">
      <c r="P9168" s="288" t="str">
        <f t="shared" si="143"/>
        <v>BLANK</v>
      </c>
      <c r="R9168"/>
    </row>
    <row r="9169" spans="16:18" x14ac:dyDescent="0.2">
      <c r="P9169" s="288" t="str">
        <f t="shared" si="143"/>
        <v>BLANK</v>
      </c>
      <c r="R9169"/>
    </row>
    <row r="9170" spans="16:18" x14ac:dyDescent="0.2">
      <c r="P9170" s="288" t="str">
        <f t="shared" si="143"/>
        <v>BLANK</v>
      </c>
      <c r="R9170"/>
    </row>
    <row r="9171" spans="16:18" x14ac:dyDescent="0.2">
      <c r="P9171" s="288" t="str">
        <f t="shared" si="143"/>
        <v>BLANK</v>
      </c>
      <c r="R9171"/>
    </row>
    <row r="9172" spans="16:18" x14ac:dyDescent="0.2">
      <c r="P9172" s="288" t="str">
        <f t="shared" si="143"/>
        <v>BLANK</v>
      </c>
      <c r="R9172"/>
    </row>
    <row r="9173" spans="16:18" x14ac:dyDescent="0.2">
      <c r="P9173" s="288" t="str">
        <f t="shared" si="143"/>
        <v>BLANK</v>
      </c>
      <c r="R9173"/>
    </row>
    <row r="9174" spans="16:18" x14ac:dyDescent="0.2">
      <c r="P9174" s="288" t="str">
        <f t="shared" si="143"/>
        <v>BLANK</v>
      </c>
      <c r="R9174"/>
    </row>
    <row r="9175" spans="16:18" x14ac:dyDescent="0.2">
      <c r="P9175" s="288" t="str">
        <f t="shared" si="143"/>
        <v>BLANK</v>
      </c>
      <c r="R9175"/>
    </row>
    <row r="9176" spans="16:18" x14ac:dyDescent="0.2">
      <c r="P9176" s="288" t="str">
        <f t="shared" si="143"/>
        <v>BLANK</v>
      </c>
      <c r="R9176"/>
    </row>
    <row r="9177" spans="16:18" x14ac:dyDescent="0.2">
      <c r="P9177" s="288" t="str">
        <f t="shared" si="143"/>
        <v>BLANK</v>
      </c>
      <c r="R9177"/>
    </row>
    <row r="9178" spans="16:18" x14ac:dyDescent="0.2">
      <c r="P9178" s="288" t="str">
        <f t="shared" si="143"/>
        <v>BLANK</v>
      </c>
      <c r="R9178"/>
    </row>
    <row r="9179" spans="16:18" x14ac:dyDescent="0.2">
      <c r="P9179" s="288" t="str">
        <f t="shared" si="143"/>
        <v>BLANK</v>
      </c>
      <c r="R9179"/>
    </row>
    <row r="9180" spans="16:18" x14ac:dyDescent="0.2">
      <c r="P9180" s="288" t="str">
        <f t="shared" si="143"/>
        <v>BLANK</v>
      </c>
      <c r="R9180"/>
    </row>
    <row r="9181" spans="16:18" x14ac:dyDescent="0.2">
      <c r="P9181" s="288" t="str">
        <f t="shared" si="143"/>
        <v>BLANK</v>
      </c>
      <c r="R9181"/>
    </row>
    <row r="9182" spans="16:18" x14ac:dyDescent="0.2">
      <c r="P9182" s="288" t="str">
        <f t="shared" si="143"/>
        <v>BLANK</v>
      </c>
      <c r="R9182"/>
    </row>
    <row r="9183" spans="16:18" x14ac:dyDescent="0.2">
      <c r="P9183" s="288" t="str">
        <f t="shared" si="143"/>
        <v>BLANK</v>
      </c>
      <c r="R9183"/>
    </row>
    <row r="9184" spans="16:18" x14ac:dyDescent="0.2">
      <c r="P9184" s="288" t="str">
        <f t="shared" si="143"/>
        <v>BLANK</v>
      </c>
      <c r="R9184"/>
    </row>
    <row r="9185" spans="16:18" x14ac:dyDescent="0.2">
      <c r="P9185" s="288" t="str">
        <f t="shared" si="143"/>
        <v>BLANK</v>
      </c>
      <c r="R9185"/>
    </row>
    <row r="9186" spans="16:18" x14ac:dyDescent="0.2">
      <c r="P9186" s="288" t="str">
        <f t="shared" si="143"/>
        <v>BLANK</v>
      </c>
      <c r="R9186"/>
    </row>
    <row r="9187" spans="16:18" x14ac:dyDescent="0.2">
      <c r="P9187" s="288" t="str">
        <f t="shared" si="143"/>
        <v>BLANK</v>
      </c>
      <c r="R9187"/>
    </row>
    <row r="9188" spans="16:18" x14ac:dyDescent="0.2">
      <c r="P9188" s="288" t="str">
        <f t="shared" si="143"/>
        <v>BLANK</v>
      </c>
      <c r="R9188"/>
    </row>
    <row r="9189" spans="16:18" x14ac:dyDescent="0.2">
      <c r="P9189" s="288" t="str">
        <f t="shared" si="143"/>
        <v>BLANK</v>
      </c>
      <c r="R9189"/>
    </row>
    <row r="9190" spans="16:18" x14ac:dyDescent="0.2">
      <c r="P9190" s="288" t="str">
        <f t="shared" si="143"/>
        <v>BLANK</v>
      </c>
      <c r="R9190"/>
    </row>
    <row r="9191" spans="16:18" x14ac:dyDescent="0.2">
      <c r="P9191" s="288" t="str">
        <f t="shared" si="143"/>
        <v>BLANK</v>
      </c>
      <c r="R9191"/>
    </row>
    <row r="9192" spans="16:18" x14ac:dyDescent="0.2">
      <c r="P9192" s="288" t="str">
        <f t="shared" si="143"/>
        <v>BLANK</v>
      </c>
      <c r="R9192"/>
    </row>
    <row r="9193" spans="16:18" x14ac:dyDescent="0.2">
      <c r="P9193" s="288" t="str">
        <f t="shared" si="143"/>
        <v>BLANK</v>
      </c>
      <c r="R9193"/>
    </row>
    <row r="9194" spans="16:18" x14ac:dyDescent="0.2">
      <c r="P9194" s="288" t="str">
        <f t="shared" si="143"/>
        <v>BLANK</v>
      </c>
      <c r="R9194"/>
    </row>
    <row r="9195" spans="16:18" x14ac:dyDescent="0.2">
      <c r="P9195" s="288" t="str">
        <f t="shared" si="143"/>
        <v>BLANK</v>
      </c>
      <c r="R9195"/>
    </row>
    <row r="9196" spans="16:18" x14ac:dyDescent="0.2">
      <c r="P9196" s="288" t="str">
        <f t="shared" si="143"/>
        <v>BLANK</v>
      </c>
      <c r="R9196"/>
    </row>
    <row r="9197" spans="16:18" x14ac:dyDescent="0.2">
      <c r="P9197" s="288" t="str">
        <f t="shared" si="143"/>
        <v>BLANK</v>
      </c>
      <c r="R9197"/>
    </row>
    <row r="9198" spans="16:18" x14ac:dyDescent="0.2">
      <c r="P9198" s="288" t="str">
        <f t="shared" si="143"/>
        <v>BLANK</v>
      </c>
      <c r="R9198"/>
    </row>
    <row r="9199" spans="16:18" x14ac:dyDescent="0.2">
      <c r="P9199" s="288" t="str">
        <f t="shared" si="143"/>
        <v>BLANK</v>
      </c>
      <c r="R9199"/>
    </row>
    <row r="9200" spans="16:18" x14ac:dyDescent="0.2">
      <c r="P9200" s="288" t="str">
        <f t="shared" si="143"/>
        <v>BLANK</v>
      </c>
      <c r="R9200"/>
    </row>
    <row r="9201" spans="16:18" x14ac:dyDescent="0.2">
      <c r="P9201" s="288" t="str">
        <f t="shared" si="143"/>
        <v>BLANK</v>
      </c>
      <c r="R9201"/>
    </row>
    <row r="9202" spans="16:18" x14ac:dyDescent="0.2">
      <c r="P9202" s="288" t="str">
        <f t="shared" si="143"/>
        <v>BLANK</v>
      </c>
      <c r="R9202"/>
    </row>
    <row r="9203" spans="16:18" x14ac:dyDescent="0.2">
      <c r="P9203" s="288" t="str">
        <f t="shared" si="143"/>
        <v>BLANK</v>
      </c>
      <c r="R9203"/>
    </row>
    <row r="9204" spans="16:18" x14ac:dyDescent="0.2">
      <c r="P9204" s="288" t="str">
        <f t="shared" si="143"/>
        <v>BLANK</v>
      </c>
      <c r="R9204"/>
    </row>
    <row r="9205" spans="16:18" x14ac:dyDescent="0.2">
      <c r="P9205" s="288" t="str">
        <f t="shared" si="143"/>
        <v>BLANK</v>
      </c>
      <c r="R9205"/>
    </row>
    <row r="9206" spans="16:18" x14ac:dyDescent="0.2">
      <c r="P9206" s="288" t="str">
        <f t="shared" si="143"/>
        <v>BLANK</v>
      </c>
      <c r="R9206"/>
    </row>
    <row r="9207" spans="16:18" x14ac:dyDescent="0.2">
      <c r="P9207" s="288" t="str">
        <f t="shared" si="143"/>
        <v>BLANK</v>
      </c>
      <c r="R9207"/>
    </row>
    <row r="9208" spans="16:18" x14ac:dyDescent="0.2">
      <c r="P9208" s="288" t="str">
        <f t="shared" si="143"/>
        <v>BLANK</v>
      </c>
      <c r="R9208"/>
    </row>
    <row r="9209" spans="16:18" x14ac:dyDescent="0.2">
      <c r="P9209" s="288" t="str">
        <f t="shared" si="143"/>
        <v>BLANK</v>
      </c>
      <c r="R9209"/>
    </row>
    <row r="9210" spans="16:18" x14ac:dyDescent="0.2">
      <c r="P9210" s="288" t="str">
        <f t="shared" si="143"/>
        <v>BLANK</v>
      </c>
      <c r="R9210"/>
    </row>
    <row r="9211" spans="16:18" x14ac:dyDescent="0.2">
      <c r="P9211" s="288" t="str">
        <f t="shared" si="143"/>
        <v>BLANK</v>
      </c>
      <c r="R9211"/>
    </row>
    <row r="9212" spans="16:18" x14ac:dyDescent="0.2">
      <c r="P9212" s="288" t="str">
        <f t="shared" si="143"/>
        <v>BLANK</v>
      </c>
      <c r="R9212"/>
    </row>
    <row r="9213" spans="16:18" x14ac:dyDescent="0.2">
      <c r="P9213" s="288" t="str">
        <f t="shared" si="143"/>
        <v>BLANK</v>
      </c>
      <c r="R9213"/>
    </row>
    <row r="9214" spans="16:18" x14ac:dyDescent="0.2">
      <c r="P9214" s="288" t="str">
        <f t="shared" si="143"/>
        <v>BLANK</v>
      </c>
      <c r="R9214"/>
    </row>
    <row r="9215" spans="16:18" x14ac:dyDescent="0.2">
      <c r="P9215" s="288" t="str">
        <f t="shared" si="143"/>
        <v>BLANK</v>
      </c>
      <c r="R9215"/>
    </row>
    <row r="9216" spans="16:18" x14ac:dyDescent="0.2">
      <c r="P9216" s="288" t="str">
        <f t="shared" si="143"/>
        <v>BLANK</v>
      </c>
      <c r="R9216"/>
    </row>
    <row r="9217" spans="16:18" x14ac:dyDescent="0.2">
      <c r="P9217" s="288" t="str">
        <f t="shared" si="143"/>
        <v>BLANK</v>
      </c>
      <c r="R9217"/>
    </row>
    <row r="9218" spans="16:18" x14ac:dyDescent="0.2">
      <c r="P9218" s="288" t="str">
        <f t="shared" si="143"/>
        <v>BLANK</v>
      </c>
      <c r="R9218"/>
    </row>
    <row r="9219" spans="16:18" x14ac:dyDescent="0.2">
      <c r="P9219" s="288" t="str">
        <f t="shared" ref="P9219:P9282" si="144">IF(A9219="","BLANK",A9219)</f>
        <v>BLANK</v>
      </c>
      <c r="R9219"/>
    </row>
    <row r="9220" spans="16:18" x14ac:dyDescent="0.2">
      <c r="P9220" s="288" t="str">
        <f t="shared" si="144"/>
        <v>BLANK</v>
      </c>
      <c r="R9220"/>
    </row>
    <row r="9221" spans="16:18" x14ac:dyDescent="0.2">
      <c r="P9221" s="288" t="str">
        <f t="shared" si="144"/>
        <v>BLANK</v>
      </c>
      <c r="R9221"/>
    </row>
    <row r="9222" spans="16:18" x14ac:dyDescent="0.2">
      <c r="P9222" s="288" t="str">
        <f t="shared" si="144"/>
        <v>BLANK</v>
      </c>
      <c r="R9222"/>
    </row>
    <row r="9223" spans="16:18" x14ac:dyDescent="0.2">
      <c r="P9223" s="288" t="str">
        <f t="shared" si="144"/>
        <v>BLANK</v>
      </c>
      <c r="R9223"/>
    </row>
    <row r="9224" spans="16:18" x14ac:dyDescent="0.2">
      <c r="P9224" s="288" t="str">
        <f t="shared" si="144"/>
        <v>BLANK</v>
      </c>
      <c r="R9224"/>
    </row>
    <row r="9225" spans="16:18" x14ac:dyDescent="0.2">
      <c r="P9225" s="288" t="str">
        <f t="shared" si="144"/>
        <v>BLANK</v>
      </c>
      <c r="R9225"/>
    </row>
    <row r="9226" spans="16:18" x14ac:dyDescent="0.2">
      <c r="P9226" s="288" t="str">
        <f t="shared" si="144"/>
        <v>BLANK</v>
      </c>
      <c r="R9226"/>
    </row>
    <row r="9227" spans="16:18" x14ac:dyDescent="0.2">
      <c r="P9227" s="288" t="str">
        <f t="shared" si="144"/>
        <v>BLANK</v>
      </c>
      <c r="R9227"/>
    </row>
    <row r="9228" spans="16:18" x14ac:dyDescent="0.2">
      <c r="P9228" s="288" t="str">
        <f t="shared" si="144"/>
        <v>BLANK</v>
      </c>
      <c r="R9228"/>
    </row>
    <row r="9229" spans="16:18" x14ac:dyDescent="0.2">
      <c r="P9229" s="288" t="str">
        <f t="shared" si="144"/>
        <v>BLANK</v>
      </c>
      <c r="R9229"/>
    </row>
    <row r="9230" spans="16:18" x14ac:dyDescent="0.2">
      <c r="P9230" s="288" t="str">
        <f t="shared" si="144"/>
        <v>BLANK</v>
      </c>
      <c r="R9230"/>
    </row>
    <row r="9231" spans="16:18" x14ac:dyDescent="0.2">
      <c r="P9231" s="288" t="str">
        <f t="shared" si="144"/>
        <v>BLANK</v>
      </c>
      <c r="R9231"/>
    </row>
    <row r="9232" spans="16:18" x14ac:dyDescent="0.2">
      <c r="P9232" s="288" t="str">
        <f t="shared" si="144"/>
        <v>BLANK</v>
      </c>
      <c r="R9232"/>
    </row>
    <row r="9233" spans="16:18" x14ac:dyDescent="0.2">
      <c r="P9233" s="288" t="str">
        <f t="shared" si="144"/>
        <v>BLANK</v>
      </c>
      <c r="R9233"/>
    </row>
    <row r="9234" spans="16:18" x14ac:dyDescent="0.2">
      <c r="P9234" s="288" t="str">
        <f t="shared" si="144"/>
        <v>BLANK</v>
      </c>
      <c r="R9234"/>
    </row>
    <row r="9235" spans="16:18" x14ac:dyDescent="0.2">
      <c r="P9235" s="288" t="str">
        <f t="shared" si="144"/>
        <v>BLANK</v>
      </c>
      <c r="R9235"/>
    </row>
    <row r="9236" spans="16:18" x14ac:dyDescent="0.2">
      <c r="P9236" s="288" t="str">
        <f t="shared" si="144"/>
        <v>BLANK</v>
      </c>
      <c r="R9236"/>
    </row>
    <row r="9237" spans="16:18" x14ac:dyDescent="0.2">
      <c r="P9237" s="288" t="str">
        <f t="shared" si="144"/>
        <v>BLANK</v>
      </c>
      <c r="R9237"/>
    </row>
    <row r="9238" spans="16:18" x14ac:dyDescent="0.2">
      <c r="P9238" s="288" t="str">
        <f t="shared" si="144"/>
        <v>BLANK</v>
      </c>
      <c r="R9238"/>
    </row>
    <row r="9239" spans="16:18" x14ac:dyDescent="0.2">
      <c r="P9239" s="288" t="str">
        <f t="shared" si="144"/>
        <v>BLANK</v>
      </c>
      <c r="R9239"/>
    </row>
    <row r="9240" spans="16:18" x14ac:dyDescent="0.2">
      <c r="P9240" s="288" t="str">
        <f t="shared" si="144"/>
        <v>BLANK</v>
      </c>
      <c r="R9240"/>
    </row>
    <row r="9241" spans="16:18" x14ac:dyDescent="0.2">
      <c r="P9241" s="288" t="str">
        <f t="shared" si="144"/>
        <v>BLANK</v>
      </c>
      <c r="R9241"/>
    </row>
    <row r="9242" spans="16:18" x14ac:dyDescent="0.2">
      <c r="P9242" s="288" t="str">
        <f t="shared" si="144"/>
        <v>BLANK</v>
      </c>
      <c r="R9242"/>
    </row>
    <row r="9243" spans="16:18" x14ac:dyDescent="0.2">
      <c r="P9243" s="288" t="str">
        <f t="shared" si="144"/>
        <v>BLANK</v>
      </c>
      <c r="R9243"/>
    </row>
    <row r="9244" spans="16:18" x14ac:dyDescent="0.2">
      <c r="P9244" s="288" t="str">
        <f t="shared" si="144"/>
        <v>BLANK</v>
      </c>
      <c r="R9244"/>
    </row>
    <row r="9245" spans="16:18" x14ac:dyDescent="0.2">
      <c r="P9245" s="288" t="str">
        <f t="shared" si="144"/>
        <v>BLANK</v>
      </c>
      <c r="R9245"/>
    </row>
    <row r="9246" spans="16:18" x14ac:dyDescent="0.2">
      <c r="P9246" s="288" t="str">
        <f t="shared" si="144"/>
        <v>BLANK</v>
      </c>
      <c r="R9246"/>
    </row>
    <row r="9247" spans="16:18" x14ac:dyDescent="0.2">
      <c r="P9247" s="288" t="str">
        <f t="shared" si="144"/>
        <v>BLANK</v>
      </c>
      <c r="R9247"/>
    </row>
    <row r="9248" spans="16:18" x14ac:dyDescent="0.2">
      <c r="P9248" s="288" t="str">
        <f t="shared" si="144"/>
        <v>BLANK</v>
      </c>
      <c r="R9248"/>
    </row>
    <row r="9249" spans="16:18" x14ac:dyDescent="0.2">
      <c r="P9249" s="288" t="str">
        <f t="shared" si="144"/>
        <v>BLANK</v>
      </c>
      <c r="R9249"/>
    </row>
    <row r="9250" spans="16:18" x14ac:dyDescent="0.2">
      <c r="P9250" s="288" t="str">
        <f t="shared" si="144"/>
        <v>BLANK</v>
      </c>
      <c r="R9250"/>
    </row>
    <row r="9251" spans="16:18" x14ac:dyDescent="0.2">
      <c r="P9251" s="288" t="str">
        <f t="shared" si="144"/>
        <v>BLANK</v>
      </c>
      <c r="R9251"/>
    </row>
    <row r="9252" spans="16:18" x14ac:dyDescent="0.2">
      <c r="P9252" s="288" t="str">
        <f t="shared" si="144"/>
        <v>BLANK</v>
      </c>
      <c r="R9252"/>
    </row>
    <row r="9253" spans="16:18" x14ac:dyDescent="0.2">
      <c r="P9253" s="288" t="str">
        <f t="shared" si="144"/>
        <v>BLANK</v>
      </c>
      <c r="R9253"/>
    </row>
    <row r="9254" spans="16:18" x14ac:dyDescent="0.2">
      <c r="P9254" s="288" t="str">
        <f t="shared" si="144"/>
        <v>BLANK</v>
      </c>
      <c r="R9254"/>
    </row>
    <row r="9255" spans="16:18" x14ac:dyDescent="0.2">
      <c r="P9255" s="288" t="str">
        <f t="shared" si="144"/>
        <v>BLANK</v>
      </c>
      <c r="R9255"/>
    </row>
    <row r="9256" spans="16:18" x14ac:dyDescent="0.2">
      <c r="P9256" s="288" t="str">
        <f t="shared" si="144"/>
        <v>BLANK</v>
      </c>
      <c r="R9256"/>
    </row>
    <row r="9257" spans="16:18" x14ac:dyDescent="0.2">
      <c r="P9257" s="288" t="str">
        <f t="shared" si="144"/>
        <v>BLANK</v>
      </c>
      <c r="R9257"/>
    </row>
    <row r="9258" spans="16:18" x14ac:dyDescent="0.2">
      <c r="P9258" s="288" t="str">
        <f t="shared" si="144"/>
        <v>BLANK</v>
      </c>
      <c r="R9258"/>
    </row>
    <row r="9259" spans="16:18" x14ac:dyDescent="0.2">
      <c r="P9259" s="288" t="str">
        <f t="shared" si="144"/>
        <v>BLANK</v>
      </c>
      <c r="R9259"/>
    </row>
    <row r="9260" spans="16:18" x14ac:dyDescent="0.2">
      <c r="P9260" s="288" t="str">
        <f t="shared" si="144"/>
        <v>BLANK</v>
      </c>
      <c r="R9260"/>
    </row>
    <row r="9261" spans="16:18" x14ac:dyDescent="0.2">
      <c r="P9261" s="288" t="str">
        <f t="shared" si="144"/>
        <v>BLANK</v>
      </c>
      <c r="R9261"/>
    </row>
    <row r="9262" spans="16:18" x14ac:dyDescent="0.2">
      <c r="P9262" s="288" t="str">
        <f t="shared" si="144"/>
        <v>BLANK</v>
      </c>
      <c r="R9262"/>
    </row>
    <row r="9263" spans="16:18" x14ac:dyDescent="0.2">
      <c r="P9263" s="288" t="str">
        <f t="shared" si="144"/>
        <v>BLANK</v>
      </c>
      <c r="R9263"/>
    </row>
    <row r="9264" spans="16:18" x14ac:dyDescent="0.2">
      <c r="P9264" s="288" t="str">
        <f t="shared" si="144"/>
        <v>BLANK</v>
      </c>
      <c r="R9264"/>
    </row>
    <row r="9265" spans="16:18" x14ac:dyDescent="0.2">
      <c r="P9265" s="288" t="str">
        <f t="shared" si="144"/>
        <v>BLANK</v>
      </c>
      <c r="R9265"/>
    </row>
    <row r="9266" spans="16:18" x14ac:dyDescent="0.2">
      <c r="P9266" s="288" t="str">
        <f t="shared" si="144"/>
        <v>BLANK</v>
      </c>
      <c r="R9266"/>
    </row>
    <row r="9267" spans="16:18" x14ac:dyDescent="0.2">
      <c r="P9267" s="288" t="str">
        <f t="shared" si="144"/>
        <v>BLANK</v>
      </c>
      <c r="R9267"/>
    </row>
    <row r="9268" spans="16:18" x14ac:dyDescent="0.2">
      <c r="P9268" s="288" t="str">
        <f t="shared" si="144"/>
        <v>BLANK</v>
      </c>
      <c r="R9268"/>
    </row>
    <row r="9269" spans="16:18" x14ac:dyDescent="0.2">
      <c r="P9269" s="288" t="str">
        <f t="shared" si="144"/>
        <v>BLANK</v>
      </c>
      <c r="R9269"/>
    </row>
    <row r="9270" spans="16:18" x14ac:dyDescent="0.2">
      <c r="P9270" s="288" t="str">
        <f t="shared" si="144"/>
        <v>BLANK</v>
      </c>
      <c r="R9270"/>
    </row>
    <row r="9271" spans="16:18" x14ac:dyDescent="0.2">
      <c r="P9271" s="288" t="str">
        <f t="shared" si="144"/>
        <v>BLANK</v>
      </c>
      <c r="R9271"/>
    </row>
    <row r="9272" spans="16:18" x14ac:dyDescent="0.2">
      <c r="P9272" s="288" t="str">
        <f t="shared" si="144"/>
        <v>BLANK</v>
      </c>
      <c r="R9272"/>
    </row>
    <row r="9273" spans="16:18" x14ac:dyDescent="0.2">
      <c r="P9273" s="288" t="str">
        <f t="shared" si="144"/>
        <v>BLANK</v>
      </c>
      <c r="R9273"/>
    </row>
    <row r="9274" spans="16:18" x14ac:dyDescent="0.2">
      <c r="P9274" s="288" t="str">
        <f t="shared" si="144"/>
        <v>BLANK</v>
      </c>
      <c r="R9274"/>
    </row>
    <row r="9275" spans="16:18" x14ac:dyDescent="0.2">
      <c r="P9275" s="288" t="str">
        <f t="shared" si="144"/>
        <v>BLANK</v>
      </c>
      <c r="R9275"/>
    </row>
    <row r="9276" spans="16:18" x14ac:dyDescent="0.2">
      <c r="P9276" s="288" t="str">
        <f t="shared" si="144"/>
        <v>BLANK</v>
      </c>
      <c r="R9276"/>
    </row>
    <row r="9277" spans="16:18" x14ac:dyDescent="0.2">
      <c r="P9277" s="288" t="str">
        <f t="shared" si="144"/>
        <v>BLANK</v>
      </c>
      <c r="R9277"/>
    </row>
    <row r="9278" spans="16:18" x14ac:dyDescent="0.2">
      <c r="P9278" s="288" t="str">
        <f t="shared" si="144"/>
        <v>BLANK</v>
      </c>
      <c r="R9278"/>
    </row>
    <row r="9279" spans="16:18" x14ac:dyDescent="0.2">
      <c r="P9279" s="288" t="str">
        <f t="shared" si="144"/>
        <v>BLANK</v>
      </c>
      <c r="R9279"/>
    </row>
    <row r="9280" spans="16:18" x14ac:dyDescent="0.2">
      <c r="P9280" s="288" t="str">
        <f t="shared" si="144"/>
        <v>BLANK</v>
      </c>
      <c r="R9280"/>
    </row>
    <row r="9281" spans="16:18" x14ac:dyDescent="0.2">
      <c r="P9281" s="288" t="str">
        <f t="shared" si="144"/>
        <v>BLANK</v>
      </c>
      <c r="R9281"/>
    </row>
    <row r="9282" spans="16:18" x14ac:dyDescent="0.2">
      <c r="P9282" s="288" t="str">
        <f t="shared" si="144"/>
        <v>BLANK</v>
      </c>
      <c r="R9282"/>
    </row>
    <row r="9283" spans="16:18" x14ac:dyDescent="0.2">
      <c r="P9283" s="288" t="str">
        <f t="shared" ref="P9283:P9346" si="145">IF(A9283="","BLANK",A9283)</f>
        <v>BLANK</v>
      </c>
      <c r="R9283"/>
    </row>
    <row r="9284" spans="16:18" x14ac:dyDescent="0.2">
      <c r="P9284" s="288" t="str">
        <f t="shared" si="145"/>
        <v>BLANK</v>
      </c>
      <c r="R9284"/>
    </row>
    <row r="9285" spans="16:18" x14ac:dyDescent="0.2">
      <c r="P9285" s="288" t="str">
        <f t="shared" si="145"/>
        <v>BLANK</v>
      </c>
      <c r="R9285"/>
    </row>
    <row r="9286" spans="16:18" x14ac:dyDescent="0.2">
      <c r="P9286" s="288" t="str">
        <f t="shared" si="145"/>
        <v>BLANK</v>
      </c>
      <c r="R9286"/>
    </row>
    <row r="9287" spans="16:18" x14ac:dyDescent="0.2">
      <c r="P9287" s="288" t="str">
        <f t="shared" si="145"/>
        <v>BLANK</v>
      </c>
      <c r="R9287"/>
    </row>
    <row r="9288" spans="16:18" x14ac:dyDescent="0.2">
      <c r="P9288" s="288" t="str">
        <f t="shared" si="145"/>
        <v>BLANK</v>
      </c>
      <c r="R9288"/>
    </row>
    <row r="9289" spans="16:18" x14ac:dyDescent="0.2">
      <c r="P9289" s="288" t="str">
        <f t="shared" si="145"/>
        <v>BLANK</v>
      </c>
      <c r="R9289"/>
    </row>
    <row r="9290" spans="16:18" x14ac:dyDescent="0.2">
      <c r="P9290" s="288" t="str">
        <f t="shared" si="145"/>
        <v>BLANK</v>
      </c>
      <c r="R9290"/>
    </row>
    <row r="9291" spans="16:18" x14ac:dyDescent="0.2">
      <c r="P9291" s="288" t="str">
        <f t="shared" si="145"/>
        <v>BLANK</v>
      </c>
      <c r="R9291"/>
    </row>
    <row r="9292" spans="16:18" x14ac:dyDescent="0.2">
      <c r="P9292" s="288" t="str">
        <f t="shared" si="145"/>
        <v>BLANK</v>
      </c>
      <c r="R9292"/>
    </row>
    <row r="9293" spans="16:18" x14ac:dyDescent="0.2">
      <c r="P9293" s="288" t="str">
        <f t="shared" si="145"/>
        <v>BLANK</v>
      </c>
      <c r="R9293"/>
    </row>
    <row r="9294" spans="16:18" x14ac:dyDescent="0.2">
      <c r="P9294" s="288" t="str">
        <f t="shared" si="145"/>
        <v>BLANK</v>
      </c>
      <c r="R9294"/>
    </row>
    <row r="9295" spans="16:18" x14ac:dyDescent="0.2">
      <c r="P9295" s="288" t="str">
        <f t="shared" si="145"/>
        <v>BLANK</v>
      </c>
      <c r="R9295"/>
    </row>
    <row r="9296" spans="16:18" x14ac:dyDescent="0.2">
      <c r="P9296" s="288" t="str">
        <f t="shared" si="145"/>
        <v>BLANK</v>
      </c>
      <c r="R9296"/>
    </row>
    <row r="9297" spans="16:18" x14ac:dyDescent="0.2">
      <c r="P9297" s="288" t="str">
        <f t="shared" si="145"/>
        <v>BLANK</v>
      </c>
      <c r="R9297"/>
    </row>
    <row r="9298" spans="16:18" x14ac:dyDescent="0.2">
      <c r="P9298" s="288" t="str">
        <f t="shared" si="145"/>
        <v>BLANK</v>
      </c>
      <c r="R9298"/>
    </row>
    <row r="9299" spans="16:18" x14ac:dyDescent="0.2">
      <c r="P9299" s="288" t="str">
        <f t="shared" si="145"/>
        <v>BLANK</v>
      </c>
      <c r="R9299"/>
    </row>
    <row r="9300" spans="16:18" x14ac:dyDescent="0.2">
      <c r="P9300" s="288" t="str">
        <f t="shared" si="145"/>
        <v>BLANK</v>
      </c>
      <c r="R9300"/>
    </row>
    <row r="9301" spans="16:18" x14ac:dyDescent="0.2">
      <c r="P9301" s="288" t="str">
        <f t="shared" si="145"/>
        <v>BLANK</v>
      </c>
      <c r="R9301"/>
    </row>
    <row r="9302" spans="16:18" x14ac:dyDescent="0.2">
      <c r="P9302" s="288" t="str">
        <f t="shared" si="145"/>
        <v>BLANK</v>
      </c>
      <c r="R9302"/>
    </row>
    <row r="9303" spans="16:18" x14ac:dyDescent="0.2">
      <c r="P9303" s="288" t="str">
        <f t="shared" si="145"/>
        <v>BLANK</v>
      </c>
      <c r="R9303"/>
    </row>
    <row r="9304" spans="16:18" x14ac:dyDescent="0.2">
      <c r="P9304" s="288" t="str">
        <f t="shared" si="145"/>
        <v>BLANK</v>
      </c>
      <c r="R9304"/>
    </row>
    <row r="9305" spans="16:18" x14ac:dyDescent="0.2">
      <c r="P9305" s="288" t="str">
        <f t="shared" si="145"/>
        <v>BLANK</v>
      </c>
      <c r="R9305"/>
    </row>
    <row r="9306" spans="16:18" x14ac:dyDescent="0.2">
      <c r="P9306" s="288" t="str">
        <f t="shared" si="145"/>
        <v>BLANK</v>
      </c>
      <c r="R9306"/>
    </row>
    <row r="9307" spans="16:18" x14ac:dyDescent="0.2">
      <c r="P9307" s="288" t="str">
        <f t="shared" si="145"/>
        <v>BLANK</v>
      </c>
      <c r="R9307"/>
    </row>
    <row r="9308" spans="16:18" x14ac:dyDescent="0.2">
      <c r="P9308" s="288" t="str">
        <f t="shared" si="145"/>
        <v>BLANK</v>
      </c>
      <c r="R9308"/>
    </row>
    <row r="9309" spans="16:18" x14ac:dyDescent="0.2">
      <c r="P9309" s="288" t="str">
        <f t="shared" si="145"/>
        <v>BLANK</v>
      </c>
      <c r="R9309"/>
    </row>
    <row r="9310" spans="16:18" x14ac:dyDescent="0.2">
      <c r="P9310" s="288" t="str">
        <f t="shared" si="145"/>
        <v>BLANK</v>
      </c>
      <c r="R9310"/>
    </row>
    <row r="9311" spans="16:18" x14ac:dyDescent="0.2">
      <c r="P9311" s="288" t="str">
        <f t="shared" si="145"/>
        <v>BLANK</v>
      </c>
      <c r="R9311"/>
    </row>
    <row r="9312" spans="16:18" x14ac:dyDescent="0.2">
      <c r="P9312" s="288" t="str">
        <f t="shared" si="145"/>
        <v>BLANK</v>
      </c>
      <c r="R9312"/>
    </row>
    <row r="9313" spans="16:18" x14ac:dyDescent="0.2">
      <c r="P9313" s="288" t="str">
        <f t="shared" si="145"/>
        <v>BLANK</v>
      </c>
      <c r="R9313"/>
    </row>
    <row r="9314" spans="16:18" x14ac:dyDescent="0.2">
      <c r="P9314" s="288" t="str">
        <f t="shared" si="145"/>
        <v>BLANK</v>
      </c>
      <c r="R9314"/>
    </row>
    <row r="9315" spans="16:18" x14ac:dyDescent="0.2">
      <c r="P9315" s="288" t="str">
        <f t="shared" si="145"/>
        <v>BLANK</v>
      </c>
      <c r="R9315"/>
    </row>
    <row r="9316" spans="16:18" x14ac:dyDescent="0.2">
      <c r="P9316" s="288" t="str">
        <f t="shared" si="145"/>
        <v>BLANK</v>
      </c>
      <c r="R9316"/>
    </row>
    <row r="9317" spans="16:18" x14ac:dyDescent="0.2">
      <c r="P9317" s="288" t="str">
        <f t="shared" si="145"/>
        <v>BLANK</v>
      </c>
      <c r="R9317"/>
    </row>
    <row r="9318" spans="16:18" x14ac:dyDescent="0.2">
      <c r="P9318" s="288" t="str">
        <f t="shared" si="145"/>
        <v>BLANK</v>
      </c>
      <c r="R9318"/>
    </row>
    <row r="9319" spans="16:18" x14ac:dyDescent="0.2">
      <c r="P9319" s="288" t="str">
        <f t="shared" si="145"/>
        <v>BLANK</v>
      </c>
      <c r="R9319"/>
    </row>
    <row r="9320" spans="16:18" x14ac:dyDescent="0.2">
      <c r="P9320" s="288" t="str">
        <f t="shared" si="145"/>
        <v>BLANK</v>
      </c>
      <c r="R9320"/>
    </row>
    <row r="9321" spans="16:18" x14ac:dyDescent="0.2">
      <c r="P9321" s="288" t="str">
        <f t="shared" si="145"/>
        <v>BLANK</v>
      </c>
      <c r="R9321"/>
    </row>
    <row r="9322" spans="16:18" x14ac:dyDescent="0.2">
      <c r="P9322" s="288" t="str">
        <f t="shared" si="145"/>
        <v>BLANK</v>
      </c>
      <c r="R9322"/>
    </row>
    <row r="9323" spans="16:18" x14ac:dyDescent="0.2">
      <c r="P9323" s="288" t="str">
        <f t="shared" si="145"/>
        <v>BLANK</v>
      </c>
      <c r="R9323"/>
    </row>
    <row r="9324" spans="16:18" x14ac:dyDescent="0.2">
      <c r="P9324" s="288" t="str">
        <f t="shared" si="145"/>
        <v>BLANK</v>
      </c>
      <c r="R9324"/>
    </row>
    <row r="9325" spans="16:18" x14ac:dyDescent="0.2">
      <c r="P9325" s="288" t="str">
        <f t="shared" si="145"/>
        <v>BLANK</v>
      </c>
      <c r="R9325"/>
    </row>
    <row r="9326" spans="16:18" x14ac:dyDescent="0.2">
      <c r="P9326" s="288" t="str">
        <f t="shared" si="145"/>
        <v>BLANK</v>
      </c>
      <c r="R9326"/>
    </row>
    <row r="9327" spans="16:18" x14ac:dyDescent="0.2">
      <c r="P9327" s="288" t="str">
        <f t="shared" si="145"/>
        <v>BLANK</v>
      </c>
      <c r="R9327"/>
    </row>
    <row r="9328" spans="16:18" x14ac:dyDescent="0.2">
      <c r="P9328" s="288" t="str">
        <f t="shared" si="145"/>
        <v>BLANK</v>
      </c>
      <c r="R9328"/>
    </row>
    <row r="9329" spans="16:18" x14ac:dyDescent="0.2">
      <c r="P9329" s="288" t="str">
        <f t="shared" si="145"/>
        <v>BLANK</v>
      </c>
      <c r="R9329"/>
    </row>
    <row r="9330" spans="16:18" x14ac:dyDescent="0.2">
      <c r="P9330" s="288" t="str">
        <f t="shared" si="145"/>
        <v>BLANK</v>
      </c>
      <c r="R9330"/>
    </row>
    <row r="9331" spans="16:18" x14ac:dyDescent="0.2">
      <c r="P9331" s="288" t="str">
        <f t="shared" si="145"/>
        <v>BLANK</v>
      </c>
      <c r="R9331"/>
    </row>
    <row r="9332" spans="16:18" x14ac:dyDescent="0.2">
      <c r="P9332" s="288" t="str">
        <f t="shared" si="145"/>
        <v>BLANK</v>
      </c>
      <c r="R9332"/>
    </row>
    <row r="9333" spans="16:18" x14ac:dyDescent="0.2">
      <c r="P9333" s="288" t="str">
        <f t="shared" si="145"/>
        <v>BLANK</v>
      </c>
      <c r="R9333"/>
    </row>
    <row r="9334" spans="16:18" x14ac:dyDescent="0.2">
      <c r="P9334" s="288" t="str">
        <f t="shared" si="145"/>
        <v>BLANK</v>
      </c>
      <c r="R9334"/>
    </row>
    <row r="9335" spans="16:18" x14ac:dyDescent="0.2">
      <c r="P9335" s="288" t="str">
        <f t="shared" si="145"/>
        <v>BLANK</v>
      </c>
      <c r="R9335"/>
    </row>
    <row r="9336" spans="16:18" x14ac:dyDescent="0.2">
      <c r="P9336" s="288" t="str">
        <f t="shared" si="145"/>
        <v>BLANK</v>
      </c>
      <c r="R9336"/>
    </row>
    <row r="9337" spans="16:18" x14ac:dyDescent="0.2">
      <c r="P9337" s="288" t="str">
        <f t="shared" si="145"/>
        <v>BLANK</v>
      </c>
      <c r="R9337"/>
    </row>
    <row r="9338" spans="16:18" x14ac:dyDescent="0.2">
      <c r="P9338" s="288" t="str">
        <f t="shared" si="145"/>
        <v>BLANK</v>
      </c>
      <c r="R9338"/>
    </row>
    <row r="9339" spans="16:18" x14ac:dyDescent="0.2">
      <c r="P9339" s="288" t="str">
        <f t="shared" si="145"/>
        <v>BLANK</v>
      </c>
      <c r="R9339"/>
    </row>
    <row r="9340" spans="16:18" x14ac:dyDescent="0.2">
      <c r="P9340" s="288" t="str">
        <f t="shared" si="145"/>
        <v>BLANK</v>
      </c>
      <c r="R9340"/>
    </row>
    <row r="9341" spans="16:18" x14ac:dyDescent="0.2">
      <c r="P9341" s="288" t="str">
        <f t="shared" si="145"/>
        <v>BLANK</v>
      </c>
      <c r="R9341"/>
    </row>
    <row r="9342" spans="16:18" x14ac:dyDescent="0.2">
      <c r="P9342" s="288" t="str">
        <f t="shared" si="145"/>
        <v>BLANK</v>
      </c>
      <c r="R9342"/>
    </row>
    <row r="9343" spans="16:18" x14ac:dyDescent="0.2">
      <c r="P9343" s="288" t="str">
        <f t="shared" si="145"/>
        <v>BLANK</v>
      </c>
      <c r="R9343"/>
    </row>
    <row r="9344" spans="16:18" x14ac:dyDescent="0.2">
      <c r="P9344" s="288" t="str">
        <f t="shared" si="145"/>
        <v>BLANK</v>
      </c>
      <c r="R9344"/>
    </row>
    <row r="9345" spans="16:18" x14ac:dyDescent="0.2">
      <c r="P9345" s="288" t="str">
        <f t="shared" si="145"/>
        <v>BLANK</v>
      </c>
      <c r="R9345"/>
    </row>
    <row r="9346" spans="16:18" x14ac:dyDescent="0.2">
      <c r="P9346" s="288" t="str">
        <f t="shared" si="145"/>
        <v>BLANK</v>
      </c>
      <c r="R9346"/>
    </row>
    <row r="9347" spans="16:18" x14ac:dyDescent="0.2">
      <c r="P9347" s="288" t="str">
        <f t="shared" ref="P9347:P9410" si="146">IF(A9347="","BLANK",A9347)</f>
        <v>BLANK</v>
      </c>
      <c r="R9347"/>
    </row>
    <row r="9348" spans="16:18" x14ac:dyDescent="0.2">
      <c r="P9348" s="288" t="str">
        <f t="shared" si="146"/>
        <v>BLANK</v>
      </c>
      <c r="R9348"/>
    </row>
    <row r="9349" spans="16:18" x14ac:dyDescent="0.2">
      <c r="P9349" s="288" t="str">
        <f t="shared" si="146"/>
        <v>BLANK</v>
      </c>
      <c r="R9349"/>
    </row>
    <row r="9350" spans="16:18" x14ac:dyDescent="0.2">
      <c r="P9350" s="288" t="str">
        <f t="shared" si="146"/>
        <v>BLANK</v>
      </c>
      <c r="R9350"/>
    </row>
    <row r="9351" spans="16:18" x14ac:dyDescent="0.2">
      <c r="P9351" s="288" t="str">
        <f t="shared" si="146"/>
        <v>BLANK</v>
      </c>
      <c r="R9351"/>
    </row>
    <row r="9352" spans="16:18" x14ac:dyDescent="0.2">
      <c r="P9352" s="288" t="str">
        <f t="shared" si="146"/>
        <v>BLANK</v>
      </c>
      <c r="R9352"/>
    </row>
    <row r="9353" spans="16:18" x14ac:dyDescent="0.2">
      <c r="P9353" s="288" t="str">
        <f t="shared" si="146"/>
        <v>BLANK</v>
      </c>
      <c r="R9353"/>
    </row>
    <row r="9354" spans="16:18" x14ac:dyDescent="0.2">
      <c r="P9354" s="288" t="str">
        <f t="shared" si="146"/>
        <v>BLANK</v>
      </c>
      <c r="R9354"/>
    </row>
    <row r="9355" spans="16:18" x14ac:dyDescent="0.2">
      <c r="P9355" s="288" t="str">
        <f t="shared" si="146"/>
        <v>BLANK</v>
      </c>
      <c r="R9355"/>
    </row>
    <row r="9356" spans="16:18" x14ac:dyDescent="0.2">
      <c r="P9356" s="288" t="str">
        <f t="shared" si="146"/>
        <v>BLANK</v>
      </c>
      <c r="R9356"/>
    </row>
    <row r="9357" spans="16:18" x14ac:dyDescent="0.2">
      <c r="P9357" s="288" t="str">
        <f t="shared" si="146"/>
        <v>BLANK</v>
      </c>
      <c r="R9357"/>
    </row>
    <row r="9358" spans="16:18" x14ac:dyDescent="0.2">
      <c r="P9358" s="288" t="str">
        <f t="shared" si="146"/>
        <v>BLANK</v>
      </c>
      <c r="R9358"/>
    </row>
    <row r="9359" spans="16:18" x14ac:dyDescent="0.2">
      <c r="P9359" s="288" t="str">
        <f t="shared" si="146"/>
        <v>BLANK</v>
      </c>
      <c r="R9359"/>
    </row>
    <row r="9360" spans="16:18" x14ac:dyDescent="0.2">
      <c r="P9360" s="288" t="str">
        <f t="shared" si="146"/>
        <v>BLANK</v>
      </c>
      <c r="R9360"/>
    </row>
    <row r="9361" spans="16:18" x14ac:dyDescent="0.2">
      <c r="P9361" s="288" t="str">
        <f t="shared" si="146"/>
        <v>BLANK</v>
      </c>
      <c r="R9361"/>
    </row>
    <row r="9362" spans="16:18" x14ac:dyDescent="0.2">
      <c r="P9362" s="288" t="str">
        <f t="shared" si="146"/>
        <v>BLANK</v>
      </c>
      <c r="R9362"/>
    </row>
    <row r="9363" spans="16:18" x14ac:dyDescent="0.2">
      <c r="P9363" s="288" t="str">
        <f t="shared" si="146"/>
        <v>BLANK</v>
      </c>
      <c r="R9363"/>
    </row>
    <row r="9364" spans="16:18" x14ac:dyDescent="0.2">
      <c r="P9364" s="288" t="str">
        <f t="shared" si="146"/>
        <v>BLANK</v>
      </c>
      <c r="R9364"/>
    </row>
    <row r="9365" spans="16:18" x14ac:dyDescent="0.2">
      <c r="P9365" s="288" t="str">
        <f t="shared" si="146"/>
        <v>BLANK</v>
      </c>
      <c r="R9365"/>
    </row>
    <row r="9366" spans="16:18" x14ac:dyDescent="0.2">
      <c r="P9366" s="288" t="str">
        <f t="shared" si="146"/>
        <v>BLANK</v>
      </c>
      <c r="R9366"/>
    </row>
    <row r="9367" spans="16:18" x14ac:dyDescent="0.2">
      <c r="P9367" s="288" t="str">
        <f t="shared" si="146"/>
        <v>BLANK</v>
      </c>
      <c r="R9367"/>
    </row>
    <row r="9368" spans="16:18" x14ac:dyDescent="0.2">
      <c r="P9368" s="288" t="str">
        <f t="shared" si="146"/>
        <v>BLANK</v>
      </c>
      <c r="R9368"/>
    </row>
    <row r="9369" spans="16:18" x14ac:dyDescent="0.2">
      <c r="P9369" s="288" t="str">
        <f t="shared" si="146"/>
        <v>BLANK</v>
      </c>
      <c r="R9369"/>
    </row>
    <row r="9370" spans="16:18" x14ac:dyDescent="0.2">
      <c r="P9370" s="288" t="str">
        <f t="shared" si="146"/>
        <v>BLANK</v>
      </c>
      <c r="R9370"/>
    </row>
    <row r="9371" spans="16:18" x14ac:dyDescent="0.2">
      <c r="P9371" s="288" t="str">
        <f t="shared" si="146"/>
        <v>BLANK</v>
      </c>
      <c r="R9371"/>
    </row>
    <row r="9372" spans="16:18" x14ac:dyDescent="0.2">
      <c r="P9372" s="288" t="str">
        <f t="shared" si="146"/>
        <v>BLANK</v>
      </c>
      <c r="R9372"/>
    </row>
    <row r="9373" spans="16:18" x14ac:dyDescent="0.2">
      <c r="P9373" s="288" t="str">
        <f t="shared" si="146"/>
        <v>BLANK</v>
      </c>
      <c r="R9373"/>
    </row>
    <row r="9374" spans="16:18" x14ac:dyDescent="0.2">
      <c r="P9374" s="288" t="str">
        <f t="shared" si="146"/>
        <v>BLANK</v>
      </c>
      <c r="R9374"/>
    </row>
    <row r="9375" spans="16:18" x14ac:dyDescent="0.2">
      <c r="P9375" s="288" t="str">
        <f t="shared" si="146"/>
        <v>BLANK</v>
      </c>
      <c r="R9375"/>
    </row>
    <row r="9376" spans="16:18" x14ac:dyDescent="0.2">
      <c r="P9376" s="288" t="str">
        <f t="shared" si="146"/>
        <v>BLANK</v>
      </c>
      <c r="R9376"/>
    </row>
    <row r="9377" spans="16:18" x14ac:dyDescent="0.2">
      <c r="P9377" s="288" t="str">
        <f t="shared" si="146"/>
        <v>BLANK</v>
      </c>
      <c r="R9377"/>
    </row>
    <row r="9378" spans="16:18" x14ac:dyDescent="0.2">
      <c r="P9378" s="288" t="str">
        <f t="shared" si="146"/>
        <v>BLANK</v>
      </c>
      <c r="R9378"/>
    </row>
    <row r="9379" spans="16:18" x14ac:dyDescent="0.2">
      <c r="P9379" s="288" t="str">
        <f t="shared" si="146"/>
        <v>BLANK</v>
      </c>
      <c r="R9379"/>
    </row>
    <row r="9380" spans="16:18" x14ac:dyDescent="0.2">
      <c r="P9380" s="288" t="str">
        <f t="shared" si="146"/>
        <v>BLANK</v>
      </c>
      <c r="R9380"/>
    </row>
    <row r="9381" spans="16:18" x14ac:dyDescent="0.2">
      <c r="P9381" s="288" t="str">
        <f t="shared" si="146"/>
        <v>BLANK</v>
      </c>
      <c r="R9381"/>
    </row>
    <row r="9382" spans="16:18" x14ac:dyDescent="0.2">
      <c r="P9382" s="288" t="str">
        <f t="shared" si="146"/>
        <v>BLANK</v>
      </c>
      <c r="R9382"/>
    </row>
    <row r="9383" spans="16:18" x14ac:dyDescent="0.2">
      <c r="P9383" s="288" t="str">
        <f t="shared" si="146"/>
        <v>BLANK</v>
      </c>
      <c r="R9383"/>
    </row>
    <row r="9384" spans="16:18" x14ac:dyDescent="0.2">
      <c r="P9384" s="288" t="str">
        <f t="shared" si="146"/>
        <v>BLANK</v>
      </c>
      <c r="R9384"/>
    </row>
    <row r="9385" spans="16:18" x14ac:dyDescent="0.2">
      <c r="P9385" s="288" t="str">
        <f t="shared" si="146"/>
        <v>BLANK</v>
      </c>
      <c r="R9385"/>
    </row>
    <row r="9386" spans="16:18" x14ac:dyDescent="0.2">
      <c r="P9386" s="288" t="str">
        <f t="shared" si="146"/>
        <v>BLANK</v>
      </c>
      <c r="R9386"/>
    </row>
    <row r="9387" spans="16:18" x14ac:dyDescent="0.2">
      <c r="P9387" s="288" t="str">
        <f t="shared" si="146"/>
        <v>BLANK</v>
      </c>
      <c r="R9387"/>
    </row>
    <row r="9388" spans="16:18" x14ac:dyDescent="0.2">
      <c r="P9388" s="288" t="str">
        <f t="shared" si="146"/>
        <v>BLANK</v>
      </c>
      <c r="R9388"/>
    </row>
    <row r="9389" spans="16:18" x14ac:dyDescent="0.2">
      <c r="P9389" s="288" t="str">
        <f t="shared" si="146"/>
        <v>BLANK</v>
      </c>
      <c r="R9389"/>
    </row>
    <row r="9390" spans="16:18" x14ac:dyDescent="0.2">
      <c r="P9390" s="288" t="str">
        <f t="shared" si="146"/>
        <v>BLANK</v>
      </c>
      <c r="R9390"/>
    </row>
    <row r="9391" spans="16:18" x14ac:dyDescent="0.2">
      <c r="P9391" s="288" t="str">
        <f t="shared" si="146"/>
        <v>BLANK</v>
      </c>
      <c r="R9391"/>
    </row>
    <row r="9392" spans="16:18" x14ac:dyDescent="0.2">
      <c r="P9392" s="288" t="str">
        <f t="shared" si="146"/>
        <v>BLANK</v>
      </c>
      <c r="R9392"/>
    </row>
    <row r="9393" spans="16:18" x14ac:dyDescent="0.2">
      <c r="P9393" s="288" t="str">
        <f t="shared" si="146"/>
        <v>BLANK</v>
      </c>
      <c r="R9393"/>
    </row>
    <row r="9394" spans="16:18" x14ac:dyDescent="0.2">
      <c r="P9394" s="288" t="str">
        <f t="shared" si="146"/>
        <v>BLANK</v>
      </c>
      <c r="R9394"/>
    </row>
    <row r="9395" spans="16:18" x14ac:dyDescent="0.2">
      <c r="P9395" s="288" t="str">
        <f t="shared" si="146"/>
        <v>BLANK</v>
      </c>
      <c r="R9395"/>
    </row>
    <row r="9396" spans="16:18" x14ac:dyDescent="0.2">
      <c r="P9396" s="288" t="str">
        <f t="shared" si="146"/>
        <v>BLANK</v>
      </c>
      <c r="R9396"/>
    </row>
    <row r="9397" spans="16:18" x14ac:dyDescent="0.2">
      <c r="P9397" s="288" t="str">
        <f t="shared" si="146"/>
        <v>BLANK</v>
      </c>
      <c r="R9397"/>
    </row>
    <row r="9398" spans="16:18" x14ac:dyDescent="0.2">
      <c r="P9398" s="288" t="str">
        <f t="shared" si="146"/>
        <v>BLANK</v>
      </c>
      <c r="R9398"/>
    </row>
    <row r="9399" spans="16:18" x14ac:dyDescent="0.2">
      <c r="P9399" s="288" t="str">
        <f t="shared" si="146"/>
        <v>BLANK</v>
      </c>
      <c r="R9399"/>
    </row>
    <row r="9400" spans="16:18" x14ac:dyDescent="0.2">
      <c r="P9400" s="288" t="str">
        <f t="shared" si="146"/>
        <v>BLANK</v>
      </c>
      <c r="R9400"/>
    </row>
    <row r="9401" spans="16:18" x14ac:dyDescent="0.2">
      <c r="P9401" s="288" t="str">
        <f t="shared" si="146"/>
        <v>BLANK</v>
      </c>
      <c r="R9401"/>
    </row>
    <row r="9402" spans="16:18" x14ac:dyDescent="0.2">
      <c r="P9402" s="288" t="str">
        <f t="shared" si="146"/>
        <v>BLANK</v>
      </c>
      <c r="R9402"/>
    </row>
    <row r="9403" spans="16:18" x14ac:dyDescent="0.2">
      <c r="P9403" s="288" t="str">
        <f t="shared" si="146"/>
        <v>BLANK</v>
      </c>
      <c r="R9403"/>
    </row>
    <row r="9404" spans="16:18" x14ac:dyDescent="0.2">
      <c r="P9404" s="288" t="str">
        <f t="shared" si="146"/>
        <v>BLANK</v>
      </c>
      <c r="R9404"/>
    </row>
    <row r="9405" spans="16:18" x14ac:dyDescent="0.2">
      <c r="P9405" s="288" t="str">
        <f t="shared" si="146"/>
        <v>BLANK</v>
      </c>
      <c r="R9405"/>
    </row>
    <row r="9406" spans="16:18" x14ac:dyDescent="0.2">
      <c r="P9406" s="288" t="str">
        <f t="shared" si="146"/>
        <v>BLANK</v>
      </c>
      <c r="R9406"/>
    </row>
    <row r="9407" spans="16:18" x14ac:dyDescent="0.2">
      <c r="P9407" s="288" t="str">
        <f t="shared" si="146"/>
        <v>BLANK</v>
      </c>
      <c r="R9407"/>
    </row>
    <row r="9408" spans="16:18" x14ac:dyDescent="0.2">
      <c r="P9408" s="288" t="str">
        <f t="shared" si="146"/>
        <v>BLANK</v>
      </c>
      <c r="R9408"/>
    </row>
    <row r="9409" spans="16:18" x14ac:dyDescent="0.2">
      <c r="P9409" s="288" t="str">
        <f t="shared" si="146"/>
        <v>BLANK</v>
      </c>
      <c r="R9409"/>
    </row>
    <row r="9410" spans="16:18" x14ac:dyDescent="0.2">
      <c r="P9410" s="288" t="str">
        <f t="shared" si="146"/>
        <v>BLANK</v>
      </c>
      <c r="R9410"/>
    </row>
    <row r="9411" spans="16:18" x14ac:dyDescent="0.2">
      <c r="P9411" s="288" t="str">
        <f t="shared" ref="P9411:P9474" si="147">IF(A9411="","BLANK",A9411)</f>
        <v>BLANK</v>
      </c>
      <c r="R9411"/>
    </row>
    <row r="9412" spans="16:18" x14ac:dyDescent="0.2">
      <c r="P9412" s="288" t="str">
        <f t="shared" si="147"/>
        <v>BLANK</v>
      </c>
      <c r="R9412"/>
    </row>
    <row r="9413" spans="16:18" x14ac:dyDescent="0.2">
      <c r="P9413" s="288" t="str">
        <f t="shared" si="147"/>
        <v>BLANK</v>
      </c>
      <c r="R9413"/>
    </row>
    <row r="9414" spans="16:18" x14ac:dyDescent="0.2">
      <c r="P9414" s="288" t="str">
        <f t="shared" si="147"/>
        <v>BLANK</v>
      </c>
      <c r="R9414"/>
    </row>
    <row r="9415" spans="16:18" x14ac:dyDescent="0.2">
      <c r="P9415" s="288" t="str">
        <f t="shared" si="147"/>
        <v>BLANK</v>
      </c>
      <c r="R9415"/>
    </row>
    <row r="9416" spans="16:18" x14ac:dyDescent="0.2">
      <c r="P9416" s="288" t="str">
        <f t="shared" si="147"/>
        <v>BLANK</v>
      </c>
      <c r="R9416"/>
    </row>
    <row r="9417" spans="16:18" x14ac:dyDescent="0.2">
      <c r="P9417" s="288" t="str">
        <f t="shared" si="147"/>
        <v>BLANK</v>
      </c>
      <c r="R9417"/>
    </row>
    <row r="9418" spans="16:18" x14ac:dyDescent="0.2">
      <c r="P9418" s="288" t="str">
        <f t="shared" si="147"/>
        <v>BLANK</v>
      </c>
      <c r="R9418"/>
    </row>
    <row r="9419" spans="16:18" x14ac:dyDescent="0.2">
      <c r="P9419" s="288" t="str">
        <f t="shared" si="147"/>
        <v>BLANK</v>
      </c>
      <c r="R9419"/>
    </row>
    <row r="9420" spans="16:18" x14ac:dyDescent="0.2">
      <c r="P9420" s="288" t="str">
        <f t="shared" si="147"/>
        <v>BLANK</v>
      </c>
      <c r="R9420"/>
    </row>
    <row r="9421" spans="16:18" x14ac:dyDescent="0.2">
      <c r="P9421" s="288" t="str">
        <f t="shared" si="147"/>
        <v>BLANK</v>
      </c>
      <c r="R9421"/>
    </row>
    <row r="9422" spans="16:18" x14ac:dyDescent="0.2">
      <c r="P9422" s="288" t="str">
        <f t="shared" si="147"/>
        <v>BLANK</v>
      </c>
      <c r="R9422"/>
    </row>
    <row r="9423" spans="16:18" x14ac:dyDescent="0.2">
      <c r="P9423" s="288" t="str">
        <f t="shared" si="147"/>
        <v>BLANK</v>
      </c>
      <c r="R9423"/>
    </row>
    <row r="9424" spans="16:18" x14ac:dyDescent="0.2">
      <c r="P9424" s="288" t="str">
        <f t="shared" si="147"/>
        <v>BLANK</v>
      </c>
      <c r="R9424"/>
    </row>
    <row r="9425" spans="16:18" x14ac:dyDescent="0.2">
      <c r="P9425" s="288" t="str">
        <f t="shared" si="147"/>
        <v>BLANK</v>
      </c>
      <c r="R9425"/>
    </row>
    <row r="9426" spans="16:18" x14ac:dyDescent="0.2">
      <c r="P9426" s="288" t="str">
        <f t="shared" si="147"/>
        <v>BLANK</v>
      </c>
      <c r="R9426"/>
    </row>
    <row r="9427" spans="16:18" x14ac:dyDescent="0.2">
      <c r="P9427" s="288" t="str">
        <f t="shared" si="147"/>
        <v>BLANK</v>
      </c>
      <c r="R9427"/>
    </row>
    <row r="9428" spans="16:18" x14ac:dyDescent="0.2">
      <c r="P9428" s="288" t="str">
        <f t="shared" si="147"/>
        <v>BLANK</v>
      </c>
      <c r="R9428"/>
    </row>
    <row r="9429" spans="16:18" x14ac:dyDescent="0.2">
      <c r="P9429" s="288" t="str">
        <f t="shared" si="147"/>
        <v>BLANK</v>
      </c>
      <c r="R9429"/>
    </row>
    <row r="9430" spans="16:18" x14ac:dyDescent="0.2">
      <c r="P9430" s="288" t="str">
        <f t="shared" si="147"/>
        <v>BLANK</v>
      </c>
      <c r="R9430"/>
    </row>
    <row r="9431" spans="16:18" x14ac:dyDescent="0.2">
      <c r="P9431" s="288" t="str">
        <f t="shared" si="147"/>
        <v>BLANK</v>
      </c>
      <c r="R9431"/>
    </row>
    <row r="9432" spans="16:18" x14ac:dyDescent="0.2">
      <c r="P9432" s="288" t="str">
        <f t="shared" si="147"/>
        <v>BLANK</v>
      </c>
      <c r="R9432"/>
    </row>
    <row r="9433" spans="16:18" x14ac:dyDescent="0.2">
      <c r="P9433" s="288" t="str">
        <f t="shared" si="147"/>
        <v>BLANK</v>
      </c>
      <c r="R9433"/>
    </row>
    <row r="9434" spans="16:18" x14ac:dyDescent="0.2">
      <c r="P9434" s="288" t="str">
        <f t="shared" si="147"/>
        <v>BLANK</v>
      </c>
      <c r="R9434"/>
    </row>
    <row r="9435" spans="16:18" x14ac:dyDescent="0.2">
      <c r="P9435" s="288" t="str">
        <f t="shared" si="147"/>
        <v>BLANK</v>
      </c>
      <c r="R9435"/>
    </row>
    <row r="9436" spans="16:18" x14ac:dyDescent="0.2">
      <c r="P9436" s="288" t="str">
        <f t="shared" si="147"/>
        <v>BLANK</v>
      </c>
      <c r="R9436"/>
    </row>
    <row r="9437" spans="16:18" x14ac:dyDescent="0.2">
      <c r="P9437" s="288" t="str">
        <f t="shared" si="147"/>
        <v>BLANK</v>
      </c>
      <c r="R9437"/>
    </row>
    <row r="9438" spans="16:18" x14ac:dyDescent="0.2">
      <c r="P9438" s="288" t="str">
        <f t="shared" si="147"/>
        <v>BLANK</v>
      </c>
      <c r="R9438"/>
    </row>
    <row r="9439" spans="16:18" x14ac:dyDescent="0.2">
      <c r="P9439" s="288" t="str">
        <f t="shared" si="147"/>
        <v>BLANK</v>
      </c>
      <c r="R9439"/>
    </row>
    <row r="9440" spans="16:18" x14ac:dyDescent="0.2">
      <c r="P9440" s="288" t="str">
        <f t="shared" si="147"/>
        <v>BLANK</v>
      </c>
      <c r="R9440"/>
    </row>
    <row r="9441" spans="16:18" x14ac:dyDescent="0.2">
      <c r="P9441" s="288" t="str">
        <f t="shared" si="147"/>
        <v>BLANK</v>
      </c>
      <c r="R9441"/>
    </row>
    <row r="9442" spans="16:18" x14ac:dyDescent="0.2">
      <c r="P9442" s="288" t="str">
        <f t="shared" si="147"/>
        <v>BLANK</v>
      </c>
      <c r="R9442"/>
    </row>
    <row r="9443" spans="16:18" x14ac:dyDescent="0.2">
      <c r="P9443" s="288" t="str">
        <f t="shared" si="147"/>
        <v>BLANK</v>
      </c>
      <c r="R9443"/>
    </row>
    <row r="9444" spans="16:18" x14ac:dyDescent="0.2">
      <c r="P9444" s="288" t="str">
        <f t="shared" si="147"/>
        <v>BLANK</v>
      </c>
      <c r="R9444"/>
    </row>
    <row r="9445" spans="16:18" x14ac:dyDescent="0.2">
      <c r="P9445" s="288" t="str">
        <f t="shared" si="147"/>
        <v>BLANK</v>
      </c>
      <c r="R9445"/>
    </row>
    <row r="9446" spans="16:18" x14ac:dyDescent="0.2">
      <c r="P9446" s="288" t="str">
        <f t="shared" si="147"/>
        <v>BLANK</v>
      </c>
      <c r="R9446"/>
    </row>
    <row r="9447" spans="16:18" x14ac:dyDescent="0.2">
      <c r="P9447" s="288" t="str">
        <f t="shared" si="147"/>
        <v>BLANK</v>
      </c>
      <c r="R9447"/>
    </row>
    <row r="9448" spans="16:18" x14ac:dyDescent="0.2">
      <c r="P9448" s="288" t="str">
        <f t="shared" si="147"/>
        <v>BLANK</v>
      </c>
      <c r="R9448"/>
    </row>
    <row r="9449" spans="16:18" x14ac:dyDescent="0.2">
      <c r="P9449" s="288" t="str">
        <f t="shared" si="147"/>
        <v>BLANK</v>
      </c>
      <c r="R9449"/>
    </row>
    <row r="9450" spans="16:18" x14ac:dyDescent="0.2">
      <c r="P9450" s="288" t="str">
        <f t="shared" si="147"/>
        <v>BLANK</v>
      </c>
      <c r="R9450"/>
    </row>
    <row r="9451" spans="16:18" x14ac:dyDescent="0.2">
      <c r="P9451" s="288" t="str">
        <f t="shared" si="147"/>
        <v>BLANK</v>
      </c>
      <c r="R9451"/>
    </row>
    <row r="9452" spans="16:18" x14ac:dyDescent="0.2">
      <c r="P9452" s="288" t="str">
        <f t="shared" si="147"/>
        <v>BLANK</v>
      </c>
      <c r="R9452"/>
    </row>
    <row r="9453" spans="16:18" x14ac:dyDescent="0.2">
      <c r="P9453" s="288" t="str">
        <f t="shared" si="147"/>
        <v>BLANK</v>
      </c>
      <c r="R9453"/>
    </row>
    <row r="9454" spans="16:18" x14ac:dyDescent="0.2">
      <c r="P9454" s="288" t="str">
        <f t="shared" si="147"/>
        <v>BLANK</v>
      </c>
      <c r="R9454"/>
    </row>
    <row r="9455" spans="16:18" x14ac:dyDescent="0.2">
      <c r="P9455" s="288" t="str">
        <f t="shared" si="147"/>
        <v>BLANK</v>
      </c>
      <c r="R9455"/>
    </row>
    <row r="9456" spans="16:18" x14ac:dyDescent="0.2">
      <c r="P9456" s="288" t="str">
        <f t="shared" si="147"/>
        <v>BLANK</v>
      </c>
      <c r="R9456"/>
    </row>
    <row r="9457" spans="16:18" x14ac:dyDescent="0.2">
      <c r="P9457" s="288" t="str">
        <f t="shared" si="147"/>
        <v>BLANK</v>
      </c>
      <c r="R9457"/>
    </row>
    <row r="9458" spans="16:18" x14ac:dyDescent="0.2">
      <c r="P9458" s="288" t="str">
        <f t="shared" si="147"/>
        <v>BLANK</v>
      </c>
      <c r="R9458"/>
    </row>
    <row r="9459" spans="16:18" x14ac:dyDescent="0.2">
      <c r="P9459" s="288" t="str">
        <f t="shared" si="147"/>
        <v>BLANK</v>
      </c>
      <c r="R9459"/>
    </row>
    <row r="9460" spans="16:18" x14ac:dyDescent="0.2">
      <c r="P9460" s="288" t="str">
        <f t="shared" si="147"/>
        <v>BLANK</v>
      </c>
      <c r="R9460"/>
    </row>
    <row r="9461" spans="16:18" x14ac:dyDescent="0.2">
      <c r="P9461" s="288" t="str">
        <f t="shared" si="147"/>
        <v>BLANK</v>
      </c>
      <c r="R9461"/>
    </row>
    <row r="9462" spans="16:18" x14ac:dyDescent="0.2">
      <c r="P9462" s="288" t="str">
        <f t="shared" si="147"/>
        <v>BLANK</v>
      </c>
      <c r="R9462"/>
    </row>
    <row r="9463" spans="16:18" x14ac:dyDescent="0.2">
      <c r="P9463" s="288" t="str">
        <f t="shared" si="147"/>
        <v>BLANK</v>
      </c>
      <c r="R9463"/>
    </row>
    <row r="9464" spans="16:18" x14ac:dyDescent="0.2">
      <c r="P9464" s="288" t="str">
        <f t="shared" si="147"/>
        <v>BLANK</v>
      </c>
      <c r="R9464"/>
    </row>
    <row r="9465" spans="16:18" x14ac:dyDescent="0.2">
      <c r="P9465" s="288" t="str">
        <f t="shared" si="147"/>
        <v>BLANK</v>
      </c>
      <c r="R9465"/>
    </row>
    <row r="9466" spans="16:18" x14ac:dyDescent="0.2">
      <c r="P9466" s="288" t="str">
        <f t="shared" si="147"/>
        <v>BLANK</v>
      </c>
      <c r="R9466"/>
    </row>
    <row r="9467" spans="16:18" x14ac:dyDescent="0.2">
      <c r="P9467" s="288" t="str">
        <f t="shared" si="147"/>
        <v>BLANK</v>
      </c>
      <c r="R9467"/>
    </row>
    <row r="9468" spans="16:18" x14ac:dyDescent="0.2">
      <c r="P9468" s="288" t="str">
        <f t="shared" si="147"/>
        <v>BLANK</v>
      </c>
      <c r="R9468"/>
    </row>
    <row r="9469" spans="16:18" x14ac:dyDescent="0.2">
      <c r="P9469" s="288" t="str">
        <f t="shared" si="147"/>
        <v>BLANK</v>
      </c>
      <c r="R9469"/>
    </row>
    <row r="9470" spans="16:18" x14ac:dyDescent="0.2">
      <c r="P9470" s="288" t="str">
        <f t="shared" si="147"/>
        <v>BLANK</v>
      </c>
      <c r="R9470"/>
    </row>
    <row r="9471" spans="16:18" x14ac:dyDescent="0.2">
      <c r="P9471" s="288" t="str">
        <f t="shared" si="147"/>
        <v>BLANK</v>
      </c>
      <c r="R9471"/>
    </row>
    <row r="9472" spans="16:18" x14ac:dyDescent="0.2">
      <c r="P9472" s="288" t="str">
        <f t="shared" si="147"/>
        <v>BLANK</v>
      </c>
      <c r="R9472"/>
    </row>
    <row r="9473" spans="16:18" x14ac:dyDescent="0.2">
      <c r="P9473" s="288" t="str">
        <f t="shared" si="147"/>
        <v>BLANK</v>
      </c>
      <c r="R9473"/>
    </row>
    <row r="9474" spans="16:18" x14ac:dyDescent="0.2">
      <c r="P9474" s="288" t="str">
        <f t="shared" si="147"/>
        <v>BLANK</v>
      </c>
      <c r="R9474"/>
    </row>
    <row r="9475" spans="16:18" x14ac:dyDescent="0.2">
      <c r="P9475" s="288" t="str">
        <f t="shared" ref="P9475:P9538" si="148">IF(A9475="","BLANK",A9475)</f>
        <v>BLANK</v>
      </c>
      <c r="R9475"/>
    </row>
    <row r="9476" spans="16:18" x14ac:dyDescent="0.2">
      <c r="P9476" s="288" t="str">
        <f t="shared" si="148"/>
        <v>BLANK</v>
      </c>
      <c r="R9476"/>
    </row>
    <row r="9477" spans="16:18" x14ac:dyDescent="0.2">
      <c r="P9477" s="288" t="str">
        <f t="shared" si="148"/>
        <v>BLANK</v>
      </c>
      <c r="R9477"/>
    </row>
    <row r="9478" spans="16:18" x14ac:dyDescent="0.2">
      <c r="P9478" s="288" t="str">
        <f t="shared" si="148"/>
        <v>BLANK</v>
      </c>
      <c r="R9478"/>
    </row>
    <row r="9479" spans="16:18" x14ac:dyDescent="0.2">
      <c r="P9479" s="288" t="str">
        <f t="shared" si="148"/>
        <v>BLANK</v>
      </c>
      <c r="R9479"/>
    </row>
    <row r="9480" spans="16:18" x14ac:dyDescent="0.2">
      <c r="P9480" s="288" t="str">
        <f t="shared" si="148"/>
        <v>BLANK</v>
      </c>
      <c r="R9480"/>
    </row>
    <row r="9481" spans="16:18" x14ac:dyDescent="0.2">
      <c r="P9481" s="288" t="str">
        <f t="shared" si="148"/>
        <v>BLANK</v>
      </c>
      <c r="R9481"/>
    </row>
    <row r="9482" spans="16:18" x14ac:dyDescent="0.2">
      <c r="P9482" s="288" t="str">
        <f t="shared" si="148"/>
        <v>BLANK</v>
      </c>
      <c r="R9482"/>
    </row>
    <row r="9483" spans="16:18" x14ac:dyDescent="0.2">
      <c r="P9483" s="288" t="str">
        <f t="shared" si="148"/>
        <v>BLANK</v>
      </c>
      <c r="R9483"/>
    </row>
    <row r="9484" spans="16:18" x14ac:dyDescent="0.2">
      <c r="P9484" s="288" t="str">
        <f t="shared" si="148"/>
        <v>BLANK</v>
      </c>
      <c r="R9484"/>
    </row>
    <row r="9485" spans="16:18" x14ac:dyDescent="0.2">
      <c r="P9485" s="288" t="str">
        <f t="shared" si="148"/>
        <v>BLANK</v>
      </c>
      <c r="R9485"/>
    </row>
    <row r="9486" spans="16:18" x14ac:dyDescent="0.2">
      <c r="P9486" s="288" t="str">
        <f t="shared" si="148"/>
        <v>BLANK</v>
      </c>
      <c r="R9486"/>
    </row>
    <row r="9487" spans="16:18" x14ac:dyDescent="0.2">
      <c r="P9487" s="288" t="str">
        <f t="shared" si="148"/>
        <v>BLANK</v>
      </c>
      <c r="R9487"/>
    </row>
    <row r="9488" spans="16:18" x14ac:dyDescent="0.2">
      <c r="P9488" s="288" t="str">
        <f t="shared" si="148"/>
        <v>BLANK</v>
      </c>
      <c r="R9488"/>
    </row>
    <row r="9489" spans="16:18" x14ac:dyDescent="0.2">
      <c r="P9489" s="288" t="str">
        <f t="shared" si="148"/>
        <v>BLANK</v>
      </c>
      <c r="R9489"/>
    </row>
    <row r="9490" spans="16:18" x14ac:dyDescent="0.2">
      <c r="P9490" s="288" t="str">
        <f t="shared" si="148"/>
        <v>BLANK</v>
      </c>
      <c r="R9490"/>
    </row>
    <row r="9491" spans="16:18" x14ac:dyDescent="0.2">
      <c r="P9491" s="288" t="str">
        <f t="shared" si="148"/>
        <v>BLANK</v>
      </c>
      <c r="R9491"/>
    </row>
    <row r="9492" spans="16:18" x14ac:dyDescent="0.2">
      <c r="P9492" s="288" t="str">
        <f t="shared" si="148"/>
        <v>BLANK</v>
      </c>
      <c r="R9492"/>
    </row>
    <row r="9493" spans="16:18" x14ac:dyDescent="0.2">
      <c r="P9493" s="288" t="str">
        <f t="shared" si="148"/>
        <v>BLANK</v>
      </c>
      <c r="R9493"/>
    </row>
    <row r="9494" spans="16:18" x14ac:dyDescent="0.2">
      <c r="P9494" s="288" t="str">
        <f t="shared" si="148"/>
        <v>BLANK</v>
      </c>
      <c r="R9494"/>
    </row>
    <row r="9495" spans="16:18" x14ac:dyDescent="0.2">
      <c r="P9495" s="288" t="str">
        <f t="shared" si="148"/>
        <v>BLANK</v>
      </c>
      <c r="R9495"/>
    </row>
    <row r="9496" spans="16:18" x14ac:dyDescent="0.2">
      <c r="P9496" s="288" t="str">
        <f t="shared" si="148"/>
        <v>BLANK</v>
      </c>
      <c r="R9496"/>
    </row>
    <row r="9497" spans="16:18" x14ac:dyDescent="0.2">
      <c r="P9497" s="288" t="str">
        <f t="shared" si="148"/>
        <v>BLANK</v>
      </c>
      <c r="R9497"/>
    </row>
    <row r="9498" spans="16:18" x14ac:dyDescent="0.2">
      <c r="P9498" s="288" t="str">
        <f t="shared" si="148"/>
        <v>BLANK</v>
      </c>
      <c r="R9498"/>
    </row>
    <row r="9499" spans="16:18" x14ac:dyDescent="0.2">
      <c r="P9499" s="288" t="str">
        <f t="shared" si="148"/>
        <v>BLANK</v>
      </c>
      <c r="R9499"/>
    </row>
    <row r="9500" spans="16:18" x14ac:dyDescent="0.2">
      <c r="P9500" s="288" t="str">
        <f t="shared" si="148"/>
        <v>BLANK</v>
      </c>
      <c r="R9500"/>
    </row>
    <row r="9501" spans="16:18" x14ac:dyDescent="0.2">
      <c r="P9501" s="288" t="str">
        <f t="shared" si="148"/>
        <v>BLANK</v>
      </c>
      <c r="R9501"/>
    </row>
    <row r="9502" spans="16:18" x14ac:dyDescent="0.2">
      <c r="P9502" s="288" t="str">
        <f t="shared" si="148"/>
        <v>BLANK</v>
      </c>
      <c r="R9502"/>
    </row>
    <row r="9503" spans="16:18" x14ac:dyDescent="0.2">
      <c r="P9503" s="288" t="str">
        <f t="shared" si="148"/>
        <v>BLANK</v>
      </c>
      <c r="R9503"/>
    </row>
    <row r="9504" spans="16:18" x14ac:dyDescent="0.2">
      <c r="P9504" s="288" t="str">
        <f t="shared" si="148"/>
        <v>BLANK</v>
      </c>
      <c r="R9504"/>
    </row>
    <row r="9505" spans="16:18" x14ac:dyDescent="0.2">
      <c r="P9505" s="288" t="str">
        <f t="shared" si="148"/>
        <v>BLANK</v>
      </c>
      <c r="R9505"/>
    </row>
    <row r="9506" spans="16:18" x14ac:dyDescent="0.2">
      <c r="P9506" s="288" t="str">
        <f t="shared" si="148"/>
        <v>BLANK</v>
      </c>
      <c r="R9506"/>
    </row>
    <row r="9507" spans="16:18" x14ac:dyDescent="0.2">
      <c r="P9507" s="288" t="str">
        <f t="shared" si="148"/>
        <v>BLANK</v>
      </c>
      <c r="R9507"/>
    </row>
    <row r="9508" spans="16:18" x14ac:dyDescent="0.2">
      <c r="P9508" s="288" t="str">
        <f t="shared" si="148"/>
        <v>BLANK</v>
      </c>
      <c r="R9508"/>
    </row>
    <row r="9509" spans="16:18" x14ac:dyDescent="0.2">
      <c r="P9509" s="288" t="str">
        <f t="shared" si="148"/>
        <v>BLANK</v>
      </c>
      <c r="R9509"/>
    </row>
    <row r="9510" spans="16:18" x14ac:dyDescent="0.2">
      <c r="P9510" s="288" t="str">
        <f t="shared" si="148"/>
        <v>BLANK</v>
      </c>
      <c r="R9510"/>
    </row>
    <row r="9511" spans="16:18" x14ac:dyDescent="0.2">
      <c r="P9511" s="288" t="str">
        <f t="shared" si="148"/>
        <v>BLANK</v>
      </c>
      <c r="R9511"/>
    </row>
    <row r="9512" spans="16:18" x14ac:dyDescent="0.2">
      <c r="P9512" s="288" t="str">
        <f t="shared" si="148"/>
        <v>BLANK</v>
      </c>
      <c r="R9512"/>
    </row>
    <row r="9513" spans="16:18" x14ac:dyDescent="0.2">
      <c r="P9513" s="288" t="str">
        <f t="shared" si="148"/>
        <v>BLANK</v>
      </c>
      <c r="R9513"/>
    </row>
    <row r="9514" spans="16:18" x14ac:dyDescent="0.2">
      <c r="P9514" s="288" t="str">
        <f t="shared" si="148"/>
        <v>BLANK</v>
      </c>
      <c r="R9514"/>
    </row>
    <row r="9515" spans="16:18" x14ac:dyDescent="0.2">
      <c r="P9515" s="288" t="str">
        <f t="shared" si="148"/>
        <v>BLANK</v>
      </c>
      <c r="R9515"/>
    </row>
    <row r="9516" spans="16:18" x14ac:dyDescent="0.2">
      <c r="P9516" s="288" t="str">
        <f t="shared" si="148"/>
        <v>BLANK</v>
      </c>
      <c r="R9516"/>
    </row>
    <row r="9517" spans="16:18" x14ac:dyDescent="0.2">
      <c r="P9517" s="288" t="str">
        <f t="shared" si="148"/>
        <v>BLANK</v>
      </c>
      <c r="R9517"/>
    </row>
    <row r="9518" spans="16:18" x14ac:dyDescent="0.2">
      <c r="P9518" s="288" t="str">
        <f t="shared" si="148"/>
        <v>BLANK</v>
      </c>
      <c r="R9518"/>
    </row>
    <row r="9519" spans="16:18" x14ac:dyDescent="0.2">
      <c r="P9519" s="288" t="str">
        <f t="shared" si="148"/>
        <v>BLANK</v>
      </c>
      <c r="R9519"/>
    </row>
    <row r="9520" spans="16:18" x14ac:dyDescent="0.2">
      <c r="P9520" s="288" t="str">
        <f t="shared" si="148"/>
        <v>BLANK</v>
      </c>
      <c r="R9520"/>
    </row>
    <row r="9521" spans="16:18" x14ac:dyDescent="0.2">
      <c r="P9521" s="288" t="str">
        <f t="shared" si="148"/>
        <v>BLANK</v>
      </c>
      <c r="R9521"/>
    </row>
    <row r="9522" spans="16:18" x14ac:dyDescent="0.2">
      <c r="P9522" s="288" t="str">
        <f t="shared" si="148"/>
        <v>BLANK</v>
      </c>
      <c r="R9522"/>
    </row>
    <row r="9523" spans="16:18" x14ac:dyDescent="0.2">
      <c r="P9523" s="288" t="str">
        <f t="shared" si="148"/>
        <v>BLANK</v>
      </c>
      <c r="R9523"/>
    </row>
    <row r="9524" spans="16:18" x14ac:dyDescent="0.2">
      <c r="P9524" s="288" t="str">
        <f t="shared" si="148"/>
        <v>BLANK</v>
      </c>
      <c r="R9524"/>
    </row>
    <row r="9525" spans="16:18" x14ac:dyDescent="0.2">
      <c r="P9525" s="288" t="str">
        <f t="shared" si="148"/>
        <v>BLANK</v>
      </c>
      <c r="R9525"/>
    </row>
    <row r="9526" spans="16:18" x14ac:dyDescent="0.2">
      <c r="P9526" s="288" t="str">
        <f t="shared" si="148"/>
        <v>BLANK</v>
      </c>
      <c r="R9526"/>
    </row>
    <row r="9527" spans="16:18" x14ac:dyDescent="0.2">
      <c r="P9527" s="288" t="str">
        <f t="shared" si="148"/>
        <v>BLANK</v>
      </c>
      <c r="R9527"/>
    </row>
    <row r="9528" spans="16:18" x14ac:dyDescent="0.2">
      <c r="P9528" s="288" t="str">
        <f t="shared" si="148"/>
        <v>BLANK</v>
      </c>
      <c r="R9528"/>
    </row>
    <row r="9529" spans="16:18" x14ac:dyDescent="0.2">
      <c r="P9529" s="288" t="str">
        <f t="shared" si="148"/>
        <v>BLANK</v>
      </c>
      <c r="R9529"/>
    </row>
    <row r="9530" spans="16:18" x14ac:dyDescent="0.2">
      <c r="P9530" s="288" t="str">
        <f t="shared" si="148"/>
        <v>BLANK</v>
      </c>
      <c r="R9530"/>
    </row>
    <row r="9531" spans="16:18" x14ac:dyDescent="0.2">
      <c r="P9531" s="288" t="str">
        <f t="shared" si="148"/>
        <v>BLANK</v>
      </c>
      <c r="R9531"/>
    </row>
    <row r="9532" spans="16:18" x14ac:dyDescent="0.2">
      <c r="P9532" s="288" t="str">
        <f t="shared" si="148"/>
        <v>BLANK</v>
      </c>
      <c r="R9532"/>
    </row>
    <row r="9533" spans="16:18" x14ac:dyDescent="0.2">
      <c r="P9533" s="288" t="str">
        <f t="shared" si="148"/>
        <v>BLANK</v>
      </c>
      <c r="R9533"/>
    </row>
    <row r="9534" spans="16:18" x14ac:dyDescent="0.2">
      <c r="P9534" s="288" t="str">
        <f t="shared" si="148"/>
        <v>BLANK</v>
      </c>
      <c r="R9534"/>
    </row>
    <row r="9535" spans="16:18" x14ac:dyDescent="0.2">
      <c r="P9535" s="288" t="str">
        <f t="shared" si="148"/>
        <v>BLANK</v>
      </c>
      <c r="R9535"/>
    </row>
    <row r="9536" spans="16:18" x14ac:dyDescent="0.2">
      <c r="P9536" s="288" t="str">
        <f t="shared" si="148"/>
        <v>BLANK</v>
      </c>
      <c r="R9536"/>
    </row>
    <row r="9537" spans="16:18" x14ac:dyDescent="0.2">
      <c r="P9537" s="288" t="str">
        <f t="shared" si="148"/>
        <v>BLANK</v>
      </c>
      <c r="R9537"/>
    </row>
    <row r="9538" spans="16:18" x14ac:dyDescent="0.2">
      <c r="P9538" s="288" t="str">
        <f t="shared" si="148"/>
        <v>BLANK</v>
      </c>
      <c r="R9538"/>
    </row>
    <row r="9539" spans="16:18" x14ac:dyDescent="0.2">
      <c r="P9539" s="288" t="str">
        <f t="shared" ref="P9539:P9602" si="149">IF(A9539="","BLANK",A9539)</f>
        <v>BLANK</v>
      </c>
      <c r="R9539"/>
    </row>
    <row r="9540" spans="16:18" x14ac:dyDescent="0.2">
      <c r="P9540" s="288" t="str">
        <f t="shared" si="149"/>
        <v>BLANK</v>
      </c>
      <c r="R9540"/>
    </row>
    <row r="9541" spans="16:18" x14ac:dyDescent="0.2">
      <c r="P9541" s="288" t="str">
        <f t="shared" si="149"/>
        <v>BLANK</v>
      </c>
      <c r="R9541"/>
    </row>
    <row r="9542" spans="16:18" x14ac:dyDescent="0.2">
      <c r="P9542" s="288" t="str">
        <f t="shared" si="149"/>
        <v>BLANK</v>
      </c>
      <c r="R9542"/>
    </row>
    <row r="9543" spans="16:18" x14ac:dyDescent="0.2">
      <c r="P9543" s="288" t="str">
        <f t="shared" si="149"/>
        <v>BLANK</v>
      </c>
      <c r="R9543"/>
    </row>
    <row r="9544" spans="16:18" x14ac:dyDescent="0.2">
      <c r="P9544" s="288" t="str">
        <f t="shared" si="149"/>
        <v>BLANK</v>
      </c>
      <c r="R9544"/>
    </row>
    <row r="9545" spans="16:18" x14ac:dyDescent="0.2">
      <c r="P9545" s="288" t="str">
        <f t="shared" si="149"/>
        <v>BLANK</v>
      </c>
      <c r="R9545"/>
    </row>
    <row r="9546" spans="16:18" x14ac:dyDescent="0.2">
      <c r="P9546" s="288" t="str">
        <f t="shared" si="149"/>
        <v>BLANK</v>
      </c>
      <c r="R9546"/>
    </row>
    <row r="9547" spans="16:18" x14ac:dyDescent="0.2">
      <c r="P9547" s="288" t="str">
        <f t="shared" si="149"/>
        <v>BLANK</v>
      </c>
      <c r="R9547"/>
    </row>
    <row r="9548" spans="16:18" x14ac:dyDescent="0.2">
      <c r="P9548" s="288" t="str">
        <f t="shared" si="149"/>
        <v>BLANK</v>
      </c>
      <c r="R9548"/>
    </row>
    <row r="9549" spans="16:18" x14ac:dyDescent="0.2">
      <c r="P9549" s="288" t="str">
        <f t="shared" si="149"/>
        <v>BLANK</v>
      </c>
      <c r="R9549"/>
    </row>
    <row r="9550" spans="16:18" x14ac:dyDescent="0.2">
      <c r="P9550" s="288" t="str">
        <f t="shared" si="149"/>
        <v>BLANK</v>
      </c>
      <c r="R9550"/>
    </row>
    <row r="9551" spans="16:18" x14ac:dyDescent="0.2">
      <c r="P9551" s="288" t="str">
        <f t="shared" si="149"/>
        <v>BLANK</v>
      </c>
      <c r="R9551"/>
    </row>
    <row r="9552" spans="16:18" x14ac:dyDescent="0.2">
      <c r="P9552" s="288" t="str">
        <f t="shared" si="149"/>
        <v>BLANK</v>
      </c>
      <c r="R9552"/>
    </row>
    <row r="9553" spans="16:18" x14ac:dyDescent="0.2">
      <c r="P9553" s="288" t="str">
        <f t="shared" si="149"/>
        <v>BLANK</v>
      </c>
      <c r="R9553"/>
    </row>
    <row r="9554" spans="16:18" x14ac:dyDescent="0.2">
      <c r="P9554" s="288" t="str">
        <f t="shared" si="149"/>
        <v>BLANK</v>
      </c>
      <c r="R9554"/>
    </row>
    <row r="9555" spans="16:18" x14ac:dyDescent="0.2">
      <c r="P9555" s="288" t="str">
        <f t="shared" si="149"/>
        <v>BLANK</v>
      </c>
      <c r="R9555"/>
    </row>
    <row r="9556" spans="16:18" x14ac:dyDescent="0.2">
      <c r="P9556" s="288" t="str">
        <f t="shared" si="149"/>
        <v>BLANK</v>
      </c>
      <c r="R9556"/>
    </row>
    <row r="9557" spans="16:18" x14ac:dyDescent="0.2">
      <c r="P9557" s="288" t="str">
        <f t="shared" si="149"/>
        <v>BLANK</v>
      </c>
      <c r="R9557"/>
    </row>
    <row r="9558" spans="16:18" x14ac:dyDescent="0.2">
      <c r="P9558" s="288" t="str">
        <f t="shared" si="149"/>
        <v>BLANK</v>
      </c>
      <c r="R9558"/>
    </row>
    <row r="9559" spans="16:18" x14ac:dyDescent="0.2">
      <c r="P9559" s="288" t="str">
        <f t="shared" si="149"/>
        <v>BLANK</v>
      </c>
      <c r="R9559"/>
    </row>
    <row r="9560" spans="16:18" x14ac:dyDescent="0.2">
      <c r="P9560" s="288" t="str">
        <f t="shared" si="149"/>
        <v>BLANK</v>
      </c>
      <c r="R9560"/>
    </row>
    <row r="9561" spans="16:18" x14ac:dyDescent="0.2">
      <c r="P9561" s="288" t="str">
        <f t="shared" si="149"/>
        <v>BLANK</v>
      </c>
      <c r="R9561"/>
    </row>
    <row r="9562" spans="16:18" x14ac:dyDescent="0.2">
      <c r="P9562" s="288" t="str">
        <f t="shared" si="149"/>
        <v>BLANK</v>
      </c>
      <c r="R9562"/>
    </row>
    <row r="9563" spans="16:18" x14ac:dyDescent="0.2">
      <c r="P9563" s="288" t="str">
        <f t="shared" si="149"/>
        <v>BLANK</v>
      </c>
      <c r="R9563"/>
    </row>
    <row r="9564" spans="16:18" x14ac:dyDescent="0.2">
      <c r="P9564" s="288" t="str">
        <f t="shared" si="149"/>
        <v>BLANK</v>
      </c>
      <c r="R9564"/>
    </row>
    <row r="9565" spans="16:18" x14ac:dyDescent="0.2">
      <c r="P9565" s="288" t="str">
        <f t="shared" si="149"/>
        <v>BLANK</v>
      </c>
      <c r="R9565"/>
    </row>
    <row r="9566" spans="16:18" x14ac:dyDescent="0.2">
      <c r="P9566" s="288" t="str">
        <f t="shared" si="149"/>
        <v>BLANK</v>
      </c>
      <c r="R9566"/>
    </row>
    <row r="9567" spans="16:18" x14ac:dyDescent="0.2">
      <c r="P9567" s="288" t="str">
        <f t="shared" si="149"/>
        <v>BLANK</v>
      </c>
      <c r="R9567"/>
    </row>
    <row r="9568" spans="16:18" x14ac:dyDescent="0.2">
      <c r="P9568" s="288" t="str">
        <f t="shared" si="149"/>
        <v>BLANK</v>
      </c>
      <c r="R9568"/>
    </row>
    <row r="9569" spans="16:18" x14ac:dyDescent="0.2">
      <c r="P9569" s="288" t="str">
        <f t="shared" si="149"/>
        <v>BLANK</v>
      </c>
      <c r="R9569"/>
    </row>
    <row r="9570" spans="16:18" x14ac:dyDescent="0.2">
      <c r="P9570" s="288" t="str">
        <f t="shared" si="149"/>
        <v>BLANK</v>
      </c>
      <c r="R9570"/>
    </row>
    <row r="9571" spans="16:18" x14ac:dyDescent="0.2">
      <c r="P9571" s="288" t="str">
        <f t="shared" si="149"/>
        <v>BLANK</v>
      </c>
      <c r="R9571"/>
    </row>
    <row r="9572" spans="16:18" x14ac:dyDescent="0.2">
      <c r="P9572" s="288" t="str">
        <f t="shared" si="149"/>
        <v>BLANK</v>
      </c>
      <c r="R9572"/>
    </row>
    <row r="9573" spans="16:18" x14ac:dyDescent="0.2">
      <c r="P9573" s="288" t="str">
        <f t="shared" si="149"/>
        <v>BLANK</v>
      </c>
      <c r="R9573"/>
    </row>
    <row r="9574" spans="16:18" x14ac:dyDescent="0.2">
      <c r="P9574" s="288" t="str">
        <f t="shared" si="149"/>
        <v>BLANK</v>
      </c>
      <c r="R9574"/>
    </row>
    <row r="9575" spans="16:18" x14ac:dyDescent="0.2">
      <c r="P9575" s="288" t="str">
        <f t="shared" si="149"/>
        <v>BLANK</v>
      </c>
      <c r="R9575"/>
    </row>
    <row r="9576" spans="16:18" x14ac:dyDescent="0.2">
      <c r="P9576" s="288" t="str">
        <f t="shared" si="149"/>
        <v>BLANK</v>
      </c>
      <c r="R9576"/>
    </row>
    <row r="9577" spans="16:18" x14ac:dyDescent="0.2">
      <c r="P9577" s="288" t="str">
        <f t="shared" si="149"/>
        <v>BLANK</v>
      </c>
      <c r="R9577"/>
    </row>
    <row r="9578" spans="16:18" x14ac:dyDescent="0.2">
      <c r="P9578" s="288" t="str">
        <f t="shared" si="149"/>
        <v>BLANK</v>
      </c>
      <c r="R9578"/>
    </row>
    <row r="9579" spans="16:18" x14ac:dyDescent="0.2">
      <c r="P9579" s="288" t="str">
        <f t="shared" si="149"/>
        <v>BLANK</v>
      </c>
      <c r="R9579"/>
    </row>
    <row r="9580" spans="16:18" x14ac:dyDescent="0.2">
      <c r="P9580" s="288" t="str">
        <f t="shared" si="149"/>
        <v>BLANK</v>
      </c>
      <c r="R9580"/>
    </row>
    <row r="9581" spans="16:18" x14ac:dyDescent="0.2">
      <c r="P9581" s="288" t="str">
        <f t="shared" si="149"/>
        <v>BLANK</v>
      </c>
      <c r="R9581"/>
    </row>
    <row r="9582" spans="16:18" x14ac:dyDescent="0.2">
      <c r="P9582" s="288" t="str">
        <f t="shared" si="149"/>
        <v>BLANK</v>
      </c>
      <c r="R9582"/>
    </row>
    <row r="9583" spans="16:18" x14ac:dyDescent="0.2">
      <c r="P9583" s="288" t="str">
        <f t="shared" si="149"/>
        <v>BLANK</v>
      </c>
      <c r="R9583"/>
    </row>
    <row r="9584" spans="16:18" x14ac:dyDescent="0.2">
      <c r="P9584" s="288" t="str">
        <f t="shared" si="149"/>
        <v>BLANK</v>
      </c>
      <c r="R9584"/>
    </row>
    <row r="9585" spans="16:18" x14ac:dyDescent="0.2">
      <c r="P9585" s="288" t="str">
        <f t="shared" si="149"/>
        <v>BLANK</v>
      </c>
      <c r="R9585"/>
    </row>
    <row r="9586" spans="16:18" x14ac:dyDescent="0.2">
      <c r="P9586" s="288" t="str">
        <f t="shared" si="149"/>
        <v>BLANK</v>
      </c>
      <c r="R9586"/>
    </row>
    <row r="9587" spans="16:18" x14ac:dyDescent="0.2">
      <c r="P9587" s="288" t="str">
        <f t="shared" si="149"/>
        <v>BLANK</v>
      </c>
      <c r="R9587"/>
    </row>
    <row r="9588" spans="16:18" x14ac:dyDescent="0.2">
      <c r="P9588" s="288" t="str">
        <f t="shared" si="149"/>
        <v>BLANK</v>
      </c>
      <c r="R9588"/>
    </row>
    <row r="9589" spans="16:18" x14ac:dyDescent="0.2">
      <c r="P9589" s="288" t="str">
        <f t="shared" si="149"/>
        <v>BLANK</v>
      </c>
      <c r="R9589"/>
    </row>
    <row r="9590" spans="16:18" x14ac:dyDescent="0.2">
      <c r="P9590" s="288" t="str">
        <f t="shared" si="149"/>
        <v>BLANK</v>
      </c>
      <c r="R9590"/>
    </row>
    <row r="9591" spans="16:18" x14ac:dyDescent="0.2">
      <c r="P9591" s="288" t="str">
        <f t="shared" si="149"/>
        <v>BLANK</v>
      </c>
      <c r="R9591"/>
    </row>
    <row r="9592" spans="16:18" x14ac:dyDescent="0.2">
      <c r="P9592" s="288" t="str">
        <f t="shared" si="149"/>
        <v>BLANK</v>
      </c>
      <c r="R9592"/>
    </row>
    <row r="9593" spans="16:18" x14ac:dyDescent="0.2">
      <c r="P9593" s="288" t="str">
        <f t="shared" si="149"/>
        <v>BLANK</v>
      </c>
      <c r="R9593"/>
    </row>
    <row r="9594" spans="16:18" x14ac:dyDescent="0.2">
      <c r="P9594" s="288" t="str">
        <f t="shared" si="149"/>
        <v>BLANK</v>
      </c>
      <c r="R9594"/>
    </row>
    <row r="9595" spans="16:18" x14ac:dyDescent="0.2">
      <c r="P9595" s="288" t="str">
        <f t="shared" si="149"/>
        <v>BLANK</v>
      </c>
      <c r="R9595"/>
    </row>
    <row r="9596" spans="16:18" x14ac:dyDescent="0.2">
      <c r="P9596" s="288" t="str">
        <f t="shared" si="149"/>
        <v>BLANK</v>
      </c>
      <c r="R9596"/>
    </row>
    <row r="9597" spans="16:18" x14ac:dyDescent="0.2">
      <c r="P9597" s="288" t="str">
        <f t="shared" si="149"/>
        <v>BLANK</v>
      </c>
      <c r="R9597"/>
    </row>
    <row r="9598" spans="16:18" x14ac:dyDescent="0.2">
      <c r="P9598" s="288" t="str">
        <f t="shared" si="149"/>
        <v>BLANK</v>
      </c>
      <c r="R9598"/>
    </row>
    <row r="9599" spans="16:18" x14ac:dyDescent="0.2">
      <c r="P9599" s="288" t="str">
        <f t="shared" si="149"/>
        <v>BLANK</v>
      </c>
      <c r="R9599"/>
    </row>
    <row r="9600" spans="16:18" x14ac:dyDescent="0.2">
      <c r="P9600" s="288" t="str">
        <f t="shared" si="149"/>
        <v>BLANK</v>
      </c>
      <c r="R9600"/>
    </row>
    <row r="9601" spans="16:18" x14ac:dyDescent="0.2">
      <c r="P9601" s="288" t="str">
        <f t="shared" si="149"/>
        <v>BLANK</v>
      </c>
      <c r="R9601"/>
    </row>
    <row r="9602" spans="16:18" x14ac:dyDescent="0.2">
      <c r="P9602" s="288" t="str">
        <f t="shared" si="149"/>
        <v>BLANK</v>
      </c>
      <c r="R9602"/>
    </row>
    <row r="9603" spans="16:18" x14ac:dyDescent="0.2">
      <c r="P9603" s="288" t="str">
        <f t="shared" ref="P9603:P9666" si="150">IF(A9603="","BLANK",A9603)</f>
        <v>BLANK</v>
      </c>
      <c r="R9603"/>
    </row>
    <row r="9604" spans="16:18" x14ac:dyDescent="0.2">
      <c r="P9604" s="288" t="str">
        <f t="shared" si="150"/>
        <v>BLANK</v>
      </c>
      <c r="R9604"/>
    </row>
    <row r="9605" spans="16:18" x14ac:dyDescent="0.2">
      <c r="P9605" s="288" t="str">
        <f t="shared" si="150"/>
        <v>BLANK</v>
      </c>
      <c r="R9605"/>
    </row>
    <row r="9606" spans="16:18" x14ac:dyDescent="0.2">
      <c r="P9606" s="288" t="str">
        <f t="shared" si="150"/>
        <v>BLANK</v>
      </c>
      <c r="R9606"/>
    </row>
    <row r="9607" spans="16:18" x14ac:dyDescent="0.2">
      <c r="P9607" s="288" t="str">
        <f t="shared" si="150"/>
        <v>BLANK</v>
      </c>
      <c r="R9607"/>
    </row>
    <row r="9608" spans="16:18" x14ac:dyDescent="0.2">
      <c r="P9608" s="288" t="str">
        <f t="shared" si="150"/>
        <v>BLANK</v>
      </c>
      <c r="R9608"/>
    </row>
    <row r="9609" spans="16:18" x14ac:dyDescent="0.2">
      <c r="P9609" s="288" t="str">
        <f t="shared" si="150"/>
        <v>BLANK</v>
      </c>
      <c r="R9609"/>
    </row>
    <row r="9610" spans="16:18" x14ac:dyDescent="0.2">
      <c r="P9610" s="288" t="str">
        <f t="shared" si="150"/>
        <v>BLANK</v>
      </c>
      <c r="R9610"/>
    </row>
    <row r="9611" spans="16:18" x14ac:dyDescent="0.2">
      <c r="P9611" s="288" t="str">
        <f t="shared" si="150"/>
        <v>BLANK</v>
      </c>
      <c r="R9611"/>
    </row>
    <row r="9612" spans="16:18" x14ac:dyDescent="0.2">
      <c r="P9612" s="288" t="str">
        <f t="shared" si="150"/>
        <v>BLANK</v>
      </c>
      <c r="R9612"/>
    </row>
    <row r="9613" spans="16:18" x14ac:dyDescent="0.2">
      <c r="P9613" s="288" t="str">
        <f t="shared" si="150"/>
        <v>BLANK</v>
      </c>
      <c r="R9613"/>
    </row>
    <row r="9614" spans="16:18" x14ac:dyDescent="0.2">
      <c r="P9614" s="288" t="str">
        <f t="shared" si="150"/>
        <v>BLANK</v>
      </c>
      <c r="R9614"/>
    </row>
    <row r="9615" spans="16:18" x14ac:dyDescent="0.2">
      <c r="P9615" s="288" t="str">
        <f t="shared" si="150"/>
        <v>BLANK</v>
      </c>
      <c r="R9615"/>
    </row>
    <row r="9616" spans="16:18" x14ac:dyDescent="0.2">
      <c r="P9616" s="288" t="str">
        <f t="shared" si="150"/>
        <v>BLANK</v>
      </c>
      <c r="R9616"/>
    </row>
    <row r="9617" spans="16:18" x14ac:dyDescent="0.2">
      <c r="P9617" s="288" t="str">
        <f t="shared" si="150"/>
        <v>BLANK</v>
      </c>
      <c r="R9617"/>
    </row>
    <row r="9618" spans="16:18" x14ac:dyDescent="0.2">
      <c r="P9618" s="288" t="str">
        <f t="shared" si="150"/>
        <v>BLANK</v>
      </c>
      <c r="R9618"/>
    </row>
    <row r="9619" spans="16:18" x14ac:dyDescent="0.2">
      <c r="P9619" s="288" t="str">
        <f t="shared" si="150"/>
        <v>BLANK</v>
      </c>
      <c r="R9619"/>
    </row>
    <row r="9620" spans="16:18" x14ac:dyDescent="0.2">
      <c r="P9620" s="288" t="str">
        <f t="shared" si="150"/>
        <v>BLANK</v>
      </c>
      <c r="R9620"/>
    </row>
    <row r="9621" spans="16:18" x14ac:dyDescent="0.2">
      <c r="P9621" s="288" t="str">
        <f t="shared" si="150"/>
        <v>BLANK</v>
      </c>
      <c r="R9621"/>
    </row>
    <row r="9622" spans="16:18" x14ac:dyDescent="0.2">
      <c r="P9622" s="288" t="str">
        <f t="shared" si="150"/>
        <v>BLANK</v>
      </c>
      <c r="R9622"/>
    </row>
    <row r="9623" spans="16:18" x14ac:dyDescent="0.2">
      <c r="P9623" s="288" t="str">
        <f t="shared" si="150"/>
        <v>BLANK</v>
      </c>
      <c r="R9623"/>
    </row>
    <row r="9624" spans="16:18" x14ac:dyDescent="0.2">
      <c r="P9624" s="288" t="str">
        <f t="shared" si="150"/>
        <v>BLANK</v>
      </c>
      <c r="R9624"/>
    </row>
    <row r="9625" spans="16:18" x14ac:dyDescent="0.2">
      <c r="P9625" s="288" t="str">
        <f t="shared" si="150"/>
        <v>BLANK</v>
      </c>
      <c r="R9625"/>
    </row>
    <row r="9626" spans="16:18" x14ac:dyDescent="0.2">
      <c r="P9626" s="288" t="str">
        <f t="shared" si="150"/>
        <v>BLANK</v>
      </c>
      <c r="R9626"/>
    </row>
    <row r="9627" spans="16:18" x14ac:dyDescent="0.2">
      <c r="P9627" s="288" t="str">
        <f t="shared" si="150"/>
        <v>BLANK</v>
      </c>
      <c r="R9627"/>
    </row>
    <row r="9628" spans="16:18" x14ac:dyDescent="0.2">
      <c r="P9628" s="288" t="str">
        <f t="shared" si="150"/>
        <v>BLANK</v>
      </c>
      <c r="R9628"/>
    </row>
    <row r="9629" spans="16:18" x14ac:dyDescent="0.2">
      <c r="P9629" s="288" t="str">
        <f t="shared" si="150"/>
        <v>BLANK</v>
      </c>
      <c r="R9629"/>
    </row>
    <row r="9630" spans="16:18" x14ac:dyDescent="0.2">
      <c r="P9630" s="288" t="str">
        <f t="shared" si="150"/>
        <v>BLANK</v>
      </c>
      <c r="R9630"/>
    </row>
    <row r="9631" spans="16:18" x14ac:dyDescent="0.2">
      <c r="P9631" s="288" t="str">
        <f t="shared" si="150"/>
        <v>BLANK</v>
      </c>
      <c r="R9631"/>
    </row>
    <row r="9632" spans="16:18" x14ac:dyDescent="0.2">
      <c r="P9632" s="288" t="str">
        <f t="shared" si="150"/>
        <v>BLANK</v>
      </c>
      <c r="R9632"/>
    </row>
    <row r="9633" spans="16:18" x14ac:dyDescent="0.2">
      <c r="P9633" s="288" t="str">
        <f t="shared" si="150"/>
        <v>BLANK</v>
      </c>
      <c r="R9633"/>
    </row>
    <row r="9634" spans="16:18" x14ac:dyDescent="0.2">
      <c r="P9634" s="288" t="str">
        <f t="shared" si="150"/>
        <v>BLANK</v>
      </c>
      <c r="R9634"/>
    </row>
    <row r="9635" spans="16:18" x14ac:dyDescent="0.2">
      <c r="P9635" s="288" t="str">
        <f t="shared" si="150"/>
        <v>BLANK</v>
      </c>
      <c r="R9635"/>
    </row>
    <row r="9636" spans="16:18" x14ac:dyDescent="0.2">
      <c r="P9636" s="288" t="str">
        <f t="shared" si="150"/>
        <v>BLANK</v>
      </c>
      <c r="R9636"/>
    </row>
    <row r="9637" spans="16:18" x14ac:dyDescent="0.2">
      <c r="P9637" s="288" t="str">
        <f t="shared" si="150"/>
        <v>BLANK</v>
      </c>
      <c r="R9637"/>
    </row>
    <row r="9638" spans="16:18" x14ac:dyDescent="0.2">
      <c r="P9638" s="288" t="str">
        <f t="shared" si="150"/>
        <v>BLANK</v>
      </c>
      <c r="R9638"/>
    </row>
    <row r="9639" spans="16:18" x14ac:dyDescent="0.2">
      <c r="P9639" s="288" t="str">
        <f t="shared" si="150"/>
        <v>BLANK</v>
      </c>
      <c r="R9639"/>
    </row>
    <row r="9640" spans="16:18" x14ac:dyDescent="0.2">
      <c r="P9640" s="288" t="str">
        <f t="shared" si="150"/>
        <v>BLANK</v>
      </c>
      <c r="R9640"/>
    </row>
    <row r="9641" spans="16:18" x14ac:dyDescent="0.2">
      <c r="P9641" s="288" t="str">
        <f t="shared" si="150"/>
        <v>BLANK</v>
      </c>
      <c r="R9641"/>
    </row>
    <row r="9642" spans="16:18" x14ac:dyDescent="0.2">
      <c r="P9642" s="288" t="str">
        <f t="shared" si="150"/>
        <v>BLANK</v>
      </c>
      <c r="R9642"/>
    </row>
    <row r="9643" spans="16:18" x14ac:dyDescent="0.2">
      <c r="P9643" s="288" t="str">
        <f t="shared" si="150"/>
        <v>BLANK</v>
      </c>
      <c r="R9643"/>
    </row>
    <row r="9644" spans="16:18" x14ac:dyDescent="0.2">
      <c r="P9644" s="288" t="str">
        <f t="shared" si="150"/>
        <v>BLANK</v>
      </c>
      <c r="R9644"/>
    </row>
    <row r="9645" spans="16:18" x14ac:dyDescent="0.2">
      <c r="P9645" s="288" t="str">
        <f t="shared" si="150"/>
        <v>BLANK</v>
      </c>
      <c r="R9645"/>
    </row>
    <row r="9646" spans="16:18" x14ac:dyDescent="0.2">
      <c r="P9646" s="288" t="str">
        <f t="shared" si="150"/>
        <v>BLANK</v>
      </c>
      <c r="R9646"/>
    </row>
    <row r="9647" spans="16:18" x14ac:dyDescent="0.2">
      <c r="P9647" s="288" t="str">
        <f t="shared" si="150"/>
        <v>BLANK</v>
      </c>
      <c r="R9647"/>
    </row>
    <row r="9648" spans="16:18" x14ac:dyDescent="0.2">
      <c r="P9648" s="288" t="str">
        <f t="shared" si="150"/>
        <v>BLANK</v>
      </c>
      <c r="R9648"/>
    </row>
    <row r="9649" spans="16:18" x14ac:dyDescent="0.2">
      <c r="P9649" s="288" t="str">
        <f t="shared" si="150"/>
        <v>BLANK</v>
      </c>
      <c r="R9649"/>
    </row>
    <row r="9650" spans="16:18" x14ac:dyDescent="0.2">
      <c r="P9650" s="288" t="str">
        <f t="shared" si="150"/>
        <v>BLANK</v>
      </c>
      <c r="R9650"/>
    </row>
    <row r="9651" spans="16:18" x14ac:dyDescent="0.2">
      <c r="P9651" s="288" t="str">
        <f t="shared" si="150"/>
        <v>BLANK</v>
      </c>
      <c r="R9651"/>
    </row>
    <row r="9652" spans="16:18" x14ac:dyDescent="0.2">
      <c r="P9652" s="288" t="str">
        <f t="shared" si="150"/>
        <v>BLANK</v>
      </c>
      <c r="R9652"/>
    </row>
    <row r="9653" spans="16:18" x14ac:dyDescent="0.2">
      <c r="P9653" s="288" t="str">
        <f t="shared" si="150"/>
        <v>BLANK</v>
      </c>
      <c r="R9653"/>
    </row>
    <row r="9654" spans="16:18" x14ac:dyDescent="0.2">
      <c r="P9654" s="288" t="str">
        <f t="shared" si="150"/>
        <v>BLANK</v>
      </c>
      <c r="R9654"/>
    </row>
    <row r="9655" spans="16:18" x14ac:dyDescent="0.2">
      <c r="P9655" s="288" t="str">
        <f t="shared" si="150"/>
        <v>BLANK</v>
      </c>
      <c r="R9655"/>
    </row>
    <row r="9656" spans="16:18" x14ac:dyDescent="0.2">
      <c r="P9656" s="288" t="str">
        <f t="shared" si="150"/>
        <v>BLANK</v>
      </c>
      <c r="R9656"/>
    </row>
    <row r="9657" spans="16:18" x14ac:dyDescent="0.2">
      <c r="P9657" s="288" t="str">
        <f t="shared" si="150"/>
        <v>BLANK</v>
      </c>
      <c r="R9657"/>
    </row>
    <row r="9658" spans="16:18" x14ac:dyDescent="0.2">
      <c r="P9658" s="288" t="str">
        <f t="shared" si="150"/>
        <v>BLANK</v>
      </c>
      <c r="R9658"/>
    </row>
    <row r="9659" spans="16:18" x14ac:dyDescent="0.2">
      <c r="P9659" s="288" t="str">
        <f t="shared" si="150"/>
        <v>BLANK</v>
      </c>
      <c r="R9659"/>
    </row>
    <row r="9660" spans="16:18" x14ac:dyDescent="0.2">
      <c r="P9660" s="288" t="str">
        <f t="shared" si="150"/>
        <v>BLANK</v>
      </c>
      <c r="R9660"/>
    </row>
    <row r="9661" spans="16:18" x14ac:dyDescent="0.2">
      <c r="P9661" s="288" t="str">
        <f t="shared" si="150"/>
        <v>BLANK</v>
      </c>
      <c r="R9661"/>
    </row>
    <row r="9662" spans="16:18" x14ac:dyDescent="0.2">
      <c r="P9662" s="288" t="str">
        <f t="shared" si="150"/>
        <v>BLANK</v>
      </c>
      <c r="R9662"/>
    </row>
    <row r="9663" spans="16:18" x14ac:dyDescent="0.2">
      <c r="P9663" s="288" t="str">
        <f t="shared" si="150"/>
        <v>BLANK</v>
      </c>
      <c r="R9663"/>
    </row>
    <row r="9664" spans="16:18" x14ac:dyDescent="0.2">
      <c r="P9664" s="288" t="str">
        <f t="shared" si="150"/>
        <v>BLANK</v>
      </c>
      <c r="R9664"/>
    </row>
    <row r="9665" spans="16:18" x14ac:dyDescent="0.2">
      <c r="P9665" s="288" t="str">
        <f t="shared" si="150"/>
        <v>BLANK</v>
      </c>
      <c r="R9665"/>
    </row>
    <row r="9666" spans="16:18" x14ac:dyDescent="0.2">
      <c r="P9666" s="288" t="str">
        <f t="shared" si="150"/>
        <v>BLANK</v>
      </c>
      <c r="R9666"/>
    </row>
    <row r="9667" spans="16:18" x14ac:dyDescent="0.2">
      <c r="P9667" s="288" t="str">
        <f t="shared" ref="P9667:P9730" si="151">IF(A9667="","BLANK",A9667)</f>
        <v>BLANK</v>
      </c>
      <c r="R9667"/>
    </row>
    <row r="9668" spans="16:18" x14ac:dyDescent="0.2">
      <c r="P9668" s="288" t="str">
        <f t="shared" si="151"/>
        <v>BLANK</v>
      </c>
      <c r="R9668"/>
    </row>
    <row r="9669" spans="16:18" x14ac:dyDescent="0.2">
      <c r="P9669" s="288" t="str">
        <f t="shared" si="151"/>
        <v>BLANK</v>
      </c>
      <c r="R9669"/>
    </row>
    <row r="9670" spans="16:18" x14ac:dyDescent="0.2">
      <c r="P9670" s="288" t="str">
        <f t="shared" si="151"/>
        <v>BLANK</v>
      </c>
      <c r="R9670"/>
    </row>
    <row r="9671" spans="16:18" x14ac:dyDescent="0.2">
      <c r="P9671" s="288" t="str">
        <f t="shared" si="151"/>
        <v>BLANK</v>
      </c>
      <c r="R9671"/>
    </row>
    <row r="9672" spans="16:18" x14ac:dyDescent="0.2">
      <c r="P9672" s="288" t="str">
        <f t="shared" si="151"/>
        <v>BLANK</v>
      </c>
      <c r="R9672"/>
    </row>
    <row r="9673" spans="16:18" x14ac:dyDescent="0.2">
      <c r="P9673" s="288" t="str">
        <f t="shared" si="151"/>
        <v>BLANK</v>
      </c>
      <c r="R9673"/>
    </row>
    <row r="9674" spans="16:18" x14ac:dyDescent="0.2">
      <c r="P9674" s="288" t="str">
        <f t="shared" si="151"/>
        <v>BLANK</v>
      </c>
      <c r="R9674"/>
    </row>
    <row r="9675" spans="16:18" x14ac:dyDescent="0.2">
      <c r="P9675" s="288" t="str">
        <f t="shared" si="151"/>
        <v>BLANK</v>
      </c>
      <c r="R9675"/>
    </row>
    <row r="9676" spans="16:18" x14ac:dyDescent="0.2">
      <c r="P9676" s="288" t="str">
        <f t="shared" si="151"/>
        <v>BLANK</v>
      </c>
      <c r="R9676"/>
    </row>
    <row r="9677" spans="16:18" x14ac:dyDescent="0.2">
      <c r="P9677" s="288" t="str">
        <f t="shared" si="151"/>
        <v>BLANK</v>
      </c>
      <c r="R9677"/>
    </row>
    <row r="9678" spans="16:18" x14ac:dyDescent="0.2">
      <c r="P9678" s="288" t="str">
        <f t="shared" si="151"/>
        <v>BLANK</v>
      </c>
      <c r="R9678"/>
    </row>
    <row r="9679" spans="16:18" x14ac:dyDescent="0.2">
      <c r="P9679" s="288" t="str">
        <f t="shared" si="151"/>
        <v>BLANK</v>
      </c>
      <c r="R9679"/>
    </row>
    <row r="9680" spans="16:18" x14ac:dyDescent="0.2">
      <c r="P9680" s="288" t="str">
        <f t="shared" si="151"/>
        <v>BLANK</v>
      </c>
      <c r="R9680"/>
    </row>
    <row r="9681" spans="16:18" x14ac:dyDescent="0.2">
      <c r="P9681" s="288" t="str">
        <f t="shared" si="151"/>
        <v>BLANK</v>
      </c>
      <c r="R9681"/>
    </row>
    <row r="9682" spans="16:18" x14ac:dyDescent="0.2">
      <c r="P9682" s="288" t="str">
        <f t="shared" si="151"/>
        <v>BLANK</v>
      </c>
      <c r="R9682"/>
    </row>
    <row r="9683" spans="16:18" x14ac:dyDescent="0.2">
      <c r="P9683" s="288" t="str">
        <f t="shared" si="151"/>
        <v>BLANK</v>
      </c>
      <c r="R9683"/>
    </row>
    <row r="9684" spans="16:18" x14ac:dyDescent="0.2">
      <c r="P9684" s="288" t="str">
        <f t="shared" si="151"/>
        <v>BLANK</v>
      </c>
      <c r="R9684"/>
    </row>
    <row r="9685" spans="16:18" x14ac:dyDescent="0.2">
      <c r="P9685" s="288" t="str">
        <f t="shared" si="151"/>
        <v>BLANK</v>
      </c>
      <c r="R9685"/>
    </row>
    <row r="9686" spans="16:18" x14ac:dyDescent="0.2">
      <c r="P9686" s="288" t="str">
        <f t="shared" si="151"/>
        <v>BLANK</v>
      </c>
      <c r="R9686"/>
    </row>
    <row r="9687" spans="16:18" x14ac:dyDescent="0.2">
      <c r="P9687" s="288" t="str">
        <f t="shared" si="151"/>
        <v>BLANK</v>
      </c>
      <c r="R9687"/>
    </row>
    <row r="9688" spans="16:18" x14ac:dyDescent="0.2">
      <c r="P9688" s="288" t="str">
        <f t="shared" si="151"/>
        <v>BLANK</v>
      </c>
      <c r="R9688"/>
    </row>
    <row r="9689" spans="16:18" x14ac:dyDescent="0.2">
      <c r="P9689" s="288" t="str">
        <f t="shared" si="151"/>
        <v>BLANK</v>
      </c>
      <c r="R9689"/>
    </row>
    <row r="9690" spans="16:18" x14ac:dyDescent="0.2">
      <c r="P9690" s="288" t="str">
        <f t="shared" si="151"/>
        <v>BLANK</v>
      </c>
      <c r="R9690"/>
    </row>
    <row r="9691" spans="16:18" x14ac:dyDescent="0.2">
      <c r="P9691" s="288" t="str">
        <f t="shared" si="151"/>
        <v>BLANK</v>
      </c>
      <c r="R9691"/>
    </row>
    <row r="9692" spans="16:18" x14ac:dyDescent="0.2">
      <c r="P9692" s="288" t="str">
        <f t="shared" si="151"/>
        <v>BLANK</v>
      </c>
      <c r="R9692"/>
    </row>
    <row r="9693" spans="16:18" x14ac:dyDescent="0.2">
      <c r="P9693" s="288" t="str">
        <f t="shared" si="151"/>
        <v>BLANK</v>
      </c>
      <c r="R9693"/>
    </row>
    <row r="9694" spans="16:18" x14ac:dyDescent="0.2">
      <c r="P9694" s="288" t="str">
        <f t="shared" si="151"/>
        <v>BLANK</v>
      </c>
      <c r="R9694"/>
    </row>
    <row r="9695" spans="16:18" x14ac:dyDescent="0.2">
      <c r="P9695" s="288" t="str">
        <f t="shared" si="151"/>
        <v>BLANK</v>
      </c>
      <c r="R9695"/>
    </row>
    <row r="9696" spans="16:18" x14ac:dyDescent="0.2">
      <c r="P9696" s="288" t="str">
        <f t="shared" si="151"/>
        <v>BLANK</v>
      </c>
      <c r="R9696"/>
    </row>
    <row r="9697" spans="16:18" x14ac:dyDescent="0.2">
      <c r="P9697" s="288" t="str">
        <f t="shared" si="151"/>
        <v>BLANK</v>
      </c>
      <c r="R9697"/>
    </row>
    <row r="9698" spans="16:18" x14ac:dyDescent="0.2">
      <c r="P9698" s="288" t="str">
        <f t="shared" si="151"/>
        <v>BLANK</v>
      </c>
      <c r="R9698"/>
    </row>
    <row r="9699" spans="16:18" x14ac:dyDescent="0.2">
      <c r="P9699" s="288" t="str">
        <f t="shared" si="151"/>
        <v>BLANK</v>
      </c>
      <c r="R9699"/>
    </row>
    <row r="9700" spans="16:18" x14ac:dyDescent="0.2">
      <c r="P9700" s="288" t="str">
        <f t="shared" si="151"/>
        <v>BLANK</v>
      </c>
      <c r="R9700"/>
    </row>
    <row r="9701" spans="16:18" x14ac:dyDescent="0.2">
      <c r="P9701" s="288" t="str">
        <f t="shared" si="151"/>
        <v>BLANK</v>
      </c>
      <c r="R9701"/>
    </row>
    <row r="9702" spans="16:18" x14ac:dyDescent="0.2">
      <c r="P9702" s="288" t="str">
        <f t="shared" si="151"/>
        <v>BLANK</v>
      </c>
      <c r="R9702"/>
    </row>
    <row r="9703" spans="16:18" x14ac:dyDescent="0.2">
      <c r="P9703" s="288" t="str">
        <f t="shared" si="151"/>
        <v>BLANK</v>
      </c>
      <c r="R9703"/>
    </row>
    <row r="9704" spans="16:18" x14ac:dyDescent="0.2">
      <c r="P9704" s="288" t="str">
        <f t="shared" si="151"/>
        <v>BLANK</v>
      </c>
      <c r="R9704"/>
    </row>
    <row r="9705" spans="16:18" x14ac:dyDescent="0.2">
      <c r="P9705" s="288" t="str">
        <f t="shared" si="151"/>
        <v>BLANK</v>
      </c>
      <c r="R9705"/>
    </row>
    <row r="9706" spans="16:18" x14ac:dyDescent="0.2">
      <c r="P9706" s="288" t="str">
        <f t="shared" si="151"/>
        <v>BLANK</v>
      </c>
      <c r="R9706"/>
    </row>
    <row r="9707" spans="16:18" x14ac:dyDescent="0.2">
      <c r="P9707" s="288" t="str">
        <f t="shared" si="151"/>
        <v>BLANK</v>
      </c>
      <c r="R9707"/>
    </row>
    <row r="9708" spans="16:18" x14ac:dyDescent="0.2">
      <c r="P9708" s="288" t="str">
        <f t="shared" si="151"/>
        <v>BLANK</v>
      </c>
      <c r="R9708"/>
    </row>
    <row r="9709" spans="16:18" x14ac:dyDescent="0.2">
      <c r="P9709" s="288" t="str">
        <f t="shared" si="151"/>
        <v>BLANK</v>
      </c>
      <c r="R9709"/>
    </row>
    <row r="9710" spans="16:18" x14ac:dyDescent="0.2">
      <c r="P9710" s="288" t="str">
        <f t="shared" si="151"/>
        <v>BLANK</v>
      </c>
      <c r="R9710"/>
    </row>
    <row r="9711" spans="16:18" x14ac:dyDescent="0.2">
      <c r="P9711" s="288" t="str">
        <f t="shared" si="151"/>
        <v>BLANK</v>
      </c>
      <c r="R9711"/>
    </row>
    <row r="9712" spans="16:18" x14ac:dyDescent="0.2">
      <c r="P9712" s="288" t="str">
        <f t="shared" si="151"/>
        <v>BLANK</v>
      </c>
      <c r="R9712"/>
    </row>
    <row r="9713" spans="16:18" x14ac:dyDescent="0.2">
      <c r="P9713" s="288" t="str">
        <f t="shared" si="151"/>
        <v>BLANK</v>
      </c>
      <c r="R9713"/>
    </row>
    <row r="9714" spans="16:18" x14ac:dyDescent="0.2">
      <c r="P9714" s="288" t="str">
        <f t="shared" si="151"/>
        <v>BLANK</v>
      </c>
      <c r="R9714"/>
    </row>
    <row r="9715" spans="16:18" x14ac:dyDescent="0.2">
      <c r="P9715" s="288" t="str">
        <f t="shared" si="151"/>
        <v>BLANK</v>
      </c>
      <c r="R9715"/>
    </row>
    <row r="9716" spans="16:18" x14ac:dyDescent="0.2">
      <c r="P9716" s="288" t="str">
        <f t="shared" si="151"/>
        <v>BLANK</v>
      </c>
      <c r="R9716"/>
    </row>
    <row r="9717" spans="16:18" x14ac:dyDescent="0.2">
      <c r="P9717" s="288" t="str">
        <f t="shared" si="151"/>
        <v>BLANK</v>
      </c>
      <c r="R9717"/>
    </row>
    <row r="9718" spans="16:18" x14ac:dyDescent="0.2">
      <c r="P9718" s="288" t="str">
        <f t="shared" si="151"/>
        <v>BLANK</v>
      </c>
      <c r="R9718"/>
    </row>
    <row r="9719" spans="16:18" x14ac:dyDescent="0.2">
      <c r="P9719" s="288" t="str">
        <f t="shared" si="151"/>
        <v>BLANK</v>
      </c>
      <c r="R9719"/>
    </row>
    <row r="9720" spans="16:18" x14ac:dyDescent="0.2">
      <c r="P9720" s="288" t="str">
        <f t="shared" si="151"/>
        <v>BLANK</v>
      </c>
      <c r="R9720"/>
    </row>
    <row r="9721" spans="16:18" x14ac:dyDescent="0.2">
      <c r="P9721" s="288" t="str">
        <f t="shared" si="151"/>
        <v>BLANK</v>
      </c>
      <c r="R9721"/>
    </row>
    <row r="9722" spans="16:18" x14ac:dyDescent="0.2">
      <c r="P9722" s="288" t="str">
        <f t="shared" si="151"/>
        <v>BLANK</v>
      </c>
      <c r="R9722"/>
    </row>
    <row r="9723" spans="16:18" x14ac:dyDescent="0.2">
      <c r="P9723" s="288" t="str">
        <f t="shared" si="151"/>
        <v>BLANK</v>
      </c>
      <c r="R9723"/>
    </row>
    <row r="9724" spans="16:18" x14ac:dyDescent="0.2">
      <c r="P9724" s="288" t="str">
        <f t="shared" si="151"/>
        <v>BLANK</v>
      </c>
      <c r="R9724"/>
    </row>
    <row r="9725" spans="16:18" x14ac:dyDescent="0.2">
      <c r="P9725" s="288" t="str">
        <f t="shared" si="151"/>
        <v>BLANK</v>
      </c>
      <c r="R9725"/>
    </row>
    <row r="9726" spans="16:18" x14ac:dyDescent="0.2">
      <c r="P9726" s="288" t="str">
        <f t="shared" si="151"/>
        <v>BLANK</v>
      </c>
      <c r="R9726"/>
    </row>
    <row r="9727" spans="16:18" x14ac:dyDescent="0.2">
      <c r="P9727" s="288" t="str">
        <f t="shared" si="151"/>
        <v>BLANK</v>
      </c>
      <c r="R9727"/>
    </row>
    <row r="9728" spans="16:18" x14ac:dyDescent="0.2">
      <c r="P9728" s="288" t="str">
        <f t="shared" si="151"/>
        <v>BLANK</v>
      </c>
      <c r="R9728"/>
    </row>
    <row r="9729" spans="16:18" x14ac:dyDescent="0.2">
      <c r="P9729" s="288" t="str">
        <f t="shared" si="151"/>
        <v>BLANK</v>
      </c>
      <c r="R9729"/>
    </row>
    <row r="9730" spans="16:18" x14ac:dyDescent="0.2">
      <c r="P9730" s="288" t="str">
        <f t="shared" si="151"/>
        <v>BLANK</v>
      </c>
      <c r="R9730"/>
    </row>
    <row r="9731" spans="16:18" x14ac:dyDescent="0.2">
      <c r="P9731" s="288" t="str">
        <f t="shared" ref="P9731:P9794" si="152">IF(A9731="","BLANK",A9731)</f>
        <v>BLANK</v>
      </c>
      <c r="R9731"/>
    </row>
    <row r="9732" spans="16:18" x14ac:dyDescent="0.2">
      <c r="P9732" s="288" t="str">
        <f t="shared" si="152"/>
        <v>BLANK</v>
      </c>
      <c r="R9732"/>
    </row>
    <row r="9733" spans="16:18" x14ac:dyDescent="0.2">
      <c r="P9733" s="288" t="str">
        <f t="shared" si="152"/>
        <v>BLANK</v>
      </c>
      <c r="R9733"/>
    </row>
    <row r="9734" spans="16:18" x14ac:dyDescent="0.2">
      <c r="P9734" s="288" t="str">
        <f t="shared" si="152"/>
        <v>BLANK</v>
      </c>
      <c r="R9734"/>
    </row>
    <row r="9735" spans="16:18" x14ac:dyDescent="0.2">
      <c r="P9735" s="288" t="str">
        <f t="shared" si="152"/>
        <v>BLANK</v>
      </c>
      <c r="R9735"/>
    </row>
    <row r="9736" spans="16:18" x14ac:dyDescent="0.2">
      <c r="P9736" s="288" t="str">
        <f t="shared" si="152"/>
        <v>BLANK</v>
      </c>
      <c r="R9736"/>
    </row>
    <row r="9737" spans="16:18" x14ac:dyDescent="0.2">
      <c r="P9737" s="288" t="str">
        <f t="shared" si="152"/>
        <v>BLANK</v>
      </c>
      <c r="R9737"/>
    </row>
    <row r="9738" spans="16:18" x14ac:dyDescent="0.2">
      <c r="P9738" s="288" t="str">
        <f t="shared" si="152"/>
        <v>BLANK</v>
      </c>
      <c r="R9738"/>
    </row>
    <row r="9739" spans="16:18" x14ac:dyDescent="0.2">
      <c r="P9739" s="288" t="str">
        <f t="shared" si="152"/>
        <v>BLANK</v>
      </c>
      <c r="R9739"/>
    </row>
    <row r="9740" spans="16:18" x14ac:dyDescent="0.2">
      <c r="P9740" s="288" t="str">
        <f t="shared" si="152"/>
        <v>BLANK</v>
      </c>
      <c r="R9740"/>
    </row>
    <row r="9741" spans="16:18" x14ac:dyDescent="0.2">
      <c r="P9741" s="288" t="str">
        <f t="shared" si="152"/>
        <v>BLANK</v>
      </c>
      <c r="R9741"/>
    </row>
    <row r="9742" spans="16:18" x14ac:dyDescent="0.2">
      <c r="P9742" s="288" t="str">
        <f t="shared" si="152"/>
        <v>BLANK</v>
      </c>
      <c r="R9742"/>
    </row>
    <row r="9743" spans="16:18" x14ac:dyDescent="0.2">
      <c r="P9743" s="288" t="str">
        <f t="shared" si="152"/>
        <v>BLANK</v>
      </c>
      <c r="R9743"/>
    </row>
    <row r="9744" spans="16:18" x14ac:dyDescent="0.2">
      <c r="P9744" s="288" t="str">
        <f t="shared" si="152"/>
        <v>BLANK</v>
      </c>
      <c r="R9744"/>
    </row>
    <row r="9745" spans="16:18" x14ac:dyDescent="0.2">
      <c r="P9745" s="288" t="str">
        <f t="shared" si="152"/>
        <v>BLANK</v>
      </c>
      <c r="R9745"/>
    </row>
    <row r="9746" spans="16:18" x14ac:dyDescent="0.2">
      <c r="P9746" s="288" t="str">
        <f t="shared" si="152"/>
        <v>BLANK</v>
      </c>
      <c r="R9746"/>
    </row>
    <row r="9747" spans="16:18" x14ac:dyDescent="0.2">
      <c r="P9747" s="288" t="str">
        <f t="shared" si="152"/>
        <v>BLANK</v>
      </c>
      <c r="R9747"/>
    </row>
    <row r="9748" spans="16:18" x14ac:dyDescent="0.2">
      <c r="P9748" s="288" t="str">
        <f t="shared" si="152"/>
        <v>BLANK</v>
      </c>
      <c r="R9748"/>
    </row>
    <row r="9749" spans="16:18" x14ac:dyDescent="0.2">
      <c r="P9749" s="288" t="str">
        <f t="shared" si="152"/>
        <v>BLANK</v>
      </c>
      <c r="R9749"/>
    </row>
    <row r="9750" spans="16:18" x14ac:dyDescent="0.2">
      <c r="P9750" s="288" t="str">
        <f t="shared" si="152"/>
        <v>BLANK</v>
      </c>
      <c r="R9750"/>
    </row>
    <row r="9751" spans="16:18" x14ac:dyDescent="0.2">
      <c r="P9751" s="288" t="str">
        <f t="shared" si="152"/>
        <v>BLANK</v>
      </c>
      <c r="R9751"/>
    </row>
    <row r="9752" spans="16:18" x14ac:dyDescent="0.2">
      <c r="P9752" s="288" t="str">
        <f t="shared" si="152"/>
        <v>BLANK</v>
      </c>
      <c r="R9752"/>
    </row>
    <row r="9753" spans="16:18" x14ac:dyDescent="0.2">
      <c r="P9753" s="288" t="str">
        <f t="shared" si="152"/>
        <v>BLANK</v>
      </c>
      <c r="R9753"/>
    </row>
    <row r="9754" spans="16:18" x14ac:dyDescent="0.2">
      <c r="P9754" s="288" t="str">
        <f t="shared" si="152"/>
        <v>BLANK</v>
      </c>
      <c r="R9754"/>
    </row>
    <row r="9755" spans="16:18" x14ac:dyDescent="0.2">
      <c r="P9755" s="288" t="str">
        <f t="shared" si="152"/>
        <v>BLANK</v>
      </c>
      <c r="R9755"/>
    </row>
    <row r="9756" spans="16:18" x14ac:dyDescent="0.2">
      <c r="P9756" s="288" t="str">
        <f t="shared" si="152"/>
        <v>BLANK</v>
      </c>
      <c r="R9756"/>
    </row>
    <row r="9757" spans="16:18" x14ac:dyDescent="0.2">
      <c r="P9757" s="288" t="str">
        <f t="shared" si="152"/>
        <v>BLANK</v>
      </c>
      <c r="R9757"/>
    </row>
    <row r="9758" spans="16:18" x14ac:dyDescent="0.2">
      <c r="P9758" s="288" t="str">
        <f t="shared" si="152"/>
        <v>BLANK</v>
      </c>
      <c r="R9758"/>
    </row>
    <row r="9759" spans="16:18" x14ac:dyDescent="0.2">
      <c r="P9759" s="288" t="str">
        <f t="shared" si="152"/>
        <v>BLANK</v>
      </c>
      <c r="R9759"/>
    </row>
    <row r="9760" spans="16:18" x14ac:dyDescent="0.2">
      <c r="P9760" s="288" t="str">
        <f t="shared" si="152"/>
        <v>BLANK</v>
      </c>
      <c r="R9760"/>
    </row>
    <row r="9761" spans="16:18" x14ac:dyDescent="0.2">
      <c r="P9761" s="288" t="str">
        <f t="shared" si="152"/>
        <v>BLANK</v>
      </c>
      <c r="R9761"/>
    </row>
    <row r="9762" spans="16:18" x14ac:dyDescent="0.2">
      <c r="P9762" s="288" t="str">
        <f t="shared" si="152"/>
        <v>BLANK</v>
      </c>
      <c r="R9762"/>
    </row>
    <row r="9763" spans="16:18" x14ac:dyDescent="0.2">
      <c r="P9763" s="288" t="str">
        <f t="shared" si="152"/>
        <v>BLANK</v>
      </c>
      <c r="R9763"/>
    </row>
    <row r="9764" spans="16:18" x14ac:dyDescent="0.2">
      <c r="P9764" s="288" t="str">
        <f t="shared" si="152"/>
        <v>BLANK</v>
      </c>
      <c r="R9764"/>
    </row>
    <row r="9765" spans="16:18" x14ac:dyDescent="0.2">
      <c r="P9765" s="288" t="str">
        <f t="shared" si="152"/>
        <v>BLANK</v>
      </c>
      <c r="R9765"/>
    </row>
    <row r="9766" spans="16:18" x14ac:dyDescent="0.2">
      <c r="P9766" s="288" t="str">
        <f t="shared" si="152"/>
        <v>BLANK</v>
      </c>
      <c r="R9766"/>
    </row>
    <row r="9767" spans="16:18" x14ac:dyDescent="0.2">
      <c r="P9767" s="288" t="str">
        <f t="shared" si="152"/>
        <v>BLANK</v>
      </c>
      <c r="R9767"/>
    </row>
    <row r="9768" spans="16:18" x14ac:dyDescent="0.2">
      <c r="P9768" s="288" t="str">
        <f t="shared" si="152"/>
        <v>BLANK</v>
      </c>
      <c r="R9768"/>
    </row>
    <row r="9769" spans="16:18" x14ac:dyDescent="0.2">
      <c r="P9769" s="288" t="str">
        <f t="shared" si="152"/>
        <v>BLANK</v>
      </c>
      <c r="R9769"/>
    </row>
    <row r="9770" spans="16:18" x14ac:dyDescent="0.2">
      <c r="P9770" s="288" t="str">
        <f t="shared" si="152"/>
        <v>BLANK</v>
      </c>
      <c r="R9770"/>
    </row>
    <row r="9771" spans="16:18" x14ac:dyDescent="0.2">
      <c r="P9771" s="288" t="str">
        <f t="shared" si="152"/>
        <v>BLANK</v>
      </c>
      <c r="R9771"/>
    </row>
    <row r="9772" spans="16:18" x14ac:dyDescent="0.2">
      <c r="P9772" s="288" t="str">
        <f t="shared" si="152"/>
        <v>BLANK</v>
      </c>
      <c r="R9772"/>
    </row>
    <row r="9773" spans="16:18" x14ac:dyDescent="0.2">
      <c r="P9773" s="288" t="str">
        <f t="shared" si="152"/>
        <v>BLANK</v>
      </c>
      <c r="R9773"/>
    </row>
    <row r="9774" spans="16:18" x14ac:dyDescent="0.2">
      <c r="P9774" s="288" t="str">
        <f t="shared" si="152"/>
        <v>BLANK</v>
      </c>
      <c r="R9774"/>
    </row>
    <row r="9775" spans="16:18" x14ac:dyDescent="0.2">
      <c r="P9775" s="288" t="str">
        <f t="shared" si="152"/>
        <v>BLANK</v>
      </c>
      <c r="R9775"/>
    </row>
    <row r="9776" spans="16:18" x14ac:dyDescent="0.2">
      <c r="P9776" s="288" t="str">
        <f t="shared" si="152"/>
        <v>BLANK</v>
      </c>
      <c r="R9776"/>
    </row>
    <row r="9777" spans="16:18" x14ac:dyDescent="0.2">
      <c r="P9777" s="288" t="str">
        <f t="shared" si="152"/>
        <v>BLANK</v>
      </c>
      <c r="R9777"/>
    </row>
    <row r="9778" spans="16:18" x14ac:dyDescent="0.2">
      <c r="P9778" s="288" t="str">
        <f t="shared" si="152"/>
        <v>BLANK</v>
      </c>
      <c r="R9778"/>
    </row>
    <row r="9779" spans="16:18" x14ac:dyDescent="0.2">
      <c r="P9779" s="288" t="str">
        <f t="shared" si="152"/>
        <v>BLANK</v>
      </c>
      <c r="R9779"/>
    </row>
    <row r="9780" spans="16:18" x14ac:dyDescent="0.2">
      <c r="P9780" s="288" t="str">
        <f t="shared" si="152"/>
        <v>BLANK</v>
      </c>
      <c r="R9780"/>
    </row>
    <row r="9781" spans="16:18" x14ac:dyDescent="0.2">
      <c r="P9781" s="288" t="str">
        <f t="shared" si="152"/>
        <v>BLANK</v>
      </c>
      <c r="R9781"/>
    </row>
    <row r="9782" spans="16:18" x14ac:dyDescent="0.2">
      <c r="P9782" s="288" t="str">
        <f t="shared" si="152"/>
        <v>BLANK</v>
      </c>
      <c r="R9782"/>
    </row>
    <row r="9783" spans="16:18" x14ac:dyDescent="0.2">
      <c r="P9783" s="288" t="str">
        <f t="shared" si="152"/>
        <v>BLANK</v>
      </c>
      <c r="R9783"/>
    </row>
    <row r="9784" spans="16:18" x14ac:dyDescent="0.2">
      <c r="P9784" s="288" t="str">
        <f t="shared" si="152"/>
        <v>BLANK</v>
      </c>
      <c r="R9784"/>
    </row>
    <row r="9785" spans="16:18" x14ac:dyDescent="0.2">
      <c r="P9785" s="288" t="str">
        <f t="shared" si="152"/>
        <v>BLANK</v>
      </c>
      <c r="R9785"/>
    </row>
    <row r="9786" spans="16:18" x14ac:dyDescent="0.2">
      <c r="P9786" s="288" t="str">
        <f t="shared" si="152"/>
        <v>BLANK</v>
      </c>
      <c r="R9786"/>
    </row>
    <row r="9787" spans="16:18" x14ac:dyDescent="0.2">
      <c r="P9787" s="288" t="str">
        <f t="shared" si="152"/>
        <v>BLANK</v>
      </c>
      <c r="R9787"/>
    </row>
    <row r="9788" spans="16:18" x14ac:dyDescent="0.2">
      <c r="P9788" s="288" t="str">
        <f t="shared" si="152"/>
        <v>BLANK</v>
      </c>
      <c r="R9788"/>
    </row>
    <row r="9789" spans="16:18" x14ac:dyDescent="0.2">
      <c r="P9789" s="288" t="str">
        <f t="shared" si="152"/>
        <v>BLANK</v>
      </c>
      <c r="R9789"/>
    </row>
    <row r="9790" spans="16:18" x14ac:dyDescent="0.2">
      <c r="P9790" s="288" t="str">
        <f t="shared" si="152"/>
        <v>BLANK</v>
      </c>
      <c r="R9790"/>
    </row>
    <row r="9791" spans="16:18" x14ac:dyDescent="0.2">
      <c r="P9791" s="288" t="str">
        <f t="shared" si="152"/>
        <v>BLANK</v>
      </c>
      <c r="R9791"/>
    </row>
    <row r="9792" spans="16:18" x14ac:dyDescent="0.2">
      <c r="P9792" s="288" t="str">
        <f t="shared" si="152"/>
        <v>BLANK</v>
      </c>
      <c r="R9792"/>
    </row>
    <row r="9793" spans="16:18" x14ac:dyDescent="0.2">
      <c r="P9793" s="288" t="str">
        <f t="shared" si="152"/>
        <v>BLANK</v>
      </c>
      <c r="R9793"/>
    </row>
    <row r="9794" spans="16:18" x14ac:dyDescent="0.2">
      <c r="P9794" s="288" t="str">
        <f t="shared" si="152"/>
        <v>BLANK</v>
      </c>
      <c r="R9794"/>
    </row>
    <row r="9795" spans="16:18" x14ac:dyDescent="0.2">
      <c r="P9795" s="288" t="str">
        <f t="shared" ref="P9795:P9858" si="153">IF(A9795="","BLANK",A9795)</f>
        <v>BLANK</v>
      </c>
      <c r="R9795"/>
    </row>
    <row r="9796" spans="16:18" x14ac:dyDescent="0.2">
      <c r="P9796" s="288" t="str">
        <f t="shared" si="153"/>
        <v>BLANK</v>
      </c>
      <c r="R9796"/>
    </row>
    <row r="9797" spans="16:18" x14ac:dyDescent="0.2">
      <c r="P9797" s="288" t="str">
        <f t="shared" si="153"/>
        <v>BLANK</v>
      </c>
      <c r="R9797"/>
    </row>
    <row r="9798" spans="16:18" x14ac:dyDescent="0.2">
      <c r="P9798" s="288" t="str">
        <f t="shared" si="153"/>
        <v>BLANK</v>
      </c>
      <c r="R9798"/>
    </row>
    <row r="9799" spans="16:18" x14ac:dyDescent="0.2">
      <c r="P9799" s="288" t="str">
        <f t="shared" si="153"/>
        <v>BLANK</v>
      </c>
      <c r="R9799"/>
    </row>
    <row r="9800" spans="16:18" x14ac:dyDescent="0.2">
      <c r="P9800" s="288" t="str">
        <f t="shared" si="153"/>
        <v>BLANK</v>
      </c>
      <c r="R9800"/>
    </row>
    <row r="9801" spans="16:18" x14ac:dyDescent="0.2">
      <c r="P9801" s="288" t="str">
        <f t="shared" si="153"/>
        <v>BLANK</v>
      </c>
      <c r="R9801"/>
    </row>
    <row r="9802" spans="16:18" x14ac:dyDescent="0.2">
      <c r="P9802" s="288" t="str">
        <f t="shared" si="153"/>
        <v>BLANK</v>
      </c>
      <c r="R9802"/>
    </row>
    <row r="9803" spans="16:18" x14ac:dyDescent="0.2">
      <c r="P9803" s="288" t="str">
        <f t="shared" si="153"/>
        <v>BLANK</v>
      </c>
      <c r="R9803"/>
    </row>
    <row r="9804" spans="16:18" x14ac:dyDescent="0.2">
      <c r="P9804" s="288" t="str">
        <f t="shared" si="153"/>
        <v>BLANK</v>
      </c>
      <c r="R9804"/>
    </row>
    <row r="9805" spans="16:18" x14ac:dyDescent="0.2">
      <c r="P9805" s="288" t="str">
        <f t="shared" si="153"/>
        <v>BLANK</v>
      </c>
      <c r="R9805"/>
    </row>
    <row r="9806" spans="16:18" x14ac:dyDescent="0.2">
      <c r="P9806" s="288" t="str">
        <f t="shared" si="153"/>
        <v>BLANK</v>
      </c>
      <c r="R9806"/>
    </row>
    <row r="9807" spans="16:18" x14ac:dyDescent="0.2">
      <c r="P9807" s="288" t="str">
        <f t="shared" si="153"/>
        <v>BLANK</v>
      </c>
      <c r="R9807"/>
    </row>
    <row r="9808" spans="16:18" x14ac:dyDescent="0.2">
      <c r="P9808" s="288" t="str">
        <f t="shared" si="153"/>
        <v>BLANK</v>
      </c>
      <c r="R9808"/>
    </row>
    <row r="9809" spans="16:18" x14ac:dyDescent="0.2">
      <c r="P9809" s="288" t="str">
        <f t="shared" si="153"/>
        <v>BLANK</v>
      </c>
      <c r="R9809"/>
    </row>
    <row r="9810" spans="16:18" x14ac:dyDescent="0.2">
      <c r="P9810" s="288" t="str">
        <f t="shared" si="153"/>
        <v>BLANK</v>
      </c>
      <c r="R9810"/>
    </row>
    <row r="9811" spans="16:18" x14ac:dyDescent="0.2">
      <c r="P9811" s="288" t="str">
        <f t="shared" si="153"/>
        <v>BLANK</v>
      </c>
      <c r="R9811"/>
    </row>
    <row r="9812" spans="16:18" x14ac:dyDescent="0.2">
      <c r="P9812" s="288" t="str">
        <f t="shared" si="153"/>
        <v>BLANK</v>
      </c>
      <c r="R9812"/>
    </row>
    <row r="9813" spans="16:18" x14ac:dyDescent="0.2">
      <c r="P9813" s="288" t="str">
        <f t="shared" si="153"/>
        <v>BLANK</v>
      </c>
      <c r="R9813"/>
    </row>
    <row r="9814" spans="16:18" x14ac:dyDescent="0.2">
      <c r="P9814" s="288" t="str">
        <f t="shared" si="153"/>
        <v>BLANK</v>
      </c>
      <c r="R9814"/>
    </row>
    <row r="9815" spans="16:18" x14ac:dyDescent="0.2">
      <c r="P9815" s="288" t="str">
        <f t="shared" si="153"/>
        <v>BLANK</v>
      </c>
      <c r="R9815"/>
    </row>
    <row r="9816" spans="16:18" x14ac:dyDescent="0.2">
      <c r="P9816" s="288" t="str">
        <f t="shared" si="153"/>
        <v>BLANK</v>
      </c>
      <c r="R9816"/>
    </row>
    <row r="9817" spans="16:18" x14ac:dyDescent="0.2">
      <c r="P9817" s="288" t="str">
        <f t="shared" si="153"/>
        <v>BLANK</v>
      </c>
      <c r="R9817"/>
    </row>
    <row r="9818" spans="16:18" x14ac:dyDescent="0.2">
      <c r="P9818" s="288" t="str">
        <f t="shared" si="153"/>
        <v>BLANK</v>
      </c>
      <c r="R9818"/>
    </row>
    <row r="9819" spans="16:18" x14ac:dyDescent="0.2">
      <c r="P9819" s="288" t="str">
        <f t="shared" si="153"/>
        <v>BLANK</v>
      </c>
      <c r="R9819"/>
    </row>
    <row r="9820" spans="16:18" x14ac:dyDescent="0.2">
      <c r="P9820" s="288" t="str">
        <f t="shared" si="153"/>
        <v>BLANK</v>
      </c>
      <c r="R9820"/>
    </row>
    <row r="9821" spans="16:18" x14ac:dyDescent="0.2">
      <c r="P9821" s="288" t="str">
        <f t="shared" si="153"/>
        <v>BLANK</v>
      </c>
      <c r="R9821"/>
    </row>
    <row r="9822" spans="16:18" x14ac:dyDescent="0.2">
      <c r="P9822" s="288" t="str">
        <f t="shared" si="153"/>
        <v>BLANK</v>
      </c>
      <c r="R9822"/>
    </row>
    <row r="9823" spans="16:18" x14ac:dyDescent="0.2">
      <c r="P9823" s="288" t="str">
        <f t="shared" si="153"/>
        <v>BLANK</v>
      </c>
      <c r="R9823"/>
    </row>
    <row r="9824" spans="16:18" x14ac:dyDescent="0.2">
      <c r="P9824" s="288" t="str">
        <f t="shared" si="153"/>
        <v>BLANK</v>
      </c>
      <c r="R9824"/>
    </row>
    <row r="9825" spans="16:18" x14ac:dyDescent="0.2">
      <c r="P9825" s="288" t="str">
        <f t="shared" si="153"/>
        <v>BLANK</v>
      </c>
      <c r="R9825"/>
    </row>
    <row r="9826" spans="16:18" x14ac:dyDescent="0.2">
      <c r="P9826" s="288" t="str">
        <f t="shared" si="153"/>
        <v>BLANK</v>
      </c>
      <c r="R9826"/>
    </row>
    <row r="9827" spans="16:18" x14ac:dyDescent="0.2">
      <c r="P9827" s="288" t="str">
        <f t="shared" si="153"/>
        <v>BLANK</v>
      </c>
      <c r="R9827"/>
    </row>
    <row r="9828" spans="16:18" x14ac:dyDescent="0.2">
      <c r="P9828" s="288" t="str">
        <f t="shared" si="153"/>
        <v>BLANK</v>
      </c>
      <c r="R9828"/>
    </row>
    <row r="9829" spans="16:18" x14ac:dyDescent="0.2">
      <c r="P9829" s="288" t="str">
        <f t="shared" si="153"/>
        <v>BLANK</v>
      </c>
      <c r="R9829"/>
    </row>
    <row r="9830" spans="16:18" x14ac:dyDescent="0.2">
      <c r="P9830" s="288" t="str">
        <f t="shared" si="153"/>
        <v>BLANK</v>
      </c>
      <c r="R9830"/>
    </row>
    <row r="9831" spans="16:18" x14ac:dyDescent="0.2">
      <c r="P9831" s="288" t="str">
        <f t="shared" si="153"/>
        <v>BLANK</v>
      </c>
      <c r="R9831"/>
    </row>
    <row r="9832" spans="16:18" x14ac:dyDescent="0.2">
      <c r="P9832" s="288" t="str">
        <f t="shared" si="153"/>
        <v>BLANK</v>
      </c>
      <c r="R9832"/>
    </row>
    <row r="9833" spans="16:18" x14ac:dyDescent="0.2">
      <c r="P9833" s="288" t="str">
        <f t="shared" si="153"/>
        <v>BLANK</v>
      </c>
      <c r="R9833"/>
    </row>
    <row r="9834" spans="16:18" x14ac:dyDescent="0.2">
      <c r="P9834" s="288" t="str">
        <f t="shared" si="153"/>
        <v>BLANK</v>
      </c>
      <c r="R9834"/>
    </row>
    <row r="9835" spans="16:18" x14ac:dyDescent="0.2">
      <c r="P9835" s="288" t="str">
        <f t="shared" si="153"/>
        <v>BLANK</v>
      </c>
      <c r="R9835"/>
    </row>
    <row r="9836" spans="16:18" x14ac:dyDescent="0.2">
      <c r="P9836" s="288" t="str">
        <f t="shared" si="153"/>
        <v>BLANK</v>
      </c>
      <c r="R9836"/>
    </row>
    <row r="9837" spans="16:18" x14ac:dyDescent="0.2">
      <c r="P9837" s="288" t="str">
        <f t="shared" si="153"/>
        <v>BLANK</v>
      </c>
      <c r="R9837"/>
    </row>
    <row r="9838" spans="16:18" x14ac:dyDescent="0.2">
      <c r="P9838" s="288" t="str">
        <f t="shared" si="153"/>
        <v>BLANK</v>
      </c>
      <c r="R9838"/>
    </row>
    <row r="9839" spans="16:18" x14ac:dyDescent="0.2">
      <c r="P9839" s="288" t="str">
        <f t="shared" si="153"/>
        <v>BLANK</v>
      </c>
      <c r="R9839"/>
    </row>
    <row r="9840" spans="16:18" x14ac:dyDescent="0.2">
      <c r="P9840" s="288" t="str">
        <f t="shared" si="153"/>
        <v>BLANK</v>
      </c>
      <c r="R9840"/>
    </row>
    <row r="9841" spans="16:18" x14ac:dyDescent="0.2">
      <c r="P9841" s="288" t="str">
        <f t="shared" si="153"/>
        <v>BLANK</v>
      </c>
      <c r="R9841"/>
    </row>
    <row r="9842" spans="16:18" x14ac:dyDescent="0.2">
      <c r="P9842" s="288" t="str">
        <f t="shared" si="153"/>
        <v>BLANK</v>
      </c>
      <c r="R9842"/>
    </row>
    <row r="9843" spans="16:18" x14ac:dyDescent="0.2">
      <c r="P9843" s="288" t="str">
        <f t="shared" si="153"/>
        <v>BLANK</v>
      </c>
      <c r="R9843"/>
    </row>
    <row r="9844" spans="16:18" x14ac:dyDescent="0.2">
      <c r="P9844" s="288" t="str">
        <f t="shared" si="153"/>
        <v>BLANK</v>
      </c>
      <c r="R9844"/>
    </row>
    <row r="9845" spans="16:18" x14ac:dyDescent="0.2">
      <c r="P9845" s="288" t="str">
        <f t="shared" si="153"/>
        <v>BLANK</v>
      </c>
      <c r="R9845"/>
    </row>
    <row r="9846" spans="16:18" x14ac:dyDescent="0.2">
      <c r="P9846" s="288" t="str">
        <f t="shared" si="153"/>
        <v>BLANK</v>
      </c>
      <c r="R9846"/>
    </row>
    <row r="9847" spans="16:18" x14ac:dyDescent="0.2">
      <c r="P9847" s="288" t="str">
        <f t="shared" si="153"/>
        <v>BLANK</v>
      </c>
      <c r="R9847"/>
    </row>
    <row r="9848" spans="16:18" x14ac:dyDescent="0.2">
      <c r="P9848" s="288" t="str">
        <f t="shared" si="153"/>
        <v>BLANK</v>
      </c>
      <c r="R9848"/>
    </row>
    <row r="9849" spans="16:18" x14ac:dyDescent="0.2">
      <c r="P9849" s="288" t="str">
        <f t="shared" si="153"/>
        <v>BLANK</v>
      </c>
      <c r="R9849"/>
    </row>
    <row r="9850" spans="16:18" x14ac:dyDescent="0.2">
      <c r="P9850" s="288" t="str">
        <f t="shared" si="153"/>
        <v>BLANK</v>
      </c>
      <c r="R9850"/>
    </row>
    <row r="9851" spans="16:18" x14ac:dyDescent="0.2">
      <c r="P9851" s="288" t="str">
        <f t="shared" si="153"/>
        <v>BLANK</v>
      </c>
      <c r="R9851"/>
    </row>
    <row r="9852" spans="16:18" x14ac:dyDescent="0.2">
      <c r="P9852" s="288" t="str">
        <f t="shared" si="153"/>
        <v>BLANK</v>
      </c>
      <c r="R9852"/>
    </row>
    <row r="9853" spans="16:18" x14ac:dyDescent="0.2">
      <c r="P9853" s="288" t="str">
        <f t="shared" si="153"/>
        <v>BLANK</v>
      </c>
      <c r="R9853"/>
    </row>
    <row r="9854" spans="16:18" x14ac:dyDescent="0.2">
      <c r="P9854" s="288" t="str">
        <f t="shared" si="153"/>
        <v>BLANK</v>
      </c>
      <c r="R9854"/>
    </row>
    <row r="9855" spans="16:18" x14ac:dyDescent="0.2">
      <c r="P9855" s="288" t="str">
        <f t="shared" si="153"/>
        <v>BLANK</v>
      </c>
      <c r="R9855"/>
    </row>
    <row r="9856" spans="16:18" x14ac:dyDescent="0.2">
      <c r="P9856" s="288" t="str">
        <f t="shared" si="153"/>
        <v>BLANK</v>
      </c>
      <c r="R9856"/>
    </row>
    <row r="9857" spans="16:18" x14ac:dyDescent="0.2">
      <c r="P9857" s="288" t="str">
        <f t="shared" si="153"/>
        <v>BLANK</v>
      </c>
      <c r="R9857"/>
    </row>
    <row r="9858" spans="16:18" x14ac:dyDescent="0.2">
      <c r="P9858" s="288" t="str">
        <f t="shared" si="153"/>
        <v>BLANK</v>
      </c>
      <c r="R9858"/>
    </row>
    <row r="9859" spans="16:18" x14ac:dyDescent="0.2">
      <c r="P9859" s="288" t="str">
        <f t="shared" ref="P9859:P9922" si="154">IF(A9859="","BLANK",A9859)</f>
        <v>BLANK</v>
      </c>
      <c r="R9859"/>
    </row>
    <row r="9860" spans="16:18" x14ac:dyDescent="0.2">
      <c r="P9860" s="288" t="str">
        <f t="shared" si="154"/>
        <v>BLANK</v>
      </c>
      <c r="R9860"/>
    </row>
    <row r="9861" spans="16:18" x14ac:dyDescent="0.2">
      <c r="P9861" s="288" t="str">
        <f t="shared" si="154"/>
        <v>BLANK</v>
      </c>
      <c r="R9861"/>
    </row>
    <row r="9862" spans="16:18" x14ac:dyDescent="0.2">
      <c r="P9862" s="288" t="str">
        <f t="shared" si="154"/>
        <v>BLANK</v>
      </c>
      <c r="R9862"/>
    </row>
    <row r="9863" spans="16:18" x14ac:dyDescent="0.2">
      <c r="P9863" s="288" t="str">
        <f t="shared" si="154"/>
        <v>BLANK</v>
      </c>
      <c r="R9863"/>
    </row>
    <row r="9864" spans="16:18" x14ac:dyDescent="0.2">
      <c r="P9864" s="288" t="str">
        <f t="shared" si="154"/>
        <v>BLANK</v>
      </c>
      <c r="R9864"/>
    </row>
    <row r="9865" spans="16:18" x14ac:dyDescent="0.2">
      <c r="P9865" s="288" t="str">
        <f t="shared" si="154"/>
        <v>BLANK</v>
      </c>
      <c r="R9865"/>
    </row>
    <row r="9866" spans="16:18" x14ac:dyDescent="0.2">
      <c r="P9866" s="288" t="str">
        <f t="shared" si="154"/>
        <v>BLANK</v>
      </c>
      <c r="R9866"/>
    </row>
    <row r="9867" spans="16:18" x14ac:dyDescent="0.2">
      <c r="P9867" s="288" t="str">
        <f t="shared" si="154"/>
        <v>BLANK</v>
      </c>
      <c r="R9867"/>
    </row>
    <row r="9868" spans="16:18" x14ac:dyDescent="0.2">
      <c r="P9868" s="288" t="str">
        <f t="shared" si="154"/>
        <v>BLANK</v>
      </c>
      <c r="R9868"/>
    </row>
    <row r="9869" spans="16:18" x14ac:dyDescent="0.2">
      <c r="P9869" s="288" t="str">
        <f t="shared" si="154"/>
        <v>BLANK</v>
      </c>
      <c r="R9869"/>
    </row>
    <row r="9870" spans="16:18" x14ac:dyDescent="0.2">
      <c r="P9870" s="288" t="str">
        <f t="shared" si="154"/>
        <v>BLANK</v>
      </c>
      <c r="R9870"/>
    </row>
    <row r="9871" spans="16:18" x14ac:dyDescent="0.2">
      <c r="P9871" s="288" t="str">
        <f t="shared" si="154"/>
        <v>BLANK</v>
      </c>
      <c r="R9871"/>
    </row>
    <row r="9872" spans="16:18" x14ac:dyDescent="0.2">
      <c r="P9872" s="288" t="str">
        <f t="shared" si="154"/>
        <v>BLANK</v>
      </c>
      <c r="R9872"/>
    </row>
    <row r="9873" spans="16:18" x14ac:dyDescent="0.2">
      <c r="P9873" s="288" t="str">
        <f t="shared" si="154"/>
        <v>BLANK</v>
      </c>
      <c r="R9873"/>
    </row>
    <row r="9874" spans="16:18" x14ac:dyDescent="0.2">
      <c r="P9874" s="288" t="str">
        <f t="shared" si="154"/>
        <v>BLANK</v>
      </c>
      <c r="R9874"/>
    </row>
    <row r="9875" spans="16:18" x14ac:dyDescent="0.2">
      <c r="P9875" s="288" t="str">
        <f t="shared" si="154"/>
        <v>BLANK</v>
      </c>
      <c r="R9875"/>
    </row>
    <row r="9876" spans="16:18" x14ac:dyDescent="0.2">
      <c r="P9876" s="288" t="str">
        <f t="shared" si="154"/>
        <v>BLANK</v>
      </c>
      <c r="R9876"/>
    </row>
    <row r="9877" spans="16:18" x14ac:dyDescent="0.2">
      <c r="P9877" s="288" t="str">
        <f t="shared" si="154"/>
        <v>BLANK</v>
      </c>
      <c r="R9877"/>
    </row>
    <row r="9878" spans="16:18" x14ac:dyDescent="0.2">
      <c r="P9878" s="288" t="str">
        <f t="shared" si="154"/>
        <v>BLANK</v>
      </c>
      <c r="R9878"/>
    </row>
    <row r="9879" spans="16:18" x14ac:dyDescent="0.2">
      <c r="P9879" s="288" t="str">
        <f t="shared" si="154"/>
        <v>BLANK</v>
      </c>
      <c r="R9879"/>
    </row>
    <row r="9880" spans="16:18" x14ac:dyDescent="0.2">
      <c r="P9880" s="288" t="str">
        <f t="shared" si="154"/>
        <v>BLANK</v>
      </c>
      <c r="R9880"/>
    </row>
    <row r="9881" spans="16:18" x14ac:dyDescent="0.2">
      <c r="P9881" s="288" t="str">
        <f t="shared" si="154"/>
        <v>BLANK</v>
      </c>
      <c r="R9881"/>
    </row>
    <row r="9882" spans="16:18" x14ac:dyDescent="0.2">
      <c r="P9882" s="288" t="str">
        <f t="shared" si="154"/>
        <v>BLANK</v>
      </c>
      <c r="R9882"/>
    </row>
    <row r="9883" spans="16:18" x14ac:dyDescent="0.2">
      <c r="P9883" s="288" t="str">
        <f t="shared" si="154"/>
        <v>BLANK</v>
      </c>
      <c r="R9883"/>
    </row>
    <row r="9884" spans="16:18" x14ac:dyDescent="0.2">
      <c r="P9884" s="288" t="str">
        <f t="shared" si="154"/>
        <v>BLANK</v>
      </c>
      <c r="R9884"/>
    </row>
    <row r="9885" spans="16:18" x14ac:dyDescent="0.2">
      <c r="P9885" s="288" t="str">
        <f t="shared" si="154"/>
        <v>BLANK</v>
      </c>
      <c r="R9885"/>
    </row>
    <row r="9886" spans="16:18" x14ac:dyDescent="0.2">
      <c r="P9886" s="288" t="str">
        <f t="shared" si="154"/>
        <v>BLANK</v>
      </c>
      <c r="R9886"/>
    </row>
    <row r="9887" spans="16:18" x14ac:dyDescent="0.2">
      <c r="P9887" s="288" t="str">
        <f t="shared" si="154"/>
        <v>BLANK</v>
      </c>
      <c r="R9887"/>
    </row>
    <row r="9888" spans="16:18" x14ac:dyDescent="0.2">
      <c r="P9888" s="288" t="str">
        <f t="shared" si="154"/>
        <v>BLANK</v>
      </c>
      <c r="R9888"/>
    </row>
    <row r="9889" spans="16:18" x14ac:dyDescent="0.2">
      <c r="P9889" s="288" t="str">
        <f t="shared" si="154"/>
        <v>BLANK</v>
      </c>
      <c r="R9889"/>
    </row>
    <row r="9890" spans="16:18" x14ac:dyDescent="0.2">
      <c r="P9890" s="288" t="str">
        <f t="shared" si="154"/>
        <v>BLANK</v>
      </c>
      <c r="R9890"/>
    </row>
    <row r="9891" spans="16:18" x14ac:dyDescent="0.2">
      <c r="P9891" s="288" t="str">
        <f t="shared" si="154"/>
        <v>BLANK</v>
      </c>
      <c r="R9891"/>
    </row>
    <row r="9892" spans="16:18" x14ac:dyDescent="0.2">
      <c r="P9892" s="288" t="str">
        <f t="shared" si="154"/>
        <v>BLANK</v>
      </c>
      <c r="R9892"/>
    </row>
    <row r="9893" spans="16:18" x14ac:dyDescent="0.2">
      <c r="P9893" s="288" t="str">
        <f t="shared" si="154"/>
        <v>BLANK</v>
      </c>
      <c r="R9893"/>
    </row>
    <row r="9894" spans="16:18" x14ac:dyDescent="0.2">
      <c r="P9894" s="288" t="str">
        <f t="shared" si="154"/>
        <v>BLANK</v>
      </c>
      <c r="R9894"/>
    </row>
    <row r="9895" spans="16:18" x14ac:dyDescent="0.2">
      <c r="P9895" s="288" t="str">
        <f t="shared" si="154"/>
        <v>BLANK</v>
      </c>
      <c r="R9895"/>
    </row>
    <row r="9896" spans="16:18" x14ac:dyDescent="0.2">
      <c r="P9896" s="288" t="str">
        <f t="shared" si="154"/>
        <v>BLANK</v>
      </c>
      <c r="R9896"/>
    </row>
    <row r="9897" spans="16:18" x14ac:dyDescent="0.2">
      <c r="P9897" s="288" t="str">
        <f t="shared" si="154"/>
        <v>BLANK</v>
      </c>
      <c r="R9897"/>
    </row>
    <row r="9898" spans="16:18" x14ac:dyDescent="0.2">
      <c r="P9898" s="288" t="str">
        <f t="shared" si="154"/>
        <v>BLANK</v>
      </c>
      <c r="R9898"/>
    </row>
    <row r="9899" spans="16:18" x14ac:dyDescent="0.2">
      <c r="P9899" s="288" t="str">
        <f t="shared" si="154"/>
        <v>BLANK</v>
      </c>
      <c r="R9899"/>
    </row>
    <row r="9900" spans="16:18" x14ac:dyDescent="0.2">
      <c r="P9900" s="288" t="str">
        <f t="shared" si="154"/>
        <v>BLANK</v>
      </c>
      <c r="R9900"/>
    </row>
    <row r="9901" spans="16:18" x14ac:dyDescent="0.2">
      <c r="P9901" s="288" t="str">
        <f t="shared" si="154"/>
        <v>BLANK</v>
      </c>
      <c r="R9901"/>
    </row>
    <row r="9902" spans="16:18" x14ac:dyDescent="0.2">
      <c r="P9902" s="288" t="str">
        <f t="shared" si="154"/>
        <v>BLANK</v>
      </c>
      <c r="R9902"/>
    </row>
    <row r="9903" spans="16:18" x14ac:dyDescent="0.2">
      <c r="P9903" s="288" t="str">
        <f t="shared" si="154"/>
        <v>BLANK</v>
      </c>
      <c r="R9903"/>
    </row>
    <row r="9904" spans="16:18" x14ac:dyDescent="0.2">
      <c r="P9904" s="288" t="str">
        <f t="shared" si="154"/>
        <v>BLANK</v>
      </c>
      <c r="R9904"/>
    </row>
    <row r="9905" spans="16:18" x14ac:dyDescent="0.2">
      <c r="P9905" s="288" t="str">
        <f t="shared" si="154"/>
        <v>BLANK</v>
      </c>
      <c r="R9905"/>
    </row>
    <row r="9906" spans="16:18" x14ac:dyDescent="0.2">
      <c r="P9906" s="288" t="str">
        <f t="shared" si="154"/>
        <v>BLANK</v>
      </c>
      <c r="R9906"/>
    </row>
    <row r="9907" spans="16:18" x14ac:dyDescent="0.2">
      <c r="P9907" s="288" t="str">
        <f t="shared" si="154"/>
        <v>BLANK</v>
      </c>
      <c r="R9907"/>
    </row>
    <row r="9908" spans="16:18" x14ac:dyDescent="0.2">
      <c r="P9908" s="288" t="str">
        <f t="shared" si="154"/>
        <v>BLANK</v>
      </c>
      <c r="R9908"/>
    </row>
    <row r="9909" spans="16:18" x14ac:dyDescent="0.2">
      <c r="P9909" s="288" t="str">
        <f t="shared" si="154"/>
        <v>BLANK</v>
      </c>
      <c r="R9909"/>
    </row>
    <row r="9910" spans="16:18" x14ac:dyDescent="0.2">
      <c r="P9910" s="288" t="str">
        <f t="shared" si="154"/>
        <v>BLANK</v>
      </c>
      <c r="R9910"/>
    </row>
    <row r="9911" spans="16:18" x14ac:dyDescent="0.2">
      <c r="P9911" s="288" t="str">
        <f t="shared" si="154"/>
        <v>BLANK</v>
      </c>
      <c r="R9911"/>
    </row>
    <row r="9912" spans="16:18" x14ac:dyDescent="0.2">
      <c r="P9912" s="288" t="str">
        <f t="shared" si="154"/>
        <v>BLANK</v>
      </c>
      <c r="R9912"/>
    </row>
    <row r="9913" spans="16:18" x14ac:dyDescent="0.2">
      <c r="P9913" s="288" t="str">
        <f t="shared" si="154"/>
        <v>BLANK</v>
      </c>
      <c r="R9913"/>
    </row>
    <row r="9914" spans="16:18" x14ac:dyDescent="0.2">
      <c r="P9914" s="288" t="str">
        <f t="shared" si="154"/>
        <v>BLANK</v>
      </c>
      <c r="R9914"/>
    </row>
    <row r="9915" spans="16:18" x14ac:dyDescent="0.2">
      <c r="P9915" s="288" t="str">
        <f t="shared" si="154"/>
        <v>BLANK</v>
      </c>
      <c r="R9915"/>
    </row>
    <row r="9916" spans="16:18" x14ac:dyDescent="0.2">
      <c r="P9916" s="288" t="str">
        <f t="shared" si="154"/>
        <v>BLANK</v>
      </c>
      <c r="R9916"/>
    </row>
    <row r="9917" spans="16:18" x14ac:dyDescent="0.2">
      <c r="P9917" s="288" t="str">
        <f t="shared" si="154"/>
        <v>BLANK</v>
      </c>
      <c r="R9917"/>
    </row>
    <row r="9918" spans="16:18" x14ac:dyDescent="0.2">
      <c r="P9918" s="288" t="str">
        <f t="shared" si="154"/>
        <v>BLANK</v>
      </c>
      <c r="R9918"/>
    </row>
    <row r="9919" spans="16:18" x14ac:dyDescent="0.2">
      <c r="P9919" s="288" t="str">
        <f t="shared" si="154"/>
        <v>BLANK</v>
      </c>
      <c r="R9919"/>
    </row>
    <row r="9920" spans="16:18" x14ac:dyDescent="0.2">
      <c r="P9920" s="288" t="str">
        <f t="shared" si="154"/>
        <v>BLANK</v>
      </c>
      <c r="R9920"/>
    </row>
    <row r="9921" spans="16:18" x14ac:dyDescent="0.2">
      <c r="P9921" s="288" t="str">
        <f t="shared" si="154"/>
        <v>BLANK</v>
      </c>
      <c r="R9921"/>
    </row>
    <row r="9922" spans="16:18" x14ac:dyDescent="0.2">
      <c r="P9922" s="288" t="str">
        <f t="shared" si="154"/>
        <v>BLANK</v>
      </c>
      <c r="R9922"/>
    </row>
    <row r="9923" spans="16:18" x14ac:dyDescent="0.2">
      <c r="P9923" s="288" t="str">
        <f t="shared" ref="P9923:P9986" si="155">IF(A9923="","BLANK",A9923)</f>
        <v>BLANK</v>
      </c>
      <c r="R9923"/>
    </row>
    <row r="9924" spans="16:18" x14ac:dyDescent="0.2">
      <c r="P9924" s="288" t="str">
        <f t="shared" si="155"/>
        <v>BLANK</v>
      </c>
      <c r="R9924"/>
    </row>
    <row r="9925" spans="16:18" x14ac:dyDescent="0.2">
      <c r="P9925" s="288" t="str">
        <f t="shared" si="155"/>
        <v>BLANK</v>
      </c>
      <c r="R9925"/>
    </row>
    <row r="9926" spans="16:18" x14ac:dyDescent="0.2">
      <c r="P9926" s="288" t="str">
        <f t="shared" si="155"/>
        <v>BLANK</v>
      </c>
      <c r="R9926"/>
    </row>
    <row r="9927" spans="16:18" x14ac:dyDescent="0.2">
      <c r="P9927" s="288" t="str">
        <f t="shared" si="155"/>
        <v>BLANK</v>
      </c>
      <c r="R9927"/>
    </row>
    <row r="9928" spans="16:18" x14ac:dyDescent="0.2">
      <c r="P9928" s="288" t="str">
        <f t="shared" si="155"/>
        <v>BLANK</v>
      </c>
      <c r="R9928"/>
    </row>
    <row r="9929" spans="16:18" x14ac:dyDescent="0.2">
      <c r="P9929" s="288" t="str">
        <f t="shared" si="155"/>
        <v>BLANK</v>
      </c>
      <c r="R9929"/>
    </row>
    <row r="9930" spans="16:18" x14ac:dyDescent="0.2">
      <c r="P9930" s="288" t="str">
        <f t="shared" si="155"/>
        <v>BLANK</v>
      </c>
      <c r="R9930"/>
    </row>
    <row r="9931" spans="16:18" x14ac:dyDescent="0.2">
      <c r="P9931" s="288" t="str">
        <f t="shared" si="155"/>
        <v>BLANK</v>
      </c>
      <c r="R9931"/>
    </row>
    <row r="9932" spans="16:18" x14ac:dyDescent="0.2">
      <c r="P9932" s="288" t="str">
        <f t="shared" si="155"/>
        <v>BLANK</v>
      </c>
      <c r="R9932"/>
    </row>
    <row r="9933" spans="16:18" x14ac:dyDescent="0.2">
      <c r="P9933" s="288" t="str">
        <f t="shared" si="155"/>
        <v>BLANK</v>
      </c>
      <c r="R9933"/>
    </row>
    <row r="9934" spans="16:18" x14ac:dyDescent="0.2">
      <c r="P9934" s="288" t="str">
        <f t="shared" si="155"/>
        <v>BLANK</v>
      </c>
      <c r="R9934"/>
    </row>
    <row r="9935" spans="16:18" x14ac:dyDescent="0.2">
      <c r="P9935" s="288" t="str">
        <f t="shared" si="155"/>
        <v>BLANK</v>
      </c>
      <c r="R9935"/>
    </row>
    <row r="9936" spans="16:18" x14ac:dyDescent="0.2">
      <c r="P9936" s="288" t="str">
        <f t="shared" si="155"/>
        <v>BLANK</v>
      </c>
      <c r="R9936"/>
    </row>
    <row r="9937" spans="16:18" x14ac:dyDescent="0.2">
      <c r="P9937" s="288" t="str">
        <f t="shared" si="155"/>
        <v>BLANK</v>
      </c>
      <c r="R9937"/>
    </row>
    <row r="9938" spans="16:18" x14ac:dyDescent="0.2">
      <c r="P9938" s="288" t="str">
        <f t="shared" si="155"/>
        <v>BLANK</v>
      </c>
      <c r="R9938"/>
    </row>
    <row r="9939" spans="16:18" x14ac:dyDescent="0.2">
      <c r="P9939" s="288" t="str">
        <f t="shared" si="155"/>
        <v>BLANK</v>
      </c>
      <c r="R9939"/>
    </row>
    <row r="9940" spans="16:18" x14ac:dyDescent="0.2">
      <c r="P9940" s="288" t="str">
        <f t="shared" si="155"/>
        <v>BLANK</v>
      </c>
      <c r="R9940"/>
    </row>
    <row r="9941" spans="16:18" x14ac:dyDescent="0.2">
      <c r="P9941" s="288" t="str">
        <f t="shared" si="155"/>
        <v>BLANK</v>
      </c>
      <c r="R9941"/>
    </row>
    <row r="9942" spans="16:18" x14ac:dyDescent="0.2">
      <c r="P9942" s="288" t="str">
        <f t="shared" si="155"/>
        <v>BLANK</v>
      </c>
      <c r="R9942"/>
    </row>
    <row r="9943" spans="16:18" x14ac:dyDescent="0.2">
      <c r="P9943" s="288" t="str">
        <f t="shared" si="155"/>
        <v>BLANK</v>
      </c>
      <c r="R9943"/>
    </row>
    <row r="9944" spans="16:18" x14ac:dyDescent="0.2">
      <c r="P9944" s="288" t="str">
        <f t="shared" si="155"/>
        <v>BLANK</v>
      </c>
      <c r="R9944"/>
    </row>
    <row r="9945" spans="16:18" x14ac:dyDescent="0.2">
      <c r="P9945" s="288" t="str">
        <f t="shared" si="155"/>
        <v>BLANK</v>
      </c>
      <c r="R9945"/>
    </row>
    <row r="9946" spans="16:18" x14ac:dyDescent="0.2">
      <c r="P9946" s="288" t="str">
        <f t="shared" si="155"/>
        <v>BLANK</v>
      </c>
      <c r="R9946"/>
    </row>
    <row r="9947" spans="16:18" x14ac:dyDescent="0.2">
      <c r="P9947" s="288" t="str">
        <f t="shared" si="155"/>
        <v>BLANK</v>
      </c>
      <c r="R9947"/>
    </row>
    <row r="9948" spans="16:18" x14ac:dyDescent="0.2">
      <c r="P9948" s="288" t="str">
        <f t="shared" si="155"/>
        <v>BLANK</v>
      </c>
      <c r="R9948"/>
    </row>
    <row r="9949" spans="16:18" x14ac:dyDescent="0.2">
      <c r="P9949" s="288" t="str">
        <f t="shared" si="155"/>
        <v>BLANK</v>
      </c>
      <c r="R9949"/>
    </row>
    <row r="9950" spans="16:18" x14ac:dyDescent="0.2">
      <c r="P9950" s="288" t="str">
        <f t="shared" si="155"/>
        <v>BLANK</v>
      </c>
      <c r="R9950"/>
    </row>
    <row r="9951" spans="16:18" x14ac:dyDescent="0.2">
      <c r="P9951" s="288" t="str">
        <f t="shared" si="155"/>
        <v>BLANK</v>
      </c>
      <c r="R9951"/>
    </row>
    <row r="9952" spans="16:18" x14ac:dyDescent="0.2">
      <c r="P9952" s="288" t="str">
        <f t="shared" si="155"/>
        <v>BLANK</v>
      </c>
      <c r="R9952"/>
    </row>
    <row r="9953" spans="16:18" x14ac:dyDescent="0.2">
      <c r="P9953" s="288" t="str">
        <f t="shared" si="155"/>
        <v>BLANK</v>
      </c>
      <c r="R9953"/>
    </row>
    <row r="9954" spans="16:18" x14ac:dyDescent="0.2">
      <c r="P9954" s="288" t="str">
        <f t="shared" si="155"/>
        <v>BLANK</v>
      </c>
      <c r="R9954"/>
    </row>
    <row r="9955" spans="16:18" x14ac:dyDescent="0.2">
      <c r="P9955" s="288" t="str">
        <f t="shared" si="155"/>
        <v>BLANK</v>
      </c>
      <c r="R9955"/>
    </row>
    <row r="9956" spans="16:18" x14ac:dyDescent="0.2">
      <c r="P9956" s="288" t="str">
        <f t="shared" si="155"/>
        <v>BLANK</v>
      </c>
      <c r="R9956"/>
    </row>
    <row r="9957" spans="16:18" x14ac:dyDescent="0.2">
      <c r="P9957" s="288" t="str">
        <f t="shared" si="155"/>
        <v>BLANK</v>
      </c>
      <c r="R9957"/>
    </row>
    <row r="9958" spans="16:18" x14ac:dyDescent="0.2">
      <c r="P9958" s="288" t="str">
        <f t="shared" si="155"/>
        <v>BLANK</v>
      </c>
      <c r="R9958"/>
    </row>
    <row r="9959" spans="16:18" x14ac:dyDescent="0.2">
      <c r="P9959" s="288" t="str">
        <f t="shared" si="155"/>
        <v>BLANK</v>
      </c>
      <c r="R9959"/>
    </row>
    <row r="9960" spans="16:18" x14ac:dyDescent="0.2">
      <c r="P9960" s="288" t="str">
        <f t="shared" si="155"/>
        <v>BLANK</v>
      </c>
      <c r="R9960"/>
    </row>
    <row r="9961" spans="16:18" x14ac:dyDescent="0.2">
      <c r="P9961" s="288" t="str">
        <f t="shared" si="155"/>
        <v>BLANK</v>
      </c>
      <c r="R9961"/>
    </row>
    <row r="9962" spans="16:18" x14ac:dyDescent="0.2">
      <c r="P9962" s="288" t="str">
        <f t="shared" si="155"/>
        <v>BLANK</v>
      </c>
      <c r="R9962"/>
    </row>
    <row r="9963" spans="16:18" x14ac:dyDescent="0.2">
      <c r="P9963" s="288" t="str">
        <f t="shared" si="155"/>
        <v>BLANK</v>
      </c>
      <c r="R9963"/>
    </row>
    <row r="9964" spans="16:18" x14ac:dyDescent="0.2">
      <c r="P9964" s="288" t="str">
        <f t="shared" si="155"/>
        <v>BLANK</v>
      </c>
      <c r="R9964"/>
    </row>
    <row r="9965" spans="16:18" x14ac:dyDescent="0.2">
      <c r="P9965" s="288" t="str">
        <f t="shared" si="155"/>
        <v>BLANK</v>
      </c>
      <c r="R9965"/>
    </row>
    <row r="9966" spans="16:18" x14ac:dyDescent="0.2">
      <c r="P9966" s="288" t="str">
        <f t="shared" si="155"/>
        <v>BLANK</v>
      </c>
      <c r="R9966"/>
    </row>
    <row r="9967" spans="16:18" x14ac:dyDescent="0.2">
      <c r="P9967" s="288" t="str">
        <f t="shared" si="155"/>
        <v>BLANK</v>
      </c>
      <c r="R9967"/>
    </row>
    <row r="9968" spans="16:18" x14ac:dyDescent="0.2">
      <c r="P9968" s="288" t="str">
        <f t="shared" si="155"/>
        <v>BLANK</v>
      </c>
      <c r="R9968"/>
    </row>
    <row r="9969" spans="16:18" x14ac:dyDescent="0.2">
      <c r="P9969" s="288" t="str">
        <f t="shared" si="155"/>
        <v>BLANK</v>
      </c>
      <c r="R9969"/>
    </row>
    <row r="9970" spans="16:18" x14ac:dyDescent="0.2">
      <c r="P9970" s="288" t="str">
        <f t="shared" si="155"/>
        <v>BLANK</v>
      </c>
      <c r="R9970"/>
    </row>
    <row r="9971" spans="16:18" x14ac:dyDescent="0.2">
      <c r="P9971" s="288" t="str">
        <f t="shared" si="155"/>
        <v>BLANK</v>
      </c>
      <c r="R9971"/>
    </row>
    <row r="9972" spans="16:18" x14ac:dyDescent="0.2">
      <c r="P9972" s="288" t="str">
        <f t="shared" si="155"/>
        <v>BLANK</v>
      </c>
      <c r="R9972"/>
    </row>
    <row r="9973" spans="16:18" x14ac:dyDescent="0.2">
      <c r="P9973" s="288" t="str">
        <f t="shared" si="155"/>
        <v>BLANK</v>
      </c>
      <c r="R9973"/>
    </row>
    <row r="9974" spans="16:18" x14ac:dyDescent="0.2">
      <c r="P9974" s="288" t="str">
        <f t="shared" si="155"/>
        <v>BLANK</v>
      </c>
      <c r="R9974"/>
    </row>
    <row r="9975" spans="16:18" x14ac:dyDescent="0.2">
      <c r="P9975" s="288" t="str">
        <f t="shared" si="155"/>
        <v>BLANK</v>
      </c>
      <c r="R9975"/>
    </row>
    <row r="9976" spans="16:18" x14ac:dyDescent="0.2">
      <c r="P9976" s="288" t="str">
        <f t="shared" si="155"/>
        <v>BLANK</v>
      </c>
      <c r="R9976"/>
    </row>
    <row r="9977" spans="16:18" x14ac:dyDescent="0.2">
      <c r="P9977" s="288" t="str">
        <f t="shared" si="155"/>
        <v>BLANK</v>
      </c>
      <c r="R9977"/>
    </row>
    <row r="9978" spans="16:18" x14ac:dyDescent="0.2">
      <c r="P9978" s="288" t="str">
        <f t="shared" si="155"/>
        <v>BLANK</v>
      </c>
      <c r="R9978"/>
    </row>
    <row r="9979" spans="16:18" x14ac:dyDescent="0.2">
      <c r="P9979" s="288" t="str">
        <f t="shared" si="155"/>
        <v>BLANK</v>
      </c>
      <c r="R9979"/>
    </row>
    <row r="9980" spans="16:18" x14ac:dyDescent="0.2">
      <c r="P9980" s="288" t="str">
        <f t="shared" si="155"/>
        <v>BLANK</v>
      </c>
      <c r="R9980"/>
    </row>
    <row r="9981" spans="16:18" x14ac:dyDescent="0.2">
      <c r="P9981" s="288" t="str">
        <f t="shared" si="155"/>
        <v>BLANK</v>
      </c>
      <c r="R9981"/>
    </row>
    <row r="9982" spans="16:18" x14ac:dyDescent="0.2">
      <c r="P9982" s="288" t="str">
        <f t="shared" si="155"/>
        <v>BLANK</v>
      </c>
      <c r="R9982"/>
    </row>
    <row r="9983" spans="16:18" x14ac:dyDescent="0.2">
      <c r="P9983" s="288" t="str">
        <f t="shared" si="155"/>
        <v>BLANK</v>
      </c>
      <c r="R9983"/>
    </row>
    <row r="9984" spans="16:18" x14ac:dyDescent="0.2">
      <c r="P9984" s="288" t="str">
        <f t="shared" si="155"/>
        <v>BLANK</v>
      </c>
      <c r="R9984"/>
    </row>
    <row r="9985" spans="16:18" x14ac:dyDescent="0.2">
      <c r="P9985" s="288" t="str">
        <f t="shared" si="155"/>
        <v>BLANK</v>
      </c>
      <c r="R9985"/>
    </row>
    <row r="9986" spans="16:18" x14ac:dyDescent="0.2">
      <c r="P9986" s="288" t="str">
        <f t="shared" si="155"/>
        <v>BLANK</v>
      </c>
      <c r="R9986"/>
    </row>
    <row r="9987" spans="16:18" x14ac:dyDescent="0.2">
      <c r="P9987" s="288" t="str">
        <f t="shared" ref="P9987:P10050" si="156">IF(A9987="","BLANK",A9987)</f>
        <v>BLANK</v>
      </c>
      <c r="R9987"/>
    </row>
    <row r="9988" spans="16:18" x14ac:dyDescent="0.2">
      <c r="P9988" s="288" t="str">
        <f t="shared" si="156"/>
        <v>BLANK</v>
      </c>
      <c r="R9988"/>
    </row>
    <row r="9989" spans="16:18" x14ac:dyDescent="0.2">
      <c r="P9989" s="288" t="str">
        <f t="shared" si="156"/>
        <v>BLANK</v>
      </c>
      <c r="R9989"/>
    </row>
    <row r="9990" spans="16:18" x14ac:dyDescent="0.2">
      <c r="P9990" s="288" t="str">
        <f t="shared" si="156"/>
        <v>BLANK</v>
      </c>
      <c r="R9990"/>
    </row>
    <row r="9991" spans="16:18" x14ac:dyDescent="0.2">
      <c r="P9991" s="288" t="str">
        <f t="shared" si="156"/>
        <v>BLANK</v>
      </c>
      <c r="R9991"/>
    </row>
    <row r="9992" spans="16:18" x14ac:dyDescent="0.2">
      <c r="P9992" s="288" t="str">
        <f t="shared" si="156"/>
        <v>BLANK</v>
      </c>
      <c r="R9992"/>
    </row>
    <row r="9993" spans="16:18" x14ac:dyDescent="0.2">
      <c r="P9993" s="288" t="str">
        <f t="shared" si="156"/>
        <v>BLANK</v>
      </c>
      <c r="R9993"/>
    </row>
    <row r="9994" spans="16:18" x14ac:dyDescent="0.2">
      <c r="P9994" s="288" t="str">
        <f t="shared" si="156"/>
        <v>BLANK</v>
      </c>
      <c r="R9994"/>
    </row>
    <row r="9995" spans="16:18" x14ac:dyDescent="0.2">
      <c r="P9995" s="288" t="str">
        <f t="shared" si="156"/>
        <v>BLANK</v>
      </c>
      <c r="R9995"/>
    </row>
    <row r="9996" spans="16:18" x14ac:dyDescent="0.2">
      <c r="P9996" s="288" t="str">
        <f t="shared" si="156"/>
        <v>BLANK</v>
      </c>
      <c r="R9996"/>
    </row>
    <row r="9997" spans="16:18" x14ac:dyDescent="0.2">
      <c r="P9997" s="288" t="str">
        <f t="shared" si="156"/>
        <v>BLANK</v>
      </c>
      <c r="R9997"/>
    </row>
    <row r="9998" spans="16:18" x14ac:dyDescent="0.2">
      <c r="P9998" s="288" t="str">
        <f t="shared" si="156"/>
        <v>BLANK</v>
      </c>
      <c r="R9998"/>
    </row>
    <row r="9999" spans="16:18" x14ac:dyDescent="0.2">
      <c r="P9999" s="288" t="str">
        <f t="shared" si="156"/>
        <v>BLANK</v>
      </c>
      <c r="R9999"/>
    </row>
    <row r="10000" spans="16:18" x14ac:dyDescent="0.2">
      <c r="P10000" s="288" t="str">
        <f t="shared" si="156"/>
        <v>BLANK</v>
      </c>
      <c r="R10000"/>
    </row>
    <row r="10001" spans="16:18" x14ac:dyDescent="0.2">
      <c r="P10001" s="288" t="str">
        <f t="shared" si="156"/>
        <v>BLANK</v>
      </c>
      <c r="R10001"/>
    </row>
    <row r="10002" spans="16:18" x14ac:dyDescent="0.2">
      <c r="P10002" s="288" t="str">
        <f t="shared" si="156"/>
        <v>BLANK</v>
      </c>
      <c r="R10002"/>
    </row>
    <row r="10003" spans="16:18" x14ac:dyDescent="0.2">
      <c r="P10003" s="288" t="str">
        <f t="shared" si="156"/>
        <v>BLANK</v>
      </c>
      <c r="R10003"/>
    </row>
    <row r="10004" spans="16:18" x14ac:dyDescent="0.2">
      <c r="P10004" s="288" t="str">
        <f t="shared" si="156"/>
        <v>BLANK</v>
      </c>
      <c r="R10004"/>
    </row>
    <row r="10005" spans="16:18" x14ac:dyDescent="0.2">
      <c r="P10005" s="288" t="str">
        <f t="shared" si="156"/>
        <v>BLANK</v>
      </c>
      <c r="R10005"/>
    </row>
    <row r="10006" spans="16:18" x14ac:dyDescent="0.2">
      <c r="P10006" s="288" t="str">
        <f t="shared" si="156"/>
        <v>BLANK</v>
      </c>
      <c r="R10006"/>
    </row>
    <row r="10007" spans="16:18" x14ac:dyDescent="0.2">
      <c r="P10007" s="288" t="str">
        <f t="shared" si="156"/>
        <v>BLANK</v>
      </c>
      <c r="R10007"/>
    </row>
    <row r="10008" spans="16:18" x14ac:dyDescent="0.2">
      <c r="P10008" s="288" t="str">
        <f t="shared" si="156"/>
        <v>BLANK</v>
      </c>
      <c r="R10008"/>
    </row>
    <row r="10009" spans="16:18" x14ac:dyDescent="0.2">
      <c r="P10009" s="288" t="str">
        <f t="shared" si="156"/>
        <v>BLANK</v>
      </c>
      <c r="R10009"/>
    </row>
    <row r="10010" spans="16:18" x14ac:dyDescent="0.2">
      <c r="P10010" s="288" t="str">
        <f t="shared" si="156"/>
        <v>BLANK</v>
      </c>
      <c r="R10010"/>
    </row>
    <row r="10011" spans="16:18" x14ac:dyDescent="0.2">
      <c r="P10011" s="288" t="str">
        <f t="shared" si="156"/>
        <v>BLANK</v>
      </c>
      <c r="R10011"/>
    </row>
    <row r="10012" spans="16:18" x14ac:dyDescent="0.2">
      <c r="P10012" s="288" t="str">
        <f t="shared" si="156"/>
        <v>BLANK</v>
      </c>
      <c r="R10012"/>
    </row>
    <row r="10013" spans="16:18" x14ac:dyDescent="0.2">
      <c r="P10013" s="288" t="str">
        <f t="shared" si="156"/>
        <v>BLANK</v>
      </c>
      <c r="R10013"/>
    </row>
    <row r="10014" spans="16:18" x14ac:dyDescent="0.2">
      <c r="P10014" s="288" t="str">
        <f t="shared" si="156"/>
        <v>BLANK</v>
      </c>
      <c r="R10014"/>
    </row>
    <row r="10015" spans="16:18" x14ac:dyDescent="0.2">
      <c r="P10015" s="288" t="str">
        <f t="shared" si="156"/>
        <v>BLANK</v>
      </c>
      <c r="R10015"/>
    </row>
    <row r="10016" spans="16:18" x14ac:dyDescent="0.2">
      <c r="P10016" s="288" t="str">
        <f t="shared" si="156"/>
        <v>BLANK</v>
      </c>
      <c r="R10016"/>
    </row>
    <row r="10017" spans="16:18" x14ac:dyDescent="0.2">
      <c r="P10017" s="288" t="str">
        <f t="shared" si="156"/>
        <v>BLANK</v>
      </c>
      <c r="R10017"/>
    </row>
    <row r="10018" spans="16:18" x14ac:dyDescent="0.2">
      <c r="P10018" s="288" t="str">
        <f t="shared" si="156"/>
        <v>BLANK</v>
      </c>
      <c r="R10018"/>
    </row>
    <row r="10019" spans="16:18" x14ac:dyDescent="0.2">
      <c r="P10019" s="288" t="str">
        <f t="shared" si="156"/>
        <v>BLANK</v>
      </c>
      <c r="R10019"/>
    </row>
    <row r="10020" spans="16:18" x14ac:dyDescent="0.2">
      <c r="P10020" s="288" t="str">
        <f t="shared" si="156"/>
        <v>BLANK</v>
      </c>
      <c r="R10020"/>
    </row>
    <row r="10021" spans="16:18" x14ac:dyDescent="0.2">
      <c r="P10021" s="288" t="str">
        <f t="shared" si="156"/>
        <v>BLANK</v>
      </c>
      <c r="R10021"/>
    </row>
    <row r="10022" spans="16:18" x14ac:dyDescent="0.2">
      <c r="P10022" s="288" t="str">
        <f t="shared" si="156"/>
        <v>BLANK</v>
      </c>
      <c r="R10022"/>
    </row>
    <row r="10023" spans="16:18" x14ac:dyDescent="0.2">
      <c r="P10023" s="288" t="str">
        <f t="shared" si="156"/>
        <v>BLANK</v>
      </c>
      <c r="R10023"/>
    </row>
    <row r="10024" spans="16:18" x14ac:dyDescent="0.2">
      <c r="P10024" s="288" t="str">
        <f t="shared" si="156"/>
        <v>BLANK</v>
      </c>
      <c r="R10024"/>
    </row>
    <row r="10025" spans="16:18" x14ac:dyDescent="0.2">
      <c r="P10025" s="288" t="str">
        <f t="shared" si="156"/>
        <v>BLANK</v>
      </c>
      <c r="R10025"/>
    </row>
    <row r="10026" spans="16:18" x14ac:dyDescent="0.2">
      <c r="P10026" s="288" t="str">
        <f t="shared" si="156"/>
        <v>BLANK</v>
      </c>
      <c r="R10026"/>
    </row>
    <row r="10027" spans="16:18" x14ac:dyDescent="0.2">
      <c r="P10027" s="288" t="str">
        <f t="shared" si="156"/>
        <v>BLANK</v>
      </c>
      <c r="R10027"/>
    </row>
    <row r="10028" spans="16:18" x14ac:dyDescent="0.2">
      <c r="P10028" s="288" t="str">
        <f t="shared" si="156"/>
        <v>BLANK</v>
      </c>
      <c r="R10028"/>
    </row>
    <row r="10029" spans="16:18" x14ac:dyDescent="0.2">
      <c r="P10029" s="288" t="str">
        <f t="shared" si="156"/>
        <v>BLANK</v>
      </c>
      <c r="R10029"/>
    </row>
    <row r="10030" spans="16:18" x14ac:dyDescent="0.2">
      <c r="P10030" s="288" t="str">
        <f t="shared" si="156"/>
        <v>BLANK</v>
      </c>
      <c r="R10030"/>
    </row>
    <row r="10031" spans="16:18" x14ac:dyDescent="0.2">
      <c r="P10031" s="288" t="str">
        <f t="shared" si="156"/>
        <v>BLANK</v>
      </c>
      <c r="R10031"/>
    </row>
    <row r="10032" spans="16:18" x14ac:dyDescent="0.2">
      <c r="P10032" s="288" t="str">
        <f t="shared" si="156"/>
        <v>BLANK</v>
      </c>
      <c r="R10032"/>
    </row>
    <row r="10033" spans="16:18" x14ac:dyDescent="0.2">
      <c r="P10033" s="288" t="str">
        <f t="shared" si="156"/>
        <v>BLANK</v>
      </c>
      <c r="R10033"/>
    </row>
    <row r="10034" spans="16:18" x14ac:dyDescent="0.2">
      <c r="P10034" s="288" t="str">
        <f t="shared" si="156"/>
        <v>BLANK</v>
      </c>
      <c r="R10034"/>
    </row>
    <row r="10035" spans="16:18" x14ac:dyDescent="0.2">
      <c r="P10035" s="288" t="str">
        <f t="shared" si="156"/>
        <v>BLANK</v>
      </c>
      <c r="R10035"/>
    </row>
    <row r="10036" spans="16:18" x14ac:dyDescent="0.2">
      <c r="P10036" s="288" t="str">
        <f t="shared" si="156"/>
        <v>BLANK</v>
      </c>
      <c r="R10036"/>
    </row>
    <row r="10037" spans="16:18" x14ac:dyDescent="0.2">
      <c r="P10037" s="288" t="str">
        <f t="shared" si="156"/>
        <v>BLANK</v>
      </c>
      <c r="R10037"/>
    </row>
    <row r="10038" spans="16:18" x14ac:dyDescent="0.2">
      <c r="P10038" s="288" t="str">
        <f t="shared" si="156"/>
        <v>BLANK</v>
      </c>
      <c r="R10038"/>
    </row>
    <row r="10039" spans="16:18" x14ac:dyDescent="0.2">
      <c r="P10039" s="288" t="str">
        <f t="shared" si="156"/>
        <v>BLANK</v>
      </c>
      <c r="R10039"/>
    </row>
    <row r="10040" spans="16:18" x14ac:dyDescent="0.2">
      <c r="P10040" s="288" t="str">
        <f t="shared" si="156"/>
        <v>BLANK</v>
      </c>
      <c r="R10040"/>
    </row>
    <row r="10041" spans="16:18" x14ac:dyDescent="0.2">
      <c r="P10041" s="288" t="str">
        <f t="shared" si="156"/>
        <v>BLANK</v>
      </c>
      <c r="R10041"/>
    </row>
    <row r="10042" spans="16:18" x14ac:dyDescent="0.2">
      <c r="P10042" s="288" t="str">
        <f t="shared" si="156"/>
        <v>BLANK</v>
      </c>
      <c r="R10042"/>
    </row>
    <row r="10043" spans="16:18" x14ac:dyDescent="0.2">
      <c r="P10043" s="288" t="str">
        <f t="shared" si="156"/>
        <v>BLANK</v>
      </c>
      <c r="R10043"/>
    </row>
    <row r="10044" spans="16:18" x14ac:dyDescent="0.2">
      <c r="P10044" s="288" t="str">
        <f t="shared" si="156"/>
        <v>BLANK</v>
      </c>
      <c r="R10044"/>
    </row>
    <row r="10045" spans="16:18" x14ac:dyDescent="0.2">
      <c r="P10045" s="288" t="str">
        <f t="shared" si="156"/>
        <v>BLANK</v>
      </c>
      <c r="R10045"/>
    </row>
    <row r="10046" spans="16:18" x14ac:dyDescent="0.2">
      <c r="P10046" s="288" t="str">
        <f t="shared" si="156"/>
        <v>BLANK</v>
      </c>
      <c r="R10046"/>
    </row>
    <row r="10047" spans="16:18" x14ac:dyDescent="0.2">
      <c r="P10047" s="288" t="str">
        <f t="shared" si="156"/>
        <v>BLANK</v>
      </c>
      <c r="R10047"/>
    </row>
    <row r="10048" spans="16:18" x14ac:dyDescent="0.2">
      <c r="P10048" s="288" t="str">
        <f t="shared" si="156"/>
        <v>BLANK</v>
      </c>
      <c r="R10048"/>
    </row>
    <row r="10049" spans="16:18" x14ac:dyDescent="0.2">
      <c r="P10049" s="288" t="str">
        <f t="shared" si="156"/>
        <v>BLANK</v>
      </c>
      <c r="R10049"/>
    </row>
    <row r="10050" spans="16:18" x14ac:dyDescent="0.2">
      <c r="P10050" s="288" t="str">
        <f t="shared" si="156"/>
        <v>BLANK</v>
      </c>
      <c r="R10050"/>
    </row>
    <row r="10051" spans="16:18" x14ac:dyDescent="0.2">
      <c r="P10051" s="288" t="str">
        <f t="shared" ref="P10051:P10114" si="157">IF(A10051="","BLANK",A10051)</f>
        <v>BLANK</v>
      </c>
      <c r="R10051"/>
    </row>
    <row r="10052" spans="16:18" x14ac:dyDescent="0.2">
      <c r="P10052" s="288" t="str">
        <f t="shared" si="157"/>
        <v>BLANK</v>
      </c>
      <c r="R10052"/>
    </row>
    <row r="10053" spans="16:18" x14ac:dyDescent="0.2">
      <c r="P10053" s="288" t="str">
        <f t="shared" si="157"/>
        <v>BLANK</v>
      </c>
      <c r="R10053"/>
    </row>
    <row r="10054" spans="16:18" x14ac:dyDescent="0.2">
      <c r="P10054" s="288" t="str">
        <f t="shared" si="157"/>
        <v>BLANK</v>
      </c>
      <c r="R10054"/>
    </row>
    <row r="10055" spans="16:18" x14ac:dyDescent="0.2">
      <c r="P10055" s="288" t="str">
        <f t="shared" si="157"/>
        <v>BLANK</v>
      </c>
      <c r="R10055"/>
    </row>
    <row r="10056" spans="16:18" x14ac:dyDescent="0.2">
      <c r="P10056" s="288" t="str">
        <f t="shared" si="157"/>
        <v>BLANK</v>
      </c>
      <c r="R10056"/>
    </row>
    <row r="10057" spans="16:18" x14ac:dyDescent="0.2">
      <c r="P10057" s="288" t="str">
        <f t="shared" si="157"/>
        <v>BLANK</v>
      </c>
      <c r="R10057"/>
    </row>
    <row r="10058" spans="16:18" x14ac:dyDescent="0.2">
      <c r="P10058" s="288" t="str">
        <f t="shared" si="157"/>
        <v>BLANK</v>
      </c>
      <c r="R10058"/>
    </row>
    <row r="10059" spans="16:18" x14ac:dyDescent="0.2">
      <c r="P10059" s="288" t="str">
        <f t="shared" si="157"/>
        <v>BLANK</v>
      </c>
      <c r="R10059"/>
    </row>
    <row r="10060" spans="16:18" x14ac:dyDescent="0.2">
      <c r="P10060" s="288" t="str">
        <f t="shared" si="157"/>
        <v>BLANK</v>
      </c>
      <c r="R10060"/>
    </row>
    <row r="10061" spans="16:18" x14ac:dyDescent="0.2">
      <c r="P10061" s="288" t="str">
        <f t="shared" si="157"/>
        <v>BLANK</v>
      </c>
      <c r="R10061"/>
    </row>
    <row r="10062" spans="16:18" x14ac:dyDescent="0.2">
      <c r="P10062" s="288" t="str">
        <f t="shared" si="157"/>
        <v>BLANK</v>
      </c>
      <c r="R10062"/>
    </row>
    <row r="10063" spans="16:18" x14ac:dyDescent="0.2">
      <c r="P10063" s="288" t="str">
        <f t="shared" si="157"/>
        <v>BLANK</v>
      </c>
      <c r="R10063"/>
    </row>
    <row r="10064" spans="16:18" x14ac:dyDescent="0.2">
      <c r="P10064" s="288" t="str">
        <f t="shared" si="157"/>
        <v>BLANK</v>
      </c>
      <c r="R10064"/>
    </row>
    <row r="10065" spans="16:18" x14ac:dyDescent="0.2">
      <c r="P10065" s="288" t="str">
        <f t="shared" si="157"/>
        <v>BLANK</v>
      </c>
      <c r="R10065"/>
    </row>
    <row r="10066" spans="16:18" x14ac:dyDescent="0.2">
      <c r="P10066" s="288" t="str">
        <f t="shared" si="157"/>
        <v>BLANK</v>
      </c>
      <c r="R10066"/>
    </row>
    <row r="10067" spans="16:18" x14ac:dyDescent="0.2">
      <c r="P10067" s="288" t="str">
        <f t="shared" si="157"/>
        <v>BLANK</v>
      </c>
      <c r="R10067"/>
    </row>
    <row r="10068" spans="16:18" x14ac:dyDescent="0.2">
      <c r="P10068" s="288" t="str">
        <f t="shared" si="157"/>
        <v>BLANK</v>
      </c>
      <c r="R10068"/>
    </row>
    <row r="10069" spans="16:18" x14ac:dyDescent="0.2">
      <c r="P10069" s="288" t="str">
        <f t="shared" si="157"/>
        <v>BLANK</v>
      </c>
      <c r="R10069"/>
    </row>
    <row r="10070" spans="16:18" x14ac:dyDescent="0.2">
      <c r="P10070" s="288" t="str">
        <f t="shared" si="157"/>
        <v>BLANK</v>
      </c>
      <c r="R10070"/>
    </row>
    <row r="10071" spans="16:18" x14ac:dyDescent="0.2">
      <c r="P10071" s="288" t="str">
        <f t="shared" si="157"/>
        <v>BLANK</v>
      </c>
      <c r="R10071"/>
    </row>
    <row r="10072" spans="16:18" x14ac:dyDescent="0.2">
      <c r="P10072" s="288" t="str">
        <f t="shared" si="157"/>
        <v>BLANK</v>
      </c>
      <c r="R10072"/>
    </row>
    <row r="10073" spans="16:18" x14ac:dyDescent="0.2">
      <c r="P10073" s="288" t="str">
        <f t="shared" si="157"/>
        <v>BLANK</v>
      </c>
      <c r="R10073"/>
    </row>
    <row r="10074" spans="16:18" x14ac:dyDescent="0.2">
      <c r="P10074" s="288" t="str">
        <f t="shared" si="157"/>
        <v>BLANK</v>
      </c>
      <c r="R10074"/>
    </row>
    <row r="10075" spans="16:18" x14ac:dyDescent="0.2">
      <c r="P10075" s="288" t="str">
        <f t="shared" si="157"/>
        <v>BLANK</v>
      </c>
      <c r="R10075"/>
    </row>
    <row r="10076" spans="16:18" x14ac:dyDescent="0.2">
      <c r="P10076" s="288" t="str">
        <f t="shared" si="157"/>
        <v>BLANK</v>
      </c>
      <c r="R10076"/>
    </row>
    <row r="10077" spans="16:18" x14ac:dyDescent="0.2">
      <c r="P10077" s="288" t="str">
        <f t="shared" si="157"/>
        <v>BLANK</v>
      </c>
      <c r="R10077"/>
    </row>
    <row r="10078" spans="16:18" x14ac:dyDescent="0.2">
      <c r="P10078" s="288" t="str">
        <f t="shared" si="157"/>
        <v>BLANK</v>
      </c>
      <c r="R10078"/>
    </row>
    <row r="10079" spans="16:18" x14ac:dyDescent="0.2">
      <c r="P10079" s="288" t="str">
        <f t="shared" si="157"/>
        <v>BLANK</v>
      </c>
      <c r="R10079"/>
    </row>
    <row r="10080" spans="16:18" x14ac:dyDescent="0.2">
      <c r="P10080" s="288" t="str">
        <f t="shared" si="157"/>
        <v>BLANK</v>
      </c>
      <c r="R10080"/>
    </row>
    <row r="10081" spans="16:18" x14ac:dyDescent="0.2">
      <c r="P10081" s="288" t="str">
        <f t="shared" si="157"/>
        <v>BLANK</v>
      </c>
      <c r="R10081"/>
    </row>
    <row r="10082" spans="16:18" x14ac:dyDescent="0.2">
      <c r="P10082" s="288" t="str">
        <f t="shared" si="157"/>
        <v>BLANK</v>
      </c>
      <c r="R10082"/>
    </row>
    <row r="10083" spans="16:18" x14ac:dyDescent="0.2">
      <c r="P10083" s="288" t="str">
        <f t="shared" si="157"/>
        <v>BLANK</v>
      </c>
      <c r="R10083"/>
    </row>
    <row r="10084" spans="16:18" x14ac:dyDescent="0.2">
      <c r="P10084" s="288" t="str">
        <f t="shared" si="157"/>
        <v>BLANK</v>
      </c>
      <c r="R10084"/>
    </row>
    <row r="10085" spans="16:18" x14ac:dyDescent="0.2">
      <c r="P10085" s="288" t="str">
        <f t="shared" si="157"/>
        <v>BLANK</v>
      </c>
      <c r="R10085"/>
    </row>
    <row r="10086" spans="16:18" x14ac:dyDescent="0.2">
      <c r="P10086" s="288" t="str">
        <f t="shared" si="157"/>
        <v>BLANK</v>
      </c>
      <c r="R10086"/>
    </row>
    <row r="10087" spans="16:18" x14ac:dyDescent="0.2">
      <c r="P10087" s="288" t="str">
        <f t="shared" si="157"/>
        <v>BLANK</v>
      </c>
      <c r="R10087"/>
    </row>
    <row r="10088" spans="16:18" x14ac:dyDescent="0.2">
      <c r="P10088" s="288" t="str">
        <f t="shared" si="157"/>
        <v>BLANK</v>
      </c>
      <c r="R10088"/>
    </row>
    <row r="10089" spans="16:18" x14ac:dyDescent="0.2">
      <c r="P10089" s="288" t="str">
        <f t="shared" si="157"/>
        <v>BLANK</v>
      </c>
      <c r="R10089"/>
    </row>
    <row r="10090" spans="16:18" x14ac:dyDescent="0.2">
      <c r="P10090" s="288" t="str">
        <f t="shared" si="157"/>
        <v>BLANK</v>
      </c>
      <c r="R10090"/>
    </row>
    <row r="10091" spans="16:18" x14ac:dyDescent="0.2">
      <c r="P10091" s="288" t="str">
        <f t="shared" si="157"/>
        <v>BLANK</v>
      </c>
      <c r="R10091"/>
    </row>
    <row r="10092" spans="16:18" x14ac:dyDescent="0.2">
      <c r="P10092" s="288" t="str">
        <f t="shared" si="157"/>
        <v>BLANK</v>
      </c>
      <c r="R10092"/>
    </row>
    <row r="10093" spans="16:18" x14ac:dyDescent="0.2">
      <c r="P10093" s="288" t="str">
        <f t="shared" si="157"/>
        <v>BLANK</v>
      </c>
      <c r="R10093"/>
    </row>
    <row r="10094" spans="16:18" x14ac:dyDescent="0.2">
      <c r="P10094" s="288" t="str">
        <f t="shared" si="157"/>
        <v>BLANK</v>
      </c>
      <c r="R10094"/>
    </row>
    <row r="10095" spans="16:18" x14ac:dyDescent="0.2">
      <c r="P10095" s="288" t="str">
        <f t="shared" si="157"/>
        <v>BLANK</v>
      </c>
      <c r="R10095"/>
    </row>
    <row r="10096" spans="16:18" x14ac:dyDescent="0.2">
      <c r="P10096" s="288" t="str">
        <f t="shared" si="157"/>
        <v>BLANK</v>
      </c>
      <c r="R10096"/>
    </row>
    <row r="10097" spans="16:18" x14ac:dyDescent="0.2">
      <c r="P10097" s="288" t="str">
        <f t="shared" si="157"/>
        <v>BLANK</v>
      </c>
      <c r="R10097"/>
    </row>
    <row r="10098" spans="16:18" x14ac:dyDescent="0.2">
      <c r="P10098" s="288" t="str">
        <f t="shared" si="157"/>
        <v>BLANK</v>
      </c>
      <c r="R10098"/>
    </row>
    <row r="10099" spans="16:18" x14ac:dyDescent="0.2">
      <c r="P10099" s="288" t="str">
        <f t="shared" si="157"/>
        <v>BLANK</v>
      </c>
      <c r="R10099"/>
    </row>
    <row r="10100" spans="16:18" x14ac:dyDescent="0.2">
      <c r="P10100" s="288" t="str">
        <f t="shared" si="157"/>
        <v>BLANK</v>
      </c>
      <c r="R10100"/>
    </row>
    <row r="10101" spans="16:18" x14ac:dyDescent="0.2">
      <c r="P10101" s="288" t="str">
        <f t="shared" si="157"/>
        <v>BLANK</v>
      </c>
      <c r="R10101"/>
    </row>
    <row r="10102" spans="16:18" x14ac:dyDescent="0.2">
      <c r="P10102" s="288" t="str">
        <f t="shared" si="157"/>
        <v>BLANK</v>
      </c>
      <c r="R10102"/>
    </row>
    <row r="10103" spans="16:18" x14ac:dyDescent="0.2">
      <c r="P10103" s="288" t="str">
        <f t="shared" si="157"/>
        <v>BLANK</v>
      </c>
      <c r="R10103"/>
    </row>
    <row r="10104" spans="16:18" x14ac:dyDescent="0.2">
      <c r="P10104" s="288" t="str">
        <f t="shared" si="157"/>
        <v>BLANK</v>
      </c>
      <c r="R10104"/>
    </row>
    <row r="10105" spans="16:18" x14ac:dyDescent="0.2">
      <c r="P10105" s="288" t="str">
        <f t="shared" si="157"/>
        <v>BLANK</v>
      </c>
      <c r="R10105"/>
    </row>
    <row r="10106" spans="16:18" x14ac:dyDescent="0.2">
      <c r="P10106" s="288" t="str">
        <f t="shared" si="157"/>
        <v>BLANK</v>
      </c>
      <c r="R10106"/>
    </row>
    <row r="10107" spans="16:18" x14ac:dyDescent="0.2">
      <c r="P10107" s="288" t="str">
        <f t="shared" si="157"/>
        <v>BLANK</v>
      </c>
      <c r="R10107"/>
    </row>
    <row r="10108" spans="16:18" x14ac:dyDescent="0.2">
      <c r="P10108" s="288" t="str">
        <f t="shared" si="157"/>
        <v>BLANK</v>
      </c>
      <c r="R10108"/>
    </row>
    <row r="10109" spans="16:18" x14ac:dyDescent="0.2">
      <c r="P10109" s="288" t="str">
        <f t="shared" si="157"/>
        <v>BLANK</v>
      </c>
      <c r="R10109"/>
    </row>
    <row r="10110" spans="16:18" x14ac:dyDescent="0.2">
      <c r="P10110" s="288" t="str">
        <f t="shared" si="157"/>
        <v>BLANK</v>
      </c>
      <c r="R10110"/>
    </row>
    <row r="10111" spans="16:18" x14ac:dyDescent="0.2">
      <c r="P10111" s="288" t="str">
        <f t="shared" si="157"/>
        <v>BLANK</v>
      </c>
      <c r="R10111"/>
    </row>
    <row r="10112" spans="16:18" x14ac:dyDescent="0.2">
      <c r="P10112" s="288" t="str">
        <f t="shared" si="157"/>
        <v>BLANK</v>
      </c>
      <c r="R10112"/>
    </row>
    <row r="10113" spans="16:18" x14ac:dyDescent="0.2">
      <c r="P10113" s="288" t="str">
        <f t="shared" si="157"/>
        <v>BLANK</v>
      </c>
      <c r="R10113"/>
    </row>
    <row r="10114" spans="16:18" x14ac:dyDescent="0.2">
      <c r="P10114" s="288" t="str">
        <f t="shared" si="157"/>
        <v>BLANK</v>
      </c>
      <c r="R10114"/>
    </row>
    <row r="10115" spans="16:18" x14ac:dyDescent="0.2">
      <c r="P10115" s="288" t="str">
        <f t="shared" ref="P10115:P10178" si="158">IF(A10115="","BLANK",A10115)</f>
        <v>BLANK</v>
      </c>
      <c r="R10115"/>
    </row>
    <row r="10116" spans="16:18" x14ac:dyDescent="0.2">
      <c r="P10116" s="288" t="str">
        <f t="shared" si="158"/>
        <v>BLANK</v>
      </c>
      <c r="R10116"/>
    </row>
    <row r="10117" spans="16:18" x14ac:dyDescent="0.2">
      <c r="P10117" s="288" t="str">
        <f t="shared" si="158"/>
        <v>BLANK</v>
      </c>
      <c r="R10117"/>
    </row>
    <row r="10118" spans="16:18" x14ac:dyDescent="0.2">
      <c r="P10118" s="288" t="str">
        <f t="shared" si="158"/>
        <v>BLANK</v>
      </c>
      <c r="R10118"/>
    </row>
    <row r="10119" spans="16:18" x14ac:dyDescent="0.2">
      <c r="P10119" s="288" t="str">
        <f t="shared" si="158"/>
        <v>BLANK</v>
      </c>
      <c r="R10119"/>
    </row>
    <row r="10120" spans="16:18" x14ac:dyDescent="0.2">
      <c r="P10120" s="288" t="str">
        <f t="shared" si="158"/>
        <v>BLANK</v>
      </c>
      <c r="R10120"/>
    </row>
    <row r="10121" spans="16:18" x14ac:dyDescent="0.2">
      <c r="P10121" s="288" t="str">
        <f t="shared" si="158"/>
        <v>BLANK</v>
      </c>
      <c r="R10121"/>
    </row>
    <row r="10122" spans="16:18" x14ac:dyDescent="0.2">
      <c r="P10122" s="288" t="str">
        <f t="shared" si="158"/>
        <v>BLANK</v>
      </c>
      <c r="R10122"/>
    </row>
    <row r="10123" spans="16:18" x14ac:dyDescent="0.2">
      <c r="P10123" s="288" t="str">
        <f t="shared" si="158"/>
        <v>BLANK</v>
      </c>
      <c r="R10123"/>
    </row>
    <row r="10124" spans="16:18" x14ac:dyDescent="0.2">
      <c r="P10124" s="288" t="str">
        <f t="shared" si="158"/>
        <v>BLANK</v>
      </c>
      <c r="R10124"/>
    </row>
    <row r="10125" spans="16:18" x14ac:dyDescent="0.2">
      <c r="P10125" s="288" t="str">
        <f t="shared" si="158"/>
        <v>BLANK</v>
      </c>
      <c r="R10125"/>
    </row>
    <row r="10126" spans="16:18" x14ac:dyDescent="0.2">
      <c r="P10126" s="288" t="str">
        <f t="shared" si="158"/>
        <v>BLANK</v>
      </c>
      <c r="R10126"/>
    </row>
    <row r="10127" spans="16:18" x14ac:dyDescent="0.2">
      <c r="P10127" s="288" t="str">
        <f t="shared" si="158"/>
        <v>BLANK</v>
      </c>
      <c r="R10127"/>
    </row>
    <row r="10128" spans="16:18" x14ac:dyDescent="0.2">
      <c r="P10128" s="288" t="str">
        <f t="shared" si="158"/>
        <v>BLANK</v>
      </c>
      <c r="R10128"/>
    </row>
    <row r="10129" spans="16:18" x14ac:dyDescent="0.2">
      <c r="P10129" s="288" t="str">
        <f t="shared" si="158"/>
        <v>BLANK</v>
      </c>
      <c r="R10129"/>
    </row>
    <row r="10130" spans="16:18" x14ac:dyDescent="0.2">
      <c r="P10130" s="288" t="str">
        <f t="shared" si="158"/>
        <v>BLANK</v>
      </c>
      <c r="R10130"/>
    </row>
    <row r="10131" spans="16:18" x14ac:dyDescent="0.2">
      <c r="P10131" s="288" t="str">
        <f t="shared" si="158"/>
        <v>BLANK</v>
      </c>
      <c r="R10131"/>
    </row>
    <row r="10132" spans="16:18" x14ac:dyDescent="0.2">
      <c r="P10132" s="288" t="str">
        <f t="shared" si="158"/>
        <v>BLANK</v>
      </c>
      <c r="R10132"/>
    </row>
    <row r="10133" spans="16:18" x14ac:dyDescent="0.2">
      <c r="P10133" s="288" t="str">
        <f t="shared" si="158"/>
        <v>BLANK</v>
      </c>
      <c r="R10133"/>
    </row>
    <row r="10134" spans="16:18" x14ac:dyDescent="0.2">
      <c r="P10134" s="288" t="str">
        <f t="shared" si="158"/>
        <v>BLANK</v>
      </c>
      <c r="R10134"/>
    </row>
    <row r="10135" spans="16:18" x14ac:dyDescent="0.2">
      <c r="P10135" s="288" t="str">
        <f t="shared" si="158"/>
        <v>BLANK</v>
      </c>
      <c r="R10135"/>
    </row>
    <row r="10136" spans="16:18" x14ac:dyDescent="0.2">
      <c r="P10136" s="288" t="str">
        <f t="shared" si="158"/>
        <v>BLANK</v>
      </c>
      <c r="R10136"/>
    </row>
    <row r="10137" spans="16:18" x14ac:dyDescent="0.2">
      <c r="P10137" s="288" t="str">
        <f t="shared" si="158"/>
        <v>BLANK</v>
      </c>
      <c r="R10137"/>
    </row>
    <row r="10138" spans="16:18" x14ac:dyDescent="0.2">
      <c r="P10138" s="288" t="str">
        <f t="shared" si="158"/>
        <v>BLANK</v>
      </c>
      <c r="R10138"/>
    </row>
    <row r="10139" spans="16:18" x14ac:dyDescent="0.2">
      <c r="P10139" s="288" t="str">
        <f t="shared" si="158"/>
        <v>BLANK</v>
      </c>
      <c r="R10139"/>
    </row>
    <row r="10140" spans="16:18" x14ac:dyDescent="0.2">
      <c r="P10140" s="288" t="str">
        <f t="shared" si="158"/>
        <v>BLANK</v>
      </c>
      <c r="R10140"/>
    </row>
    <row r="10141" spans="16:18" x14ac:dyDescent="0.2">
      <c r="P10141" s="288" t="str">
        <f t="shared" si="158"/>
        <v>BLANK</v>
      </c>
      <c r="R10141"/>
    </row>
    <row r="10142" spans="16:18" x14ac:dyDescent="0.2">
      <c r="P10142" s="288" t="str">
        <f t="shared" si="158"/>
        <v>BLANK</v>
      </c>
      <c r="R10142"/>
    </row>
    <row r="10143" spans="16:18" x14ac:dyDescent="0.2">
      <c r="P10143" s="288" t="str">
        <f t="shared" si="158"/>
        <v>BLANK</v>
      </c>
      <c r="R10143"/>
    </row>
    <row r="10144" spans="16:18" x14ac:dyDescent="0.2">
      <c r="P10144" s="288" t="str">
        <f t="shared" si="158"/>
        <v>BLANK</v>
      </c>
      <c r="R10144"/>
    </row>
    <row r="10145" spans="16:18" x14ac:dyDescent="0.2">
      <c r="P10145" s="288" t="str">
        <f t="shared" si="158"/>
        <v>BLANK</v>
      </c>
      <c r="R10145"/>
    </row>
    <row r="10146" spans="16:18" x14ac:dyDescent="0.2">
      <c r="P10146" s="288" t="str">
        <f t="shared" si="158"/>
        <v>BLANK</v>
      </c>
      <c r="R10146"/>
    </row>
    <row r="10147" spans="16:18" x14ac:dyDescent="0.2">
      <c r="P10147" s="288" t="str">
        <f t="shared" si="158"/>
        <v>BLANK</v>
      </c>
      <c r="R10147"/>
    </row>
    <row r="10148" spans="16:18" x14ac:dyDescent="0.2">
      <c r="P10148" s="288" t="str">
        <f t="shared" si="158"/>
        <v>BLANK</v>
      </c>
      <c r="R10148"/>
    </row>
    <row r="10149" spans="16:18" x14ac:dyDescent="0.2">
      <c r="P10149" s="288" t="str">
        <f t="shared" si="158"/>
        <v>BLANK</v>
      </c>
      <c r="R10149"/>
    </row>
    <row r="10150" spans="16:18" x14ac:dyDescent="0.2">
      <c r="P10150" s="288" t="str">
        <f t="shared" si="158"/>
        <v>BLANK</v>
      </c>
      <c r="R10150"/>
    </row>
    <row r="10151" spans="16:18" x14ac:dyDescent="0.2">
      <c r="P10151" s="288" t="str">
        <f t="shared" si="158"/>
        <v>BLANK</v>
      </c>
      <c r="R10151"/>
    </row>
    <row r="10152" spans="16:18" x14ac:dyDescent="0.2">
      <c r="P10152" s="288" t="str">
        <f t="shared" si="158"/>
        <v>BLANK</v>
      </c>
      <c r="R10152"/>
    </row>
    <row r="10153" spans="16:18" x14ac:dyDescent="0.2">
      <c r="P10153" s="288" t="str">
        <f t="shared" si="158"/>
        <v>BLANK</v>
      </c>
      <c r="R10153"/>
    </row>
    <row r="10154" spans="16:18" x14ac:dyDescent="0.2">
      <c r="P10154" s="288" t="str">
        <f t="shared" si="158"/>
        <v>BLANK</v>
      </c>
      <c r="R10154"/>
    </row>
    <row r="10155" spans="16:18" x14ac:dyDescent="0.2">
      <c r="P10155" s="288" t="str">
        <f t="shared" si="158"/>
        <v>BLANK</v>
      </c>
      <c r="R10155"/>
    </row>
    <row r="10156" spans="16:18" x14ac:dyDescent="0.2">
      <c r="P10156" s="288" t="str">
        <f t="shared" si="158"/>
        <v>BLANK</v>
      </c>
      <c r="R10156"/>
    </row>
    <row r="10157" spans="16:18" x14ac:dyDescent="0.2">
      <c r="P10157" s="288" t="str">
        <f t="shared" si="158"/>
        <v>BLANK</v>
      </c>
      <c r="R10157"/>
    </row>
    <row r="10158" spans="16:18" x14ac:dyDescent="0.2">
      <c r="P10158" s="288" t="str">
        <f t="shared" si="158"/>
        <v>BLANK</v>
      </c>
      <c r="R10158"/>
    </row>
    <row r="10159" spans="16:18" x14ac:dyDescent="0.2">
      <c r="P10159" s="288" t="str">
        <f t="shared" si="158"/>
        <v>BLANK</v>
      </c>
      <c r="R10159"/>
    </row>
    <row r="10160" spans="16:18" x14ac:dyDescent="0.2">
      <c r="P10160" s="288" t="str">
        <f t="shared" si="158"/>
        <v>BLANK</v>
      </c>
      <c r="R10160"/>
    </row>
    <row r="10161" spans="16:18" x14ac:dyDescent="0.2">
      <c r="P10161" s="288" t="str">
        <f t="shared" si="158"/>
        <v>BLANK</v>
      </c>
      <c r="R10161"/>
    </row>
    <row r="10162" spans="16:18" x14ac:dyDescent="0.2">
      <c r="P10162" s="288" t="str">
        <f t="shared" si="158"/>
        <v>BLANK</v>
      </c>
      <c r="R10162"/>
    </row>
    <row r="10163" spans="16:18" x14ac:dyDescent="0.2">
      <c r="P10163" s="288" t="str">
        <f t="shared" si="158"/>
        <v>BLANK</v>
      </c>
      <c r="R10163"/>
    </row>
    <row r="10164" spans="16:18" x14ac:dyDescent="0.2">
      <c r="P10164" s="288" t="str">
        <f t="shared" si="158"/>
        <v>BLANK</v>
      </c>
      <c r="R10164"/>
    </row>
    <row r="10165" spans="16:18" x14ac:dyDescent="0.2">
      <c r="P10165" s="288" t="str">
        <f t="shared" si="158"/>
        <v>BLANK</v>
      </c>
      <c r="R10165"/>
    </row>
    <row r="10166" spans="16:18" x14ac:dyDescent="0.2">
      <c r="P10166" s="288" t="str">
        <f t="shared" si="158"/>
        <v>BLANK</v>
      </c>
      <c r="R10166"/>
    </row>
    <row r="10167" spans="16:18" x14ac:dyDescent="0.2">
      <c r="P10167" s="288" t="str">
        <f t="shared" si="158"/>
        <v>BLANK</v>
      </c>
      <c r="R10167"/>
    </row>
    <row r="10168" spans="16:18" x14ac:dyDescent="0.2">
      <c r="P10168" s="288" t="str">
        <f t="shared" si="158"/>
        <v>BLANK</v>
      </c>
      <c r="R10168"/>
    </row>
    <row r="10169" spans="16:18" x14ac:dyDescent="0.2">
      <c r="P10169" s="288" t="str">
        <f t="shared" si="158"/>
        <v>BLANK</v>
      </c>
      <c r="R10169"/>
    </row>
    <row r="10170" spans="16:18" x14ac:dyDescent="0.2">
      <c r="P10170" s="288" t="str">
        <f t="shared" si="158"/>
        <v>BLANK</v>
      </c>
      <c r="R10170"/>
    </row>
    <row r="10171" spans="16:18" x14ac:dyDescent="0.2">
      <c r="P10171" s="288" t="str">
        <f t="shared" si="158"/>
        <v>BLANK</v>
      </c>
      <c r="R10171"/>
    </row>
    <row r="10172" spans="16:18" x14ac:dyDescent="0.2">
      <c r="P10172" s="288" t="str">
        <f t="shared" si="158"/>
        <v>BLANK</v>
      </c>
      <c r="R10172"/>
    </row>
    <row r="10173" spans="16:18" x14ac:dyDescent="0.2">
      <c r="P10173" s="288" t="str">
        <f t="shared" si="158"/>
        <v>BLANK</v>
      </c>
      <c r="R10173"/>
    </row>
    <row r="10174" spans="16:18" x14ac:dyDescent="0.2">
      <c r="P10174" s="288" t="str">
        <f t="shared" si="158"/>
        <v>BLANK</v>
      </c>
      <c r="R10174"/>
    </row>
    <row r="10175" spans="16:18" x14ac:dyDescent="0.2">
      <c r="P10175" s="288" t="str">
        <f t="shared" si="158"/>
        <v>BLANK</v>
      </c>
      <c r="R10175"/>
    </row>
    <row r="10176" spans="16:18" x14ac:dyDescent="0.2">
      <c r="P10176" s="288" t="str">
        <f t="shared" si="158"/>
        <v>BLANK</v>
      </c>
      <c r="R10176"/>
    </row>
    <row r="10177" spans="16:18" x14ac:dyDescent="0.2">
      <c r="P10177" s="288" t="str">
        <f t="shared" si="158"/>
        <v>BLANK</v>
      </c>
      <c r="R10177"/>
    </row>
    <row r="10178" spans="16:18" x14ac:dyDescent="0.2">
      <c r="P10178" s="288" t="str">
        <f t="shared" si="158"/>
        <v>BLANK</v>
      </c>
      <c r="R10178"/>
    </row>
    <row r="10179" spans="16:18" x14ac:dyDescent="0.2">
      <c r="P10179" s="288" t="str">
        <f t="shared" ref="P10179:P10242" si="159">IF(A10179="","BLANK",A10179)</f>
        <v>BLANK</v>
      </c>
      <c r="R10179"/>
    </row>
    <row r="10180" spans="16:18" x14ac:dyDescent="0.2">
      <c r="P10180" s="288" t="str">
        <f t="shared" si="159"/>
        <v>BLANK</v>
      </c>
      <c r="R10180"/>
    </row>
    <row r="10181" spans="16:18" x14ac:dyDescent="0.2">
      <c r="P10181" s="288" t="str">
        <f t="shared" si="159"/>
        <v>BLANK</v>
      </c>
      <c r="R10181"/>
    </row>
    <row r="10182" spans="16:18" x14ac:dyDescent="0.2">
      <c r="P10182" s="288" t="str">
        <f t="shared" si="159"/>
        <v>BLANK</v>
      </c>
      <c r="R10182"/>
    </row>
    <row r="10183" spans="16:18" x14ac:dyDescent="0.2">
      <c r="P10183" s="288" t="str">
        <f t="shared" si="159"/>
        <v>BLANK</v>
      </c>
      <c r="R10183"/>
    </row>
    <row r="10184" spans="16:18" x14ac:dyDescent="0.2">
      <c r="P10184" s="288" t="str">
        <f t="shared" si="159"/>
        <v>BLANK</v>
      </c>
      <c r="R10184"/>
    </row>
    <row r="10185" spans="16:18" x14ac:dyDescent="0.2">
      <c r="P10185" s="288" t="str">
        <f t="shared" si="159"/>
        <v>BLANK</v>
      </c>
      <c r="R10185"/>
    </row>
    <row r="10186" spans="16:18" x14ac:dyDescent="0.2">
      <c r="P10186" s="288" t="str">
        <f t="shared" si="159"/>
        <v>BLANK</v>
      </c>
      <c r="R10186"/>
    </row>
    <row r="10187" spans="16:18" x14ac:dyDescent="0.2">
      <c r="P10187" s="288" t="str">
        <f t="shared" si="159"/>
        <v>BLANK</v>
      </c>
      <c r="R10187"/>
    </row>
    <row r="10188" spans="16:18" x14ac:dyDescent="0.2">
      <c r="P10188" s="288" t="str">
        <f t="shared" si="159"/>
        <v>BLANK</v>
      </c>
      <c r="R10188"/>
    </row>
    <row r="10189" spans="16:18" x14ac:dyDescent="0.2">
      <c r="P10189" s="288" t="str">
        <f t="shared" si="159"/>
        <v>BLANK</v>
      </c>
      <c r="R10189"/>
    </row>
    <row r="10190" spans="16:18" x14ac:dyDescent="0.2">
      <c r="P10190" s="288" t="str">
        <f t="shared" si="159"/>
        <v>BLANK</v>
      </c>
      <c r="R10190"/>
    </row>
    <row r="10191" spans="16:18" x14ac:dyDescent="0.2">
      <c r="P10191" s="288" t="str">
        <f t="shared" si="159"/>
        <v>BLANK</v>
      </c>
      <c r="R10191"/>
    </row>
    <row r="10192" spans="16:18" x14ac:dyDescent="0.2">
      <c r="P10192" s="288" t="str">
        <f t="shared" si="159"/>
        <v>BLANK</v>
      </c>
      <c r="R10192"/>
    </row>
    <row r="10193" spans="16:18" x14ac:dyDescent="0.2">
      <c r="P10193" s="288" t="str">
        <f t="shared" si="159"/>
        <v>BLANK</v>
      </c>
      <c r="R10193"/>
    </row>
    <row r="10194" spans="16:18" x14ac:dyDescent="0.2">
      <c r="P10194" s="288" t="str">
        <f t="shared" si="159"/>
        <v>BLANK</v>
      </c>
      <c r="R10194"/>
    </row>
    <row r="10195" spans="16:18" x14ac:dyDescent="0.2">
      <c r="P10195" s="288" t="str">
        <f t="shared" si="159"/>
        <v>BLANK</v>
      </c>
      <c r="R10195"/>
    </row>
    <row r="10196" spans="16:18" x14ac:dyDescent="0.2">
      <c r="P10196" s="288" t="str">
        <f t="shared" si="159"/>
        <v>BLANK</v>
      </c>
      <c r="R10196"/>
    </row>
    <row r="10197" spans="16:18" x14ac:dyDescent="0.2">
      <c r="P10197" s="288" t="str">
        <f t="shared" si="159"/>
        <v>BLANK</v>
      </c>
      <c r="R10197"/>
    </row>
    <row r="10198" spans="16:18" x14ac:dyDescent="0.2">
      <c r="P10198" s="288" t="str">
        <f t="shared" si="159"/>
        <v>BLANK</v>
      </c>
      <c r="R10198"/>
    </row>
    <row r="10199" spans="16:18" x14ac:dyDescent="0.2">
      <c r="P10199" s="288" t="str">
        <f t="shared" si="159"/>
        <v>BLANK</v>
      </c>
      <c r="R10199"/>
    </row>
    <row r="10200" spans="16:18" x14ac:dyDescent="0.2">
      <c r="P10200" s="288" t="str">
        <f t="shared" si="159"/>
        <v>BLANK</v>
      </c>
      <c r="R10200"/>
    </row>
    <row r="10201" spans="16:18" x14ac:dyDescent="0.2">
      <c r="P10201" s="288" t="str">
        <f t="shared" si="159"/>
        <v>BLANK</v>
      </c>
      <c r="R10201"/>
    </row>
    <row r="10202" spans="16:18" x14ac:dyDescent="0.2">
      <c r="P10202" s="288" t="str">
        <f t="shared" si="159"/>
        <v>BLANK</v>
      </c>
      <c r="R10202"/>
    </row>
    <row r="10203" spans="16:18" x14ac:dyDescent="0.2">
      <c r="P10203" s="288" t="str">
        <f t="shared" si="159"/>
        <v>BLANK</v>
      </c>
      <c r="R10203"/>
    </row>
    <row r="10204" spans="16:18" x14ac:dyDescent="0.2">
      <c r="P10204" s="288" t="str">
        <f t="shared" si="159"/>
        <v>BLANK</v>
      </c>
      <c r="R10204"/>
    </row>
    <row r="10205" spans="16:18" x14ac:dyDescent="0.2">
      <c r="P10205" s="288" t="str">
        <f t="shared" si="159"/>
        <v>BLANK</v>
      </c>
      <c r="R10205"/>
    </row>
    <row r="10206" spans="16:18" x14ac:dyDescent="0.2">
      <c r="P10206" s="288" t="str">
        <f t="shared" si="159"/>
        <v>BLANK</v>
      </c>
      <c r="R10206"/>
    </row>
    <row r="10207" spans="16:18" x14ac:dyDescent="0.2">
      <c r="P10207" s="288" t="str">
        <f t="shared" si="159"/>
        <v>BLANK</v>
      </c>
      <c r="R10207"/>
    </row>
    <row r="10208" spans="16:18" x14ac:dyDescent="0.2">
      <c r="P10208" s="288" t="str">
        <f t="shared" si="159"/>
        <v>BLANK</v>
      </c>
      <c r="R10208"/>
    </row>
    <row r="10209" spans="16:18" x14ac:dyDescent="0.2">
      <c r="P10209" s="288" t="str">
        <f t="shared" si="159"/>
        <v>BLANK</v>
      </c>
      <c r="R10209"/>
    </row>
    <row r="10210" spans="16:18" x14ac:dyDescent="0.2">
      <c r="P10210" s="288" t="str">
        <f t="shared" si="159"/>
        <v>BLANK</v>
      </c>
      <c r="R10210"/>
    </row>
    <row r="10211" spans="16:18" x14ac:dyDescent="0.2">
      <c r="P10211" s="288" t="str">
        <f t="shared" si="159"/>
        <v>BLANK</v>
      </c>
      <c r="R10211"/>
    </row>
    <row r="10212" spans="16:18" x14ac:dyDescent="0.2">
      <c r="P10212" s="288" t="str">
        <f t="shared" si="159"/>
        <v>BLANK</v>
      </c>
      <c r="R10212"/>
    </row>
    <row r="10213" spans="16:18" x14ac:dyDescent="0.2">
      <c r="P10213" s="288" t="str">
        <f t="shared" si="159"/>
        <v>BLANK</v>
      </c>
      <c r="R10213"/>
    </row>
    <row r="10214" spans="16:18" x14ac:dyDescent="0.2">
      <c r="P10214" s="288" t="str">
        <f t="shared" si="159"/>
        <v>BLANK</v>
      </c>
      <c r="R10214"/>
    </row>
    <row r="10215" spans="16:18" x14ac:dyDescent="0.2">
      <c r="P10215" s="288" t="str">
        <f t="shared" si="159"/>
        <v>BLANK</v>
      </c>
      <c r="R10215"/>
    </row>
    <row r="10216" spans="16:18" x14ac:dyDescent="0.2">
      <c r="P10216" s="288" t="str">
        <f t="shared" si="159"/>
        <v>BLANK</v>
      </c>
      <c r="R10216"/>
    </row>
    <row r="10217" spans="16:18" x14ac:dyDescent="0.2">
      <c r="P10217" s="288" t="str">
        <f t="shared" si="159"/>
        <v>BLANK</v>
      </c>
      <c r="R10217"/>
    </row>
    <row r="10218" spans="16:18" x14ac:dyDescent="0.2">
      <c r="P10218" s="288" t="str">
        <f t="shared" si="159"/>
        <v>BLANK</v>
      </c>
      <c r="R10218"/>
    </row>
    <row r="10219" spans="16:18" x14ac:dyDescent="0.2">
      <c r="P10219" s="288" t="str">
        <f t="shared" si="159"/>
        <v>BLANK</v>
      </c>
      <c r="R10219"/>
    </row>
    <row r="10220" spans="16:18" x14ac:dyDescent="0.2">
      <c r="P10220" s="288" t="str">
        <f t="shared" si="159"/>
        <v>BLANK</v>
      </c>
      <c r="R10220"/>
    </row>
    <row r="10221" spans="16:18" x14ac:dyDescent="0.2">
      <c r="P10221" s="288" t="str">
        <f t="shared" si="159"/>
        <v>BLANK</v>
      </c>
      <c r="R10221"/>
    </row>
    <row r="10222" spans="16:18" x14ac:dyDescent="0.2">
      <c r="P10222" s="288" t="str">
        <f t="shared" si="159"/>
        <v>BLANK</v>
      </c>
      <c r="R10222"/>
    </row>
    <row r="10223" spans="16:18" x14ac:dyDescent="0.2">
      <c r="P10223" s="288" t="str">
        <f t="shared" si="159"/>
        <v>BLANK</v>
      </c>
      <c r="R10223"/>
    </row>
    <row r="10224" spans="16:18" x14ac:dyDescent="0.2">
      <c r="P10224" s="288" t="str">
        <f t="shared" si="159"/>
        <v>BLANK</v>
      </c>
      <c r="R10224"/>
    </row>
    <row r="10225" spans="16:18" x14ac:dyDescent="0.2">
      <c r="P10225" s="288" t="str">
        <f t="shared" si="159"/>
        <v>BLANK</v>
      </c>
      <c r="R10225"/>
    </row>
    <row r="10226" spans="16:18" x14ac:dyDescent="0.2">
      <c r="P10226" s="288" t="str">
        <f t="shared" si="159"/>
        <v>BLANK</v>
      </c>
      <c r="R10226"/>
    </row>
    <row r="10227" spans="16:18" x14ac:dyDescent="0.2">
      <c r="P10227" s="288" t="str">
        <f t="shared" si="159"/>
        <v>BLANK</v>
      </c>
      <c r="R10227"/>
    </row>
    <row r="10228" spans="16:18" x14ac:dyDescent="0.2">
      <c r="P10228" s="288" t="str">
        <f t="shared" si="159"/>
        <v>BLANK</v>
      </c>
      <c r="R10228"/>
    </row>
    <row r="10229" spans="16:18" x14ac:dyDescent="0.2">
      <c r="P10229" s="288" t="str">
        <f t="shared" si="159"/>
        <v>BLANK</v>
      </c>
      <c r="R10229"/>
    </row>
    <row r="10230" spans="16:18" x14ac:dyDescent="0.2">
      <c r="P10230" s="288" t="str">
        <f t="shared" si="159"/>
        <v>BLANK</v>
      </c>
      <c r="R10230"/>
    </row>
    <row r="10231" spans="16:18" x14ac:dyDescent="0.2">
      <c r="P10231" s="288" t="str">
        <f t="shared" si="159"/>
        <v>BLANK</v>
      </c>
      <c r="R10231"/>
    </row>
    <row r="10232" spans="16:18" x14ac:dyDescent="0.2">
      <c r="P10232" s="288" t="str">
        <f t="shared" si="159"/>
        <v>BLANK</v>
      </c>
      <c r="R10232"/>
    </row>
    <row r="10233" spans="16:18" x14ac:dyDescent="0.2">
      <c r="P10233" s="288" t="str">
        <f t="shared" si="159"/>
        <v>BLANK</v>
      </c>
      <c r="R10233"/>
    </row>
    <row r="10234" spans="16:18" x14ac:dyDescent="0.2">
      <c r="P10234" s="288" t="str">
        <f t="shared" si="159"/>
        <v>BLANK</v>
      </c>
      <c r="R10234"/>
    </row>
    <row r="10235" spans="16:18" x14ac:dyDescent="0.2">
      <c r="P10235" s="288" t="str">
        <f t="shared" si="159"/>
        <v>BLANK</v>
      </c>
      <c r="R10235"/>
    </row>
    <row r="10236" spans="16:18" x14ac:dyDescent="0.2">
      <c r="P10236" s="288" t="str">
        <f t="shared" si="159"/>
        <v>BLANK</v>
      </c>
      <c r="R10236"/>
    </row>
    <row r="10237" spans="16:18" x14ac:dyDescent="0.2">
      <c r="P10237" s="288" t="str">
        <f t="shared" si="159"/>
        <v>BLANK</v>
      </c>
      <c r="R10237"/>
    </row>
    <row r="10238" spans="16:18" x14ac:dyDescent="0.2">
      <c r="P10238" s="288" t="str">
        <f t="shared" si="159"/>
        <v>BLANK</v>
      </c>
      <c r="R10238"/>
    </row>
    <row r="10239" spans="16:18" x14ac:dyDescent="0.2">
      <c r="P10239" s="288" t="str">
        <f t="shared" si="159"/>
        <v>BLANK</v>
      </c>
      <c r="R10239"/>
    </row>
    <row r="10240" spans="16:18" x14ac:dyDescent="0.2">
      <c r="P10240" s="288" t="str">
        <f t="shared" si="159"/>
        <v>BLANK</v>
      </c>
      <c r="R10240"/>
    </row>
    <row r="10241" spans="16:18" x14ac:dyDescent="0.2">
      <c r="P10241" s="288" t="str">
        <f t="shared" si="159"/>
        <v>BLANK</v>
      </c>
      <c r="R10241"/>
    </row>
    <row r="10242" spans="16:18" x14ac:dyDescent="0.2">
      <c r="P10242" s="288" t="str">
        <f t="shared" si="159"/>
        <v>BLANK</v>
      </c>
      <c r="R10242"/>
    </row>
    <row r="10243" spans="16:18" x14ac:dyDescent="0.2">
      <c r="P10243" s="288" t="str">
        <f t="shared" ref="P10243:P10306" si="160">IF(A10243="","BLANK",A10243)</f>
        <v>BLANK</v>
      </c>
      <c r="R10243"/>
    </row>
    <row r="10244" spans="16:18" x14ac:dyDescent="0.2">
      <c r="P10244" s="288" t="str">
        <f t="shared" si="160"/>
        <v>BLANK</v>
      </c>
      <c r="R10244"/>
    </row>
    <row r="10245" spans="16:18" x14ac:dyDescent="0.2">
      <c r="P10245" s="288" t="str">
        <f t="shared" si="160"/>
        <v>BLANK</v>
      </c>
      <c r="R10245"/>
    </row>
    <row r="10246" spans="16:18" x14ac:dyDescent="0.2">
      <c r="P10246" s="288" t="str">
        <f t="shared" si="160"/>
        <v>BLANK</v>
      </c>
      <c r="R10246"/>
    </row>
    <row r="10247" spans="16:18" x14ac:dyDescent="0.2">
      <c r="P10247" s="288" t="str">
        <f t="shared" si="160"/>
        <v>BLANK</v>
      </c>
      <c r="R10247"/>
    </row>
    <row r="10248" spans="16:18" x14ac:dyDescent="0.2">
      <c r="P10248" s="288" t="str">
        <f t="shared" si="160"/>
        <v>BLANK</v>
      </c>
      <c r="R10248"/>
    </row>
    <row r="10249" spans="16:18" x14ac:dyDescent="0.2">
      <c r="P10249" s="288" t="str">
        <f t="shared" si="160"/>
        <v>BLANK</v>
      </c>
      <c r="R10249"/>
    </row>
    <row r="10250" spans="16:18" x14ac:dyDescent="0.2">
      <c r="P10250" s="288" t="str">
        <f t="shared" si="160"/>
        <v>BLANK</v>
      </c>
      <c r="R10250"/>
    </row>
    <row r="10251" spans="16:18" x14ac:dyDescent="0.2">
      <c r="P10251" s="288" t="str">
        <f t="shared" si="160"/>
        <v>BLANK</v>
      </c>
      <c r="R10251"/>
    </row>
    <row r="10252" spans="16:18" x14ac:dyDescent="0.2">
      <c r="P10252" s="288" t="str">
        <f t="shared" si="160"/>
        <v>BLANK</v>
      </c>
      <c r="R10252"/>
    </row>
    <row r="10253" spans="16:18" x14ac:dyDescent="0.2">
      <c r="P10253" s="288" t="str">
        <f t="shared" si="160"/>
        <v>BLANK</v>
      </c>
      <c r="R10253"/>
    </row>
    <row r="10254" spans="16:18" x14ac:dyDescent="0.2">
      <c r="P10254" s="288" t="str">
        <f t="shared" si="160"/>
        <v>BLANK</v>
      </c>
      <c r="R10254"/>
    </row>
    <row r="10255" spans="16:18" x14ac:dyDescent="0.2">
      <c r="P10255" s="288" t="str">
        <f t="shared" si="160"/>
        <v>BLANK</v>
      </c>
      <c r="R10255"/>
    </row>
    <row r="10256" spans="16:18" x14ac:dyDescent="0.2">
      <c r="P10256" s="288" t="str">
        <f t="shared" si="160"/>
        <v>BLANK</v>
      </c>
      <c r="R10256"/>
    </row>
    <row r="10257" spans="16:18" x14ac:dyDescent="0.2">
      <c r="P10257" s="288" t="str">
        <f t="shared" si="160"/>
        <v>BLANK</v>
      </c>
      <c r="R10257"/>
    </row>
    <row r="10258" spans="16:18" x14ac:dyDescent="0.2">
      <c r="P10258" s="288" t="str">
        <f t="shared" si="160"/>
        <v>BLANK</v>
      </c>
      <c r="R10258"/>
    </row>
    <row r="10259" spans="16:18" x14ac:dyDescent="0.2">
      <c r="P10259" s="288" t="str">
        <f t="shared" si="160"/>
        <v>BLANK</v>
      </c>
      <c r="R10259"/>
    </row>
    <row r="10260" spans="16:18" x14ac:dyDescent="0.2">
      <c r="P10260" s="288" t="str">
        <f t="shared" si="160"/>
        <v>BLANK</v>
      </c>
      <c r="R10260"/>
    </row>
    <row r="10261" spans="16:18" x14ac:dyDescent="0.2">
      <c r="P10261" s="288" t="str">
        <f t="shared" si="160"/>
        <v>BLANK</v>
      </c>
      <c r="R10261"/>
    </row>
    <row r="10262" spans="16:18" x14ac:dyDescent="0.2">
      <c r="P10262" s="288" t="str">
        <f t="shared" si="160"/>
        <v>BLANK</v>
      </c>
      <c r="R10262"/>
    </row>
    <row r="10263" spans="16:18" x14ac:dyDescent="0.2">
      <c r="P10263" s="288" t="str">
        <f t="shared" si="160"/>
        <v>BLANK</v>
      </c>
      <c r="R10263"/>
    </row>
    <row r="10264" spans="16:18" x14ac:dyDescent="0.2">
      <c r="P10264" s="288" t="str">
        <f t="shared" si="160"/>
        <v>BLANK</v>
      </c>
      <c r="R10264"/>
    </row>
    <row r="10265" spans="16:18" x14ac:dyDescent="0.2">
      <c r="P10265" s="288" t="str">
        <f t="shared" si="160"/>
        <v>BLANK</v>
      </c>
      <c r="R10265"/>
    </row>
    <row r="10266" spans="16:18" x14ac:dyDescent="0.2">
      <c r="P10266" s="288" t="str">
        <f t="shared" si="160"/>
        <v>BLANK</v>
      </c>
      <c r="R10266"/>
    </row>
    <row r="10267" spans="16:18" x14ac:dyDescent="0.2">
      <c r="P10267" s="288" t="str">
        <f t="shared" si="160"/>
        <v>BLANK</v>
      </c>
      <c r="R10267"/>
    </row>
    <row r="10268" spans="16:18" x14ac:dyDescent="0.2">
      <c r="P10268" s="288" t="str">
        <f t="shared" si="160"/>
        <v>BLANK</v>
      </c>
      <c r="R10268"/>
    </row>
    <row r="10269" spans="16:18" x14ac:dyDescent="0.2">
      <c r="P10269" s="288" t="str">
        <f t="shared" si="160"/>
        <v>BLANK</v>
      </c>
      <c r="R10269"/>
    </row>
    <row r="10270" spans="16:18" x14ac:dyDescent="0.2">
      <c r="P10270" s="288" t="str">
        <f t="shared" si="160"/>
        <v>BLANK</v>
      </c>
      <c r="R10270"/>
    </row>
    <row r="10271" spans="16:18" x14ac:dyDescent="0.2">
      <c r="P10271" s="288" t="str">
        <f t="shared" si="160"/>
        <v>BLANK</v>
      </c>
      <c r="R10271"/>
    </row>
    <row r="10272" spans="16:18" x14ac:dyDescent="0.2">
      <c r="P10272" s="288" t="str">
        <f t="shared" si="160"/>
        <v>BLANK</v>
      </c>
      <c r="R10272"/>
    </row>
    <row r="10273" spans="16:18" x14ac:dyDescent="0.2">
      <c r="P10273" s="288" t="str">
        <f t="shared" si="160"/>
        <v>BLANK</v>
      </c>
      <c r="R10273"/>
    </row>
    <row r="10274" spans="16:18" x14ac:dyDescent="0.2">
      <c r="P10274" s="288" t="str">
        <f t="shared" si="160"/>
        <v>BLANK</v>
      </c>
      <c r="R10274"/>
    </row>
    <row r="10275" spans="16:18" x14ac:dyDescent="0.2">
      <c r="P10275" s="288" t="str">
        <f t="shared" si="160"/>
        <v>BLANK</v>
      </c>
      <c r="R10275"/>
    </row>
    <row r="10276" spans="16:18" x14ac:dyDescent="0.2">
      <c r="P10276" s="288" t="str">
        <f t="shared" si="160"/>
        <v>BLANK</v>
      </c>
      <c r="R10276"/>
    </row>
    <row r="10277" spans="16:18" x14ac:dyDescent="0.2">
      <c r="P10277" s="288" t="str">
        <f t="shared" si="160"/>
        <v>BLANK</v>
      </c>
      <c r="R10277"/>
    </row>
    <row r="10278" spans="16:18" x14ac:dyDescent="0.2">
      <c r="P10278" s="288" t="str">
        <f t="shared" si="160"/>
        <v>BLANK</v>
      </c>
      <c r="R10278"/>
    </row>
    <row r="10279" spans="16:18" x14ac:dyDescent="0.2">
      <c r="P10279" s="288" t="str">
        <f t="shared" si="160"/>
        <v>BLANK</v>
      </c>
      <c r="R10279"/>
    </row>
    <row r="10280" spans="16:18" x14ac:dyDescent="0.2">
      <c r="P10280" s="288" t="str">
        <f t="shared" si="160"/>
        <v>BLANK</v>
      </c>
      <c r="R10280"/>
    </row>
    <row r="10281" spans="16:18" x14ac:dyDescent="0.2">
      <c r="P10281" s="288" t="str">
        <f t="shared" si="160"/>
        <v>BLANK</v>
      </c>
      <c r="R10281"/>
    </row>
    <row r="10282" spans="16:18" x14ac:dyDescent="0.2">
      <c r="P10282" s="288" t="str">
        <f t="shared" si="160"/>
        <v>BLANK</v>
      </c>
      <c r="R10282"/>
    </row>
    <row r="10283" spans="16:18" x14ac:dyDescent="0.2">
      <c r="P10283" s="288" t="str">
        <f t="shared" si="160"/>
        <v>BLANK</v>
      </c>
      <c r="R10283"/>
    </row>
    <row r="10284" spans="16:18" x14ac:dyDescent="0.2">
      <c r="P10284" s="288" t="str">
        <f t="shared" si="160"/>
        <v>BLANK</v>
      </c>
      <c r="R10284"/>
    </row>
    <row r="10285" spans="16:18" x14ac:dyDescent="0.2">
      <c r="P10285" s="288" t="str">
        <f t="shared" si="160"/>
        <v>BLANK</v>
      </c>
      <c r="R10285"/>
    </row>
    <row r="10286" spans="16:18" x14ac:dyDescent="0.2">
      <c r="P10286" s="288" t="str">
        <f t="shared" si="160"/>
        <v>BLANK</v>
      </c>
      <c r="R10286"/>
    </row>
    <row r="10287" spans="16:18" x14ac:dyDescent="0.2">
      <c r="P10287" s="288" t="str">
        <f t="shared" si="160"/>
        <v>BLANK</v>
      </c>
      <c r="R10287"/>
    </row>
    <row r="10288" spans="16:18" x14ac:dyDescent="0.2">
      <c r="P10288" s="288" t="str">
        <f t="shared" si="160"/>
        <v>BLANK</v>
      </c>
      <c r="R10288"/>
    </row>
    <row r="10289" spans="16:18" x14ac:dyDescent="0.2">
      <c r="P10289" s="288" t="str">
        <f t="shared" si="160"/>
        <v>BLANK</v>
      </c>
      <c r="R10289"/>
    </row>
    <row r="10290" spans="16:18" x14ac:dyDescent="0.2">
      <c r="P10290" s="288" t="str">
        <f t="shared" si="160"/>
        <v>BLANK</v>
      </c>
      <c r="R10290"/>
    </row>
    <row r="10291" spans="16:18" x14ac:dyDescent="0.2">
      <c r="P10291" s="288" t="str">
        <f t="shared" si="160"/>
        <v>BLANK</v>
      </c>
      <c r="R10291"/>
    </row>
    <row r="10292" spans="16:18" x14ac:dyDescent="0.2">
      <c r="P10292" s="288" t="str">
        <f t="shared" si="160"/>
        <v>BLANK</v>
      </c>
      <c r="R10292"/>
    </row>
    <row r="10293" spans="16:18" x14ac:dyDescent="0.2">
      <c r="P10293" s="288" t="str">
        <f t="shared" si="160"/>
        <v>BLANK</v>
      </c>
      <c r="R10293"/>
    </row>
    <row r="10294" spans="16:18" x14ac:dyDescent="0.2">
      <c r="P10294" s="288" t="str">
        <f t="shared" si="160"/>
        <v>BLANK</v>
      </c>
      <c r="R10294"/>
    </row>
    <row r="10295" spans="16:18" x14ac:dyDescent="0.2">
      <c r="P10295" s="288" t="str">
        <f t="shared" si="160"/>
        <v>BLANK</v>
      </c>
      <c r="R10295"/>
    </row>
    <row r="10296" spans="16:18" x14ac:dyDescent="0.2">
      <c r="P10296" s="288" t="str">
        <f t="shared" si="160"/>
        <v>BLANK</v>
      </c>
      <c r="R10296"/>
    </row>
    <row r="10297" spans="16:18" x14ac:dyDescent="0.2">
      <c r="P10297" s="288" t="str">
        <f t="shared" si="160"/>
        <v>BLANK</v>
      </c>
      <c r="R10297"/>
    </row>
    <row r="10298" spans="16:18" x14ac:dyDescent="0.2">
      <c r="P10298" s="288" t="str">
        <f t="shared" si="160"/>
        <v>BLANK</v>
      </c>
      <c r="R10298"/>
    </row>
    <row r="10299" spans="16:18" x14ac:dyDescent="0.2">
      <c r="P10299" s="288" t="str">
        <f t="shared" si="160"/>
        <v>BLANK</v>
      </c>
      <c r="R10299"/>
    </row>
    <row r="10300" spans="16:18" x14ac:dyDescent="0.2">
      <c r="P10300" s="288" t="str">
        <f t="shared" si="160"/>
        <v>BLANK</v>
      </c>
      <c r="R10300"/>
    </row>
    <row r="10301" spans="16:18" x14ac:dyDescent="0.2">
      <c r="P10301" s="288" t="str">
        <f t="shared" si="160"/>
        <v>BLANK</v>
      </c>
      <c r="R10301"/>
    </row>
    <row r="10302" spans="16:18" x14ac:dyDescent="0.2">
      <c r="P10302" s="288" t="str">
        <f t="shared" si="160"/>
        <v>BLANK</v>
      </c>
      <c r="R10302"/>
    </row>
    <row r="10303" spans="16:18" x14ac:dyDescent="0.2">
      <c r="P10303" s="288" t="str">
        <f t="shared" si="160"/>
        <v>BLANK</v>
      </c>
      <c r="R10303"/>
    </row>
    <row r="10304" spans="16:18" x14ac:dyDescent="0.2">
      <c r="P10304" s="288" t="str">
        <f t="shared" si="160"/>
        <v>BLANK</v>
      </c>
      <c r="R10304"/>
    </row>
    <row r="10305" spans="16:18" x14ac:dyDescent="0.2">
      <c r="P10305" s="288" t="str">
        <f t="shared" si="160"/>
        <v>BLANK</v>
      </c>
      <c r="R10305"/>
    </row>
    <row r="10306" spans="16:18" x14ac:dyDescent="0.2">
      <c r="P10306" s="288" t="str">
        <f t="shared" si="160"/>
        <v>BLANK</v>
      </c>
      <c r="R10306"/>
    </row>
    <row r="10307" spans="16:18" x14ac:dyDescent="0.2">
      <c r="P10307" s="288" t="str">
        <f t="shared" ref="P10307:P10370" si="161">IF(A10307="","BLANK",A10307)</f>
        <v>BLANK</v>
      </c>
      <c r="R10307"/>
    </row>
    <row r="10308" spans="16:18" x14ac:dyDescent="0.2">
      <c r="P10308" s="288" t="str">
        <f t="shared" si="161"/>
        <v>BLANK</v>
      </c>
      <c r="R10308"/>
    </row>
    <row r="10309" spans="16:18" x14ac:dyDescent="0.2">
      <c r="P10309" s="288" t="str">
        <f t="shared" si="161"/>
        <v>BLANK</v>
      </c>
      <c r="R10309"/>
    </row>
    <row r="10310" spans="16:18" x14ac:dyDescent="0.2">
      <c r="P10310" s="288" t="str">
        <f t="shared" si="161"/>
        <v>BLANK</v>
      </c>
      <c r="R10310"/>
    </row>
    <row r="10311" spans="16:18" x14ac:dyDescent="0.2">
      <c r="P10311" s="288" t="str">
        <f t="shared" si="161"/>
        <v>BLANK</v>
      </c>
      <c r="R10311"/>
    </row>
    <row r="10312" spans="16:18" x14ac:dyDescent="0.2">
      <c r="P10312" s="288" t="str">
        <f t="shared" si="161"/>
        <v>BLANK</v>
      </c>
      <c r="R10312"/>
    </row>
    <row r="10313" spans="16:18" x14ac:dyDescent="0.2">
      <c r="P10313" s="288" t="str">
        <f t="shared" si="161"/>
        <v>BLANK</v>
      </c>
      <c r="R10313"/>
    </row>
    <row r="10314" spans="16:18" x14ac:dyDescent="0.2">
      <c r="P10314" s="288" t="str">
        <f t="shared" si="161"/>
        <v>BLANK</v>
      </c>
      <c r="R10314"/>
    </row>
    <row r="10315" spans="16:18" x14ac:dyDescent="0.2">
      <c r="P10315" s="288" t="str">
        <f t="shared" si="161"/>
        <v>BLANK</v>
      </c>
      <c r="R10315"/>
    </row>
    <row r="10316" spans="16:18" x14ac:dyDescent="0.2">
      <c r="P10316" s="288" t="str">
        <f t="shared" si="161"/>
        <v>BLANK</v>
      </c>
      <c r="R10316"/>
    </row>
    <row r="10317" spans="16:18" x14ac:dyDescent="0.2">
      <c r="P10317" s="288" t="str">
        <f t="shared" si="161"/>
        <v>BLANK</v>
      </c>
      <c r="R10317"/>
    </row>
    <row r="10318" spans="16:18" x14ac:dyDescent="0.2">
      <c r="P10318" s="288" t="str">
        <f t="shared" si="161"/>
        <v>BLANK</v>
      </c>
      <c r="R10318"/>
    </row>
    <row r="10319" spans="16:18" x14ac:dyDescent="0.2">
      <c r="P10319" s="288" t="str">
        <f t="shared" si="161"/>
        <v>BLANK</v>
      </c>
      <c r="R10319"/>
    </row>
    <row r="10320" spans="16:18" x14ac:dyDescent="0.2">
      <c r="P10320" s="288" t="str">
        <f t="shared" si="161"/>
        <v>BLANK</v>
      </c>
      <c r="R10320"/>
    </row>
    <row r="10321" spans="16:18" x14ac:dyDescent="0.2">
      <c r="P10321" s="288" t="str">
        <f t="shared" si="161"/>
        <v>BLANK</v>
      </c>
      <c r="R10321"/>
    </row>
    <row r="10322" spans="16:18" x14ac:dyDescent="0.2">
      <c r="P10322" s="288" t="str">
        <f t="shared" si="161"/>
        <v>BLANK</v>
      </c>
      <c r="R10322"/>
    </row>
    <row r="10323" spans="16:18" x14ac:dyDescent="0.2">
      <c r="P10323" s="288" t="str">
        <f t="shared" si="161"/>
        <v>BLANK</v>
      </c>
      <c r="R10323"/>
    </row>
    <row r="10324" spans="16:18" x14ac:dyDescent="0.2">
      <c r="P10324" s="288" t="str">
        <f t="shared" si="161"/>
        <v>BLANK</v>
      </c>
      <c r="R10324"/>
    </row>
    <row r="10325" spans="16:18" x14ac:dyDescent="0.2">
      <c r="P10325" s="288" t="str">
        <f t="shared" si="161"/>
        <v>BLANK</v>
      </c>
      <c r="R10325"/>
    </row>
    <row r="10326" spans="16:18" x14ac:dyDescent="0.2">
      <c r="P10326" s="288" t="str">
        <f t="shared" si="161"/>
        <v>BLANK</v>
      </c>
      <c r="R10326"/>
    </row>
    <row r="10327" spans="16:18" x14ac:dyDescent="0.2">
      <c r="P10327" s="288" t="str">
        <f t="shared" si="161"/>
        <v>BLANK</v>
      </c>
      <c r="R10327"/>
    </row>
    <row r="10328" spans="16:18" x14ac:dyDescent="0.2">
      <c r="P10328" s="288" t="str">
        <f t="shared" si="161"/>
        <v>BLANK</v>
      </c>
      <c r="R10328"/>
    </row>
    <row r="10329" spans="16:18" x14ac:dyDescent="0.2">
      <c r="P10329" s="288" t="str">
        <f t="shared" si="161"/>
        <v>BLANK</v>
      </c>
      <c r="R10329"/>
    </row>
    <row r="10330" spans="16:18" x14ac:dyDescent="0.2">
      <c r="P10330" s="288" t="str">
        <f t="shared" si="161"/>
        <v>BLANK</v>
      </c>
      <c r="R10330"/>
    </row>
    <row r="10331" spans="16:18" x14ac:dyDescent="0.2">
      <c r="P10331" s="288" t="str">
        <f t="shared" si="161"/>
        <v>BLANK</v>
      </c>
      <c r="R10331"/>
    </row>
    <row r="10332" spans="16:18" x14ac:dyDescent="0.2">
      <c r="P10332" s="288" t="str">
        <f t="shared" si="161"/>
        <v>BLANK</v>
      </c>
      <c r="R10332"/>
    </row>
    <row r="10333" spans="16:18" x14ac:dyDescent="0.2">
      <c r="P10333" s="288" t="str">
        <f t="shared" si="161"/>
        <v>BLANK</v>
      </c>
      <c r="R10333"/>
    </row>
    <row r="10334" spans="16:18" x14ac:dyDescent="0.2">
      <c r="P10334" s="288" t="str">
        <f t="shared" si="161"/>
        <v>BLANK</v>
      </c>
      <c r="R10334"/>
    </row>
    <row r="10335" spans="16:18" x14ac:dyDescent="0.2">
      <c r="P10335" s="288" t="str">
        <f t="shared" si="161"/>
        <v>BLANK</v>
      </c>
      <c r="R10335"/>
    </row>
    <row r="10336" spans="16:18" x14ac:dyDescent="0.2">
      <c r="P10336" s="288" t="str">
        <f t="shared" si="161"/>
        <v>BLANK</v>
      </c>
      <c r="R10336"/>
    </row>
    <row r="10337" spans="16:18" x14ac:dyDescent="0.2">
      <c r="P10337" s="288" t="str">
        <f t="shared" si="161"/>
        <v>BLANK</v>
      </c>
      <c r="R10337"/>
    </row>
    <row r="10338" spans="16:18" x14ac:dyDescent="0.2">
      <c r="P10338" s="288" t="str">
        <f t="shared" si="161"/>
        <v>BLANK</v>
      </c>
      <c r="R10338"/>
    </row>
    <row r="10339" spans="16:18" x14ac:dyDescent="0.2">
      <c r="P10339" s="288" t="str">
        <f t="shared" si="161"/>
        <v>BLANK</v>
      </c>
      <c r="R10339"/>
    </row>
    <row r="10340" spans="16:18" x14ac:dyDescent="0.2">
      <c r="P10340" s="288" t="str">
        <f t="shared" si="161"/>
        <v>BLANK</v>
      </c>
      <c r="R10340"/>
    </row>
    <row r="10341" spans="16:18" x14ac:dyDescent="0.2">
      <c r="P10341" s="288" t="str">
        <f t="shared" si="161"/>
        <v>BLANK</v>
      </c>
      <c r="R10341"/>
    </row>
    <row r="10342" spans="16:18" x14ac:dyDescent="0.2">
      <c r="P10342" s="288" t="str">
        <f t="shared" si="161"/>
        <v>BLANK</v>
      </c>
      <c r="R10342"/>
    </row>
    <row r="10343" spans="16:18" x14ac:dyDescent="0.2">
      <c r="P10343" s="288" t="str">
        <f t="shared" si="161"/>
        <v>BLANK</v>
      </c>
      <c r="R10343"/>
    </row>
    <row r="10344" spans="16:18" x14ac:dyDescent="0.2">
      <c r="P10344" s="288" t="str">
        <f t="shared" si="161"/>
        <v>BLANK</v>
      </c>
      <c r="R10344"/>
    </row>
    <row r="10345" spans="16:18" x14ac:dyDescent="0.2">
      <c r="P10345" s="288" t="str">
        <f t="shared" si="161"/>
        <v>BLANK</v>
      </c>
      <c r="R10345"/>
    </row>
    <row r="10346" spans="16:18" x14ac:dyDescent="0.2">
      <c r="P10346" s="288" t="str">
        <f t="shared" si="161"/>
        <v>BLANK</v>
      </c>
      <c r="R10346"/>
    </row>
    <row r="10347" spans="16:18" x14ac:dyDescent="0.2">
      <c r="P10347" s="288" t="str">
        <f t="shared" si="161"/>
        <v>BLANK</v>
      </c>
      <c r="R10347"/>
    </row>
    <row r="10348" spans="16:18" x14ac:dyDescent="0.2">
      <c r="P10348" s="288" t="str">
        <f t="shared" si="161"/>
        <v>BLANK</v>
      </c>
      <c r="R10348"/>
    </row>
    <row r="10349" spans="16:18" x14ac:dyDescent="0.2">
      <c r="P10349" s="288" t="str">
        <f t="shared" si="161"/>
        <v>BLANK</v>
      </c>
      <c r="R10349"/>
    </row>
    <row r="10350" spans="16:18" x14ac:dyDescent="0.2">
      <c r="P10350" s="288" t="str">
        <f t="shared" si="161"/>
        <v>BLANK</v>
      </c>
      <c r="R10350"/>
    </row>
    <row r="10351" spans="16:18" x14ac:dyDescent="0.2">
      <c r="P10351" s="288" t="str">
        <f t="shared" si="161"/>
        <v>BLANK</v>
      </c>
      <c r="R10351"/>
    </row>
    <row r="10352" spans="16:18" x14ac:dyDescent="0.2">
      <c r="P10352" s="288" t="str">
        <f t="shared" si="161"/>
        <v>BLANK</v>
      </c>
      <c r="R10352"/>
    </row>
    <row r="10353" spans="16:18" x14ac:dyDescent="0.2">
      <c r="P10353" s="288" t="str">
        <f t="shared" si="161"/>
        <v>BLANK</v>
      </c>
      <c r="R10353"/>
    </row>
    <row r="10354" spans="16:18" x14ac:dyDescent="0.2">
      <c r="P10354" s="288" t="str">
        <f t="shared" si="161"/>
        <v>BLANK</v>
      </c>
      <c r="R10354"/>
    </row>
    <row r="10355" spans="16:18" x14ac:dyDescent="0.2">
      <c r="P10355" s="288" t="str">
        <f t="shared" si="161"/>
        <v>BLANK</v>
      </c>
      <c r="R10355"/>
    </row>
    <row r="10356" spans="16:18" x14ac:dyDescent="0.2">
      <c r="P10356" s="288" t="str">
        <f t="shared" si="161"/>
        <v>BLANK</v>
      </c>
      <c r="R10356"/>
    </row>
    <row r="10357" spans="16:18" x14ac:dyDescent="0.2">
      <c r="P10357" s="288" t="str">
        <f t="shared" si="161"/>
        <v>BLANK</v>
      </c>
      <c r="R10357"/>
    </row>
    <row r="10358" spans="16:18" x14ac:dyDescent="0.2">
      <c r="P10358" s="288" t="str">
        <f t="shared" si="161"/>
        <v>BLANK</v>
      </c>
      <c r="R10358"/>
    </row>
    <row r="10359" spans="16:18" x14ac:dyDescent="0.2">
      <c r="P10359" s="288" t="str">
        <f t="shared" si="161"/>
        <v>BLANK</v>
      </c>
      <c r="R10359"/>
    </row>
    <row r="10360" spans="16:18" x14ac:dyDescent="0.2">
      <c r="P10360" s="288" t="str">
        <f t="shared" si="161"/>
        <v>BLANK</v>
      </c>
      <c r="R10360"/>
    </row>
    <row r="10361" spans="16:18" x14ac:dyDescent="0.2">
      <c r="P10361" s="288" t="str">
        <f t="shared" si="161"/>
        <v>BLANK</v>
      </c>
      <c r="R10361"/>
    </row>
    <row r="10362" spans="16:18" x14ac:dyDescent="0.2">
      <c r="P10362" s="288" t="str">
        <f t="shared" si="161"/>
        <v>BLANK</v>
      </c>
      <c r="R10362"/>
    </row>
    <row r="10363" spans="16:18" x14ac:dyDescent="0.2">
      <c r="P10363" s="288" t="str">
        <f t="shared" si="161"/>
        <v>BLANK</v>
      </c>
      <c r="R10363"/>
    </row>
    <row r="10364" spans="16:18" x14ac:dyDescent="0.2">
      <c r="P10364" s="288" t="str">
        <f t="shared" si="161"/>
        <v>BLANK</v>
      </c>
      <c r="R10364"/>
    </row>
    <row r="10365" spans="16:18" x14ac:dyDescent="0.2">
      <c r="P10365" s="288" t="str">
        <f t="shared" si="161"/>
        <v>BLANK</v>
      </c>
      <c r="R10365"/>
    </row>
    <row r="10366" spans="16:18" x14ac:dyDescent="0.2">
      <c r="P10366" s="288" t="str">
        <f t="shared" si="161"/>
        <v>BLANK</v>
      </c>
      <c r="R10366"/>
    </row>
    <row r="10367" spans="16:18" x14ac:dyDescent="0.2">
      <c r="P10367" s="288" t="str">
        <f t="shared" si="161"/>
        <v>BLANK</v>
      </c>
      <c r="R10367"/>
    </row>
    <row r="10368" spans="16:18" x14ac:dyDescent="0.2">
      <c r="P10368" s="288" t="str">
        <f t="shared" si="161"/>
        <v>BLANK</v>
      </c>
      <c r="R10368"/>
    </row>
    <row r="10369" spans="16:18" x14ac:dyDescent="0.2">
      <c r="P10369" s="288" t="str">
        <f t="shared" si="161"/>
        <v>BLANK</v>
      </c>
      <c r="R10369"/>
    </row>
    <row r="10370" spans="16:18" x14ac:dyDescent="0.2">
      <c r="P10370" s="288" t="str">
        <f t="shared" si="161"/>
        <v>BLANK</v>
      </c>
      <c r="R10370"/>
    </row>
    <row r="10371" spans="16:18" x14ac:dyDescent="0.2">
      <c r="P10371" s="288" t="str">
        <f t="shared" ref="P10371:P10434" si="162">IF(A10371="","BLANK",A10371)</f>
        <v>BLANK</v>
      </c>
      <c r="R10371"/>
    </row>
    <row r="10372" spans="16:18" x14ac:dyDescent="0.2">
      <c r="P10372" s="288" t="str">
        <f t="shared" si="162"/>
        <v>BLANK</v>
      </c>
      <c r="R10372"/>
    </row>
    <row r="10373" spans="16:18" x14ac:dyDescent="0.2">
      <c r="P10373" s="288" t="str">
        <f t="shared" si="162"/>
        <v>BLANK</v>
      </c>
      <c r="R10373"/>
    </row>
    <row r="10374" spans="16:18" x14ac:dyDescent="0.2">
      <c r="P10374" s="288" t="str">
        <f t="shared" si="162"/>
        <v>BLANK</v>
      </c>
      <c r="R10374"/>
    </row>
    <row r="10375" spans="16:18" x14ac:dyDescent="0.2">
      <c r="P10375" s="288" t="str">
        <f t="shared" si="162"/>
        <v>BLANK</v>
      </c>
      <c r="R10375"/>
    </row>
    <row r="10376" spans="16:18" x14ac:dyDescent="0.2">
      <c r="P10376" s="288" t="str">
        <f t="shared" si="162"/>
        <v>BLANK</v>
      </c>
      <c r="R10376"/>
    </row>
    <row r="10377" spans="16:18" x14ac:dyDescent="0.2">
      <c r="P10377" s="288" t="str">
        <f t="shared" si="162"/>
        <v>BLANK</v>
      </c>
      <c r="R10377"/>
    </row>
    <row r="10378" spans="16:18" x14ac:dyDescent="0.2">
      <c r="P10378" s="288" t="str">
        <f t="shared" si="162"/>
        <v>BLANK</v>
      </c>
      <c r="R10378"/>
    </row>
    <row r="10379" spans="16:18" x14ac:dyDescent="0.2">
      <c r="P10379" s="288" t="str">
        <f t="shared" si="162"/>
        <v>BLANK</v>
      </c>
      <c r="R10379"/>
    </row>
    <row r="10380" spans="16:18" x14ac:dyDescent="0.2">
      <c r="P10380" s="288" t="str">
        <f t="shared" si="162"/>
        <v>BLANK</v>
      </c>
      <c r="R10380"/>
    </row>
    <row r="10381" spans="16:18" x14ac:dyDescent="0.2">
      <c r="P10381" s="288" t="str">
        <f t="shared" si="162"/>
        <v>BLANK</v>
      </c>
      <c r="R10381"/>
    </row>
    <row r="10382" spans="16:18" x14ac:dyDescent="0.2">
      <c r="P10382" s="288" t="str">
        <f t="shared" si="162"/>
        <v>BLANK</v>
      </c>
      <c r="R10382"/>
    </row>
    <row r="10383" spans="16:18" x14ac:dyDescent="0.2">
      <c r="P10383" s="288" t="str">
        <f t="shared" si="162"/>
        <v>BLANK</v>
      </c>
      <c r="R10383"/>
    </row>
    <row r="10384" spans="16:18" x14ac:dyDescent="0.2">
      <c r="P10384" s="288" t="str">
        <f t="shared" si="162"/>
        <v>BLANK</v>
      </c>
      <c r="R10384"/>
    </row>
    <row r="10385" spans="16:18" x14ac:dyDescent="0.2">
      <c r="P10385" s="288" t="str">
        <f t="shared" si="162"/>
        <v>BLANK</v>
      </c>
      <c r="R10385"/>
    </row>
    <row r="10386" spans="16:18" x14ac:dyDescent="0.2">
      <c r="P10386" s="288" t="str">
        <f t="shared" si="162"/>
        <v>BLANK</v>
      </c>
      <c r="R10386"/>
    </row>
    <row r="10387" spans="16:18" x14ac:dyDescent="0.2">
      <c r="P10387" s="288" t="str">
        <f t="shared" si="162"/>
        <v>BLANK</v>
      </c>
      <c r="R10387"/>
    </row>
    <row r="10388" spans="16:18" x14ac:dyDescent="0.2">
      <c r="P10388" s="288" t="str">
        <f t="shared" si="162"/>
        <v>BLANK</v>
      </c>
      <c r="R10388"/>
    </row>
    <row r="10389" spans="16:18" x14ac:dyDescent="0.2">
      <c r="P10389" s="288" t="str">
        <f t="shared" si="162"/>
        <v>BLANK</v>
      </c>
      <c r="R10389"/>
    </row>
    <row r="10390" spans="16:18" x14ac:dyDescent="0.2">
      <c r="P10390" s="288" t="str">
        <f t="shared" si="162"/>
        <v>BLANK</v>
      </c>
      <c r="R10390"/>
    </row>
    <row r="10391" spans="16:18" x14ac:dyDescent="0.2">
      <c r="P10391" s="288" t="str">
        <f t="shared" si="162"/>
        <v>BLANK</v>
      </c>
      <c r="R10391"/>
    </row>
    <row r="10392" spans="16:18" x14ac:dyDescent="0.2">
      <c r="P10392" s="288" t="str">
        <f t="shared" si="162"/>
        <v>BLANK</v>
      </c>
      <c r="R10392"/>
    </row>
    <row r="10393" spans="16:18" x14ac:dyDescent="0.2">
      <c r="P10393" s="288" t="str">
        <f t="shared" si="162"/>
        <v>BLANK</v>
      </c>
      <c r="R10393"/>
    </row>
    <row r="10394" spans="16:18" x14ac:dyDescent="0.2">
      <c r="P10394" s="288" t="str">
        <f t="shared" si="162"/>
        <v>BLANK</v>
      </c>
      <c r="R10394"/>
    </row>
    <row r="10395" spans="16:18" x14ac:dyDescent="0.2">
      <c r="P10395" s="288" t="str">
        <f t="shared" si="162"/>
        <v>BLANK</v>
      </c>
      <c r="R10395"/>
    </row>
    <row r="10396" spans="16:18" x14ac:dyDescent="0.2">
      <c r="P10396" s="288" t="str">
        <f t="shared" si="162"/>
        <v>BLANK</v>
      </c>
      <c r="R10396"/>
    </row>
    <row r="10397" spans="16:18" x14ac:dyDescent="0.2">
      <c r="P10397" s="288" t="str">
        <f t="shared" si="162"/>
        <v>BLANK</v>
      </c>
      <c r="R10397"/>
    </row>
    <row r="10398" spans="16:18" x14ac:dyDescent="0.2">
      <c r="P10398" s="288" t="str">
        <f t="shared" si="162"/>
        <v>BLANK</v>
      </c>
      <c r="R10398"/>
    </row>
    <row r="10399" spans="16:18" x14ac:dyDescent="0.2">
      <c r="P10399" s="288" t="str">
        <f t="shared" si="162"/>
        <v>BLANK</v>
      </c>
      <c r="R10399"/>
    </row>
    <row r="10400" spans="16:18" x14ac:dyDescent="0.2">
      <c r="P10400" s="288" t="str">
        <f t="shared" si="162"/>
        <v>BLANK</v>
      </c>
      <c r="R10400"/>
    </row>
    <row r="10401" spans="16:18" x14ac:dyDescent="0.2">
      <c r="P10401" s="288" t="str">
        <f t="shared" si="162"/>
        <v>BLANK</v>
      </c>
      <c r="R10401"/>
    </row>
    <row r="10402" spans="16:18" x14ac:dyDescent="0.2">
      <c r="P10402" s="288" t="str">
        <f t="shared" si="162"/>
        <v>BLANK</v>
      </c>
      <c r="R10402"/>
    </row>
    <row r="10403" spans="16:18" x14ac:dyDescent="0.2">
      <c r="P10403" s="288" t="str">
        <f t="shared" si="162"/>
        <v>BLANK</v>
      </c>
      <c r="R10403"/>
    </row>
    <row r="10404" spans="16:18" x14ac:dyDescent="0.2">
      <c r="P10404" s="288" t="str">
        <f t="shared" si="162"/>
        <v>BLANK</v>
      </c>
      <c r="R10404"/>
    </row>
    <row r="10405" spans="16:18" x14ac:dyDescent="0.2">
      <c r="P10405" s="288" t="str">
        <f t="shared" si="162"/>
        <v>BLANK</v>
      </c>
      <c r="R10405"/>
    </row>
    <row r="10406" spans="16:18" x14ac:dyDescent="0.2">
      <c r="P10406" s="288" t="str">
        <f t="shared" si="162"/>
        <v>BLANK</v>
      </c>
      <c r="R10406"/>
    </row>
    <row r="10407" spans="16:18" x14ac:dyDescent="0.2">
      <c r="P10407" s="288" t="str">
        <f t="shared" si="162"/>
        <v>BLANK</v>
      </c>
      <c r="R10407"/>
    </row>
    <row r="10408" spans="16:18" x14ac:dyDescent="0.2">
      <c r="P10408" s="288" t="str">
        <f t="shared" si="162"/>
        <v>BLANK</v>
      </c>
      <c r="R10408"/>
    </row>
    <row r="10409" spans="16:18" x14ac:dyDescent="0.2">
      <c r="P10409" s="288" t="str">
        <f t="shared" si="162"/>
        <v>BLANK</v>
      </c>
      <c r="R10409"/>
    </row>
    <row r="10410" spans="16:18" x14ac:dyDescent="0.2">
      <c r="P10410" s="288" t="str">
        <f t="shared" si="162"/>
        <v>BLANK</v>
      </c>
      <c r="R10410"/>
    </row>
    <row r="10411" spans="16:18" x14ac:dyDescent="0.2">
      <c r="P10411" s="288" t="str">
        <f t="shared" si="162"/>
        <v>BLANK</v>
      </c>
      <c r="R10411"/>
    </row>
    <row r="10412" spans="16:18" x14ac:dyDescent="0.2">
      <c r="P10412" s="288" t="str">
        <f t="shared" si="162"/>
        <v>BLANK</v>
      </c>
      <c r="R10412"/>
    </row>
    <row r="10413" spans="16:18" x14ac:dyDescent="0.2">
      <c r="P10413" s="288" t="str">
        <f t="shared" si="162"/>
        <v>BLANK</v>
      </c>
      <c r="R10413"/>
    </row>
    <row r="10414" spans="16:18" x14ac:dyDescent="0.2">
      <c r="P10414" s="288" t="str">
        <f t="shared" si="162"/>
        <v>BLANK</v>
      </c>
      <c r="R10414"/>
    </row>
    <row r="10415" spans="16:18" x14ac:dyDescent="0.2">
      <c r="P10415" s="288" t="str">
        <f t="shared" si="162"/>
        <v>BLANK</v>
      </c>
      <c r="R10415"/>
    </row>
    <row r="10416" spans="16:18" x14ac:dyDescent="0.2">
      <c r="P10416" s="288" t="str">
        <f t="shared" si="162"/>
        <v>BLANK</v>
      </c>
      <c r="R10416"/>
    </row>
    <row r="10417" spans="16:18" x14ac:dyDescent="0.2">
      <c r="P10417" s="288" t="str">
        <f t="shared" si="162"/>
        <v>BLANK</v>
      </c>
      <c r="R10417"/>
    </row>
    <row r="10418" spans="16:18" x14ac:dyDescent="0.2">
      <c r="P10418" s="288" t="str">
        <f t="shared" si="162"/>
        <v>BLANK</v>
      </c>
      <c r="R10418"/>
    </row>
    <row r="10419" spans="16:18" x14ac:dyDescent="0.2">
      <c r="P10419" s="288" t="str">
        <f t="shared" si="162"/>
        <v>BLANK</v>
      </c>
      <c r="R10419"/>
    </row>
    <row r="10420" spans="16:18" x14ac:dyDescent="0.2">
      <c r="P10420" s="288" t="str">
        <f t="shared" si="162"/>
        <v>BLANK</v>
      </c>
      <c r="R10420"/>
    </row>
    <row r="10421" spans="16:18" x14ac:dyDescent="0.2">
      <c r="P10421" s="288" t="str">
        <f t="shared" si="162"/>
        <v>BLANK</v>
      </c>
      <c r="R10421"/>
    </row>
    <row r="10422" spans="16:18" x14ac:dyDescent="0.2">
      <c r="P10422" s="288" t="str">
        <f t="shared" si="162"/>
        <v>BLANK</v>
      </c>
      <c r="R10422"/>
    </row>
    <row r="10423" spans="16:18" x14ac:dyDescent="0.2">
      <c r="P10423" s="288" t="str">
        <f t="shared" si="162"/>
        <v>BLANK</v>
      </c>
      <c r="R10423"/>
    </row>
    <row r="10424" spans="16:18" x14ac:dyDescent="0.2">
      <c r="P10424" s="288" t="str">
        <f t="shared" si="162"/>
        <v>BLANK</v>
      </c>
      <c r="R10424"/>
    </row>
    <row r="10425" spans="16:18" x14ac:dyDescent="0.2">
      <c r="P10425" s="288" t="str">
        <f t="shared" si="162"/>
        <v>BLANK</v>
      </c>
      <c r="R10425"/>
    </row>
    <row r="10426" spans="16:18" x14ac:dyDescent="0.2">
      <c r="P10426" s="288" t="str">
        <f t="shared" si="162"/>
        <v>BLANK</v>
      </c>
      <c r="R10426"/>
    </row>
    <row r="10427" spans="16:18" x14ac:dyDescent="0.2">
      <c r="P10427" s="288" t="str">
        <f t="shared" si="162"/>
        <v>BLANK</v>
      </c>
      <c r="R10427"/>
    </row>
    <row r="10428" spans="16:18" x14ac:dyDescent="0.2">
      <c r="P10428" s="288" t="str">
        <f t="shared" si="162"/>
        <v>BLANK</v>
      </c>
      <c r="R10428"/>
    </row>
    <row r="10429" spans="16:18" x14ac:dyDescent="0.2">
      <c r="P10429" s="288" t="str">
        <f t="shared" si="162"/>
        <v>BLANK</v>
      </c>
      <c r="R10429"/>
    </row>
    <row r="10430" spans="16:18" x14ac:dyDescent="0.2">
      <c r="P10430" s="288" t="str">
        <f t="shared" si="162"/>
        <v>BLANK</v>
      </c>
      <c r="R10430"/>
    </row>
    <row r="10431" spans="16:18" x14ac:dyDescent="0.2">
      <c r="P10431" s="288" t="str">
        <f t="shared" si="162"/>
        <v>BLANK</v>
      </c>
      <c r="R10431"/>
    </row>
    <row r="10432" spans="16:18" x14ac:dyDescent="0.2">
      <c r="P10432" s="288" t="str">
        <f t="shared" si="162"/>
        <v>BLANK</v>
      </c>
      <c r="R10432"/>
    </row>
    <row r="10433" spans="16:18" x14ac:dyDescent="0.2">
      <c r="P10433" s="288" t="str">
        <f t="shared" si="162"/>
        <v>BLANK</v>
      </c>
      <c r="R10433"/>
    </row>
    <row r="10434" spans="16:18" x14ac:dyDescent="0.2">
      <c r="P10434" s="288" t="str">
        <f t="shared" si="162"/>
        <v>BLANK</v>
      </c>
      <c r="R10434"/>
    </row>
    <row r="10435" spans="16:18" x14ac:dyDescent="0.2">
      <c r="P10435" s="288" t="str">
        <f t="shared" ref="P10435:P10498" si="163">IF(A10435="","BLANK",A10435)</f>
        <v>BLANK</v>
      </c>
      <c r="R10435"/>
    </row>
    <row r="10436" spans="16:18" x14ac:dyDescent="0.2">
      <c r="P10436" s="288" t="str">
        <f t="shared" si="163"/>
        <v>BLANK</v>
      </c>
      <c r="R10436"/>
    </row>
    <row r="10437" spans="16:18" x14ac:dyDescent="0.2">
      <c r="P10437" s="288" t="str">
        <f t="shared" si="163"/>
        <v>BLANK</v>
      </c>
      <c r="R10437"/>
    </row>
    <row r="10438" spans="16:18" x14ac:dyDescent="0.2">
      <c r="P10438" s="288" t="str">
        <f t="shared" si="163"/>
        <v>BLANK</v>
      </c>
      <c r="R10438"/>
    </row>
    <row r="10439" spans="16:18" x14ac:dyDescent="0.2">
      <c r="P10439" s="288" t="str">
        <f t="shared" si="163"/>
        <v>BLANK</v>
      </c>
      <c r="R10439"/>
    </row>
    <row r="10440" spans="16:18" x14ac:dyDescent="0.2">
      <c r="P10440" s="288" t="str">
        <f t="shared" si="163"/>
        <v>BLANK</v>
      </c>
      <c r="R10440"/>
    </row>
    <row r="10441" spans="16:18" x14ac:dyDescent="0.2">
      <c r="P10441" s="288" t="str">
        <f t="shared" si="163"/>
        <v>BLANK</v>
      </c>
      <c r="R10441"/>
    </row>
    <row r="10442" spans="16:18" x14ac:dyDescent="0.2">
      <c r="P10442" s="288" t="str">
        <f t="shared" si="163"/>
        <v>BLANK</v>
      </c>
      <c r="R10442"/>
    </row>
    <row r="10443" spans="16:18" x14ac:dyDescent="0.2">
      <c r="P10443" s="288" t="str">
        <f t="shared" si="163"/>
        <v>BLANK</v>
      </c>
      <c r="R10443"/>
    </row>
    <row r="10444" spans="16:18" x14ac:dyDescent="0.2">
      <c r="P10444" s="288" t="str">
        <f t="shared" si="163"/>
        <v>BLANK</v>
      </c>
      <c r="R10444"/>
    </row>
    <row r="10445" spans="16:18" x14ac:dyDescent="0.2">
      <c r="P10445" s="288" t="str">
        <f t="shared" si="163"/>
        <v>BLANK</v>
      </c>
      <c r="R10445"/>
    </row>
    <row r="10446" spans="16:18" x14ac:dyDescent="0.2">
      <c r="P10446" s="288" t="str">
        <f t="shared" si="163"/>
        <v>BLANK</v>
      </c>
      <c r="R10446"/>
    </row>
    <row r="10447" spans="16:18" x14ac:dyDescent="0.2">
      <c r="P10447" s="288" t="str">
        <f t="shared" si="163"/>
        <v>BLANK</v>
      </c>
      <c r="R10447"/>
    </row>
    <row r="10448" spans="16:18" x14ac:dyDescent="0.2">
      <c r="P10448" s="288" t="str">
        <f t="shared" si="163"/>
        <v>BLANK</v>
      </c>
      <c r="R10448"/>
    </row>
    <row r="10449" spans="16:18" x14ac:dyDescent="0.2">
      <c r="P10449" s="288" t="str">
        <f t="shared" si="163"/>
        <v>BLANK</v>
      </c>
      <c r="R10449"/>
    </row>
    <row r="10450" spans="16:18" x14ac:dyDescent="0.2">
      <c r="P10450" s="288" t="str">
        <f t="shared" si="163"/>
        <v>BLANK</v>
      </c>
      <c r="R10450"/>
    </row>
    <row r="10451" spans="16:18" x14ac:dyDescent="0.2">
      <c r="P10451" s="288" t="str">
        <f t="shared" si="163"/>
        <v>BLANK</v>
      </c>
      <c r="R10451"/>
    </row>
    <row r="10452" spans="16:18" x14ac:dyDescent="0.2">
      <c r="P10452" s="288" t="str">
        <f t="shared" si="163"/>
        <v>BLANK</v>
      </c>
      <c r="R10452"/>
    </row>
    <row r="10453" spans="16:18" x14ac:dyDescent="0.2">
      <c r="P10453" s="288" t="str">
        <f t="shared" si="163"/>
        <v>BLANK</v>
      </c>
      <c r="R10453"/>
    </row>
    <row r="10454" spans="16:18" x14ac:dyDescent="0.2">
      <c r="P10454" s="288" t="str">
        <f t="shared" si="163"/>
        <v>BLANK</v>
      </c>
      <c r="R10454"/>
    </row>
    <row r="10455" spans="16:18" x14ac:dyDescent="0.2">
      <c r="P10455" s="288" t="str">
        <f t="shared" si="163"/>
        <v>BLANK</v>
      </c>
      <c r="R10455"/>
    </row>
    <row r="10456" spans="16:18" x14ac:dyDescent="0.2">
      <c r="P10456" s="288" t="str">
        <f t="shared" si="163"/>
        <v>BLANK</v>
      </c>
      <c r="R10456"/>
    </row>
    <row r="10457" spans="16:18" x14ac:dyDescent="0.2">
      <c r="P10457" s="288" t="str">
        <f t="shared" si="163"/>
        <v>BLANK</v>
      </c>
      <c r="R10457"/>
    </row>
    <row r="10458" spans="16:18" x14ac:dyDescent="0.2">
      <c r="P10458" s="288" t="str">
        <f t="shared" si="163"/>
        <v>BLANK</v>
      </c>
      <c r="R10458"/>
    </row>
    <row r="10459" spans="16:18" x14ac:dyDescent="0.2">
      <c r="P10459" s="288" t="str">
        <f t="shared" si="163"/>
        <v>BLANK</v>
      </c>
      <c r="R10459"/>
    </row>
    <row r="10460" spans="16:18" x14ac:dyDescent="0.2">
      <c r="P10460" s="288" t="str">
        <f t="shared" si="163"/>
        <v>BLANK</v>
      </c>
      <c r="R10460"/>
    </row>
    <row r="10461" spans="16:18" x14ac:dyDescent="0.2">
      <c r="P10461" s="288" t="str">
        <f t="shared" si="163"/>
        <v>BLANK</v>
      </c>
      <c r="R10461"/>
    </row>
    <row r="10462" spans="16:18" x14ac:dyDescent="0.2">
      <c r="P10462" s="288" t="str">
        <f t="shared" si="163"/>
        <v>BLANK</v>
      </c>
      <c r="R10462"/>
    </row>
    <row r="10463" spans="16:18" x14ac:dyDescent="0.2">
      <c r="P10463" s="288" t="str">
        <f t="shared" si="163"/>
        <v>BLANK</v>
      </c>
      <c r="R10463"/>
    </row>
    <row r="10464" spans="16:18" x14ac:dyDescent="0.2">
      <c r="P10464" s="288" t="str">
        <f t="shared" si="163"/>
        <v>BLANK</v>
      </c>
      <c r="R10464"/>
    </row>
    <row r="10465" spans="16:18" x14ac:dyDescent="0.2">
      <c r="P10465" s="288" t="str">
        <f t="shared" si="163"/>
        <v>BLANK</v>
      </c>
      <c r="R10465"/>
    </row>
    <row r="10466" spans="16:18" x14ac:dyDescent="0.2">
      <c r="P10466" s="288" t="str">
        <f t="shared" si="163"/>
        <v>BLANK</v>
      </c>
      <c r="R10466"/>
    </row>
    <row r="10467" spans="16:18" x14ac:dyDescent="0.2">
      <c r="P10467" s="288" t="str">
        <f t="shared" si="163"/>
        <v>BLANK</v>
      </c>
      <c r="R10467"/>
    </row>
    <row r="10468" spans="16:18" x14ac:dyDescent="0.2">
      <c r="P10468" s="288" t="str">
        <f t="shared" si="163"/>
        <v>BLANK</v>
      </c>
      <c r="R10468"/>
    </row>
    <row r="10469" spans="16:18" x14ac:dyDescent="0.2">
      <c r="P10469" s="288" t="str">
        <f t="shared" si="163"/>
        <v>BLANK</v>
      </c>
      <c r="R10469"/>
    </row>
    <row r="10470" spans="16:18" x14ac:dyDescent="0.2">
      <c r="P10470" s="288" t="str">
        <f t="shared" si="163"/>
        <v>BLANK</v>
      </c>
      <c r="R10470"/>
    </row>
    <row r="10471" spans="16:18" x14ac:dyDescent="0.2">
      <c r="P10471" s="288" t="str">
        <f t="shared" si="163"/>
        <v>BLANK</v>
      </c>
      <c r="R10471"/>
    </row>
    <row r="10472" spans="16:18" x14ac:dyDescent="0.2">
      <c r="P10472" s="288" t="str">
        <f t="shared" si="163"/>
        <v>BLANK</v>
      </c>
      <c r="R10472"/>
    </row>
    <row r="10473" spans="16:18" x14ac:dyDescent="0.2">
      <c r="P10473" s="288" t="str">
        <f t="shared" si="163"/>
        <v>BLANK</v>
      </c>
      <c r="R10473"/>
    </row>
    <row r="10474" spans="16:18" x14ac:dyDescent="0.2">
      <c r="P10474" s="288" t="str">
        <f t="shared" si="163"/>
        <v>BLANK</v>
      </c>
      <c r="R10474"/>
    </row>
    <row r="10475" spans="16:18" x14ac:dyDescent="0.2">
      <c r="P10475" s="288" t="str">
        <f t="shared" si="163"/>
        <v>BLANK</v>
      </c>
      <c r="R10475"/>
    </row>
    <row r="10476" spans="16:18" x14ac:dyDescent="0.2">
      <c r="P10476" s="288" t="str">
        <f t="shared" si="163"/>
        <v>BLANK</v>
      </c>
      <c r="R10476"/>
    </row>
    <row r="10477" spans="16:18" x14ac:dyDescent="0.2">
      <c r="P10477" s="288" t="str">
        <f t="shared" si="163"/>
        <v>BLANK</v>
      </c>
      <c r="R10477"/>
    </row>
    <row r="10478" spans="16:18" x14ac:dyDescent="0.2">
      <c r="P10478" s="288" t="str">
        <f t="shared" si="163"/>
        <v>BLANK</v>
      </c>
      <c r="R10478"/>
    </row>
    <row r="10479" spans="16:18" x14ac:dyDescent="0.2">
      <c r="P10479" s="288" t="str">
        <f t="shared" si="163"/>
        <v>BLANK</v>
      </c>
      <c r="R10479"/>
    </row>
    <row r="10480" spans="16:18" x14ac:dyDescent="0.2">
      <c r="P10480" s="288" t="str">
        <f t="shared" si="163"/>
        <v>BLANK</v>
      </c>
      <c r="R10480"/>
    </row>
    <row r="10481" spans="16:18" x14ac:dyDescent="0.2">
      <c r="P10481" s="288" t="str">
        <f t="shared" si="163"/>
        <v>BLANK</v>
      </c>
      <c r="R10481"/>
    </row>
    <row r="10482" spans="16:18" x14ac:dyDescent="0.2">
      <c r="P10482" s="288" t="str">
        <f t="shared" si="163"/>
        <v>BLANK</v>
      </c>
      <c r="R10482"/>
    </row>
    <row r="10483" spans="16:18" x14ac:dyDescent="0.2">
      <c r="P10483" s="288" t="str">
        <f t="shared" si="163"/>
        <v>BLANK</v>
      </c>
      <c r="R10483"/>
    </row>
    <row r="10484" spans="16:18" x14ac:dyDescent="0.2">
      <c r="P10484" s="288" t="str">
        <f t="shared" si="163"/>
        <v>BLANK</v>
      </c>
      <c r="R10484"/>
    </row>
    <row r="10485" spans="16:18" x14ac:dyDescent="0.2">
      <c r="P10485" s="288" t="str">
        <f t="shared" si="163"/>
        <v>BLANK</v>
      </c>
      <c r="R10485"/>
    </row>
    <row r="10486" spans="16:18" x14ac:dyDescent="0.2">
      <c r="P10486" s="288" t="str">
        <f t="shared" si="163"/>
        <v>BLANK</v>
      </c>
      <c r="R10486"/>
    </row>
    <row r="10487" spans="16:18" x14ac:dyDescent="0.2">
      <c r="P10487" s="288" t="str">
        <f t="shared" si="163"/>
        <v>BLANK</v>
      </c>
      <c r="R10487"/>
    </row>
    <row r="10488" spans="16:18" x14ac:dyDescent="0.2">
      <c r="P10488" s="288" t="str">
        <f t="shared" si="163"/>
        <v>BLANK</v>
      </c>
      <c r="R10488"/>
    </row>
    <row r="10489" spans="16:18" x14ac:dyDescent="0.2">
      <c r="P10489" s="288" t="str">
        <f t="shared" si="163"/>
        <v>BLANK</v>
      </c>
      <c r="R10489"/>
    </row>
    <row r="10490" spans="16:18" x14ac:dyDescent="0.2">
      <c r="P10490" s="288" t="str">
        <f t="shared" si="163"/>
        <v>BLANK</v>
      </c>
      <c r="R10490"/>
    </row>
    <row r="10491" spans="16:18" x14ac:dyDescent="0.2">
      <c r="P10491" s="288" t="str">
        <f t="shared" si="163"/>
        <v>BLANK</v>
      </c>
      <c r="R10491"/>
    </row>
    <row r="10492" spans="16:18" x14ac:dyDescent="0.2">
      <c r="P10492" s="288" t="str">
        <f t="shared" si="163"/>
        <v>BLANK</v>
      </c>
      <c r="R10492"/>
    </row>
    <row r="10493" spans="16:18" x14ac:dyDescent="0.2">
      <c r="P10493" s="288" t="str">
        <f t="shared" si="163"/>
        <v>BLANK</v>
      </c>
      <c r="R10493"/>
    </row>
    <row r="10494" spans="16:18" x14ac:dyDescent="0.2">
      <c r="P10494" s="288" t="str">
        <f t="shared" si="163"/>
        <v>BLANK</v>
      </c>
      <c r="R10494"/>
    </row>
    <row r="10495" spans="16:18" x14ac:dyDescent="0.2">
      <c r="P10495" s="288" t="str">
        <f t="shared" si="163"/>
        <v>BLANK</v>
      </c>
      <c r="R10495"/>
    </row>
    <row r="10496" spans="16:18" x14ac:dyDescent="0.2">
      <c r="P10496" s="288" t="str">
        <f t="shared" si="163"/>
        <v>BLANK</v>
      </c>
      <c r="R10496"/>
    </row>
    <row r="10497" spans="16:18" x14ac:dyDescent="0.2">
      <c r="P10497" s="288" t="str">
        <f t="shared" si="163"/>
        <v>BLANK</v>
      </c>
      <c r="R10497"/>
    </row>
    <row r="10498" spans="16:18" x14ac:dyDescent="0.2">
      <c r="P10498" s="288" t="str">
        <f t="shared" si="163"/>
        <v>BLANK</v>
      </c>
      <c r="R10498"/>
    </row>
    <row r="10499" spans="16:18" x14ac:dyDescent="0.2">
      <c r="P10499" s="288" t="str">
        <f t="shared" ref="P10499:P10562" si="164">IF(A10499="","BLANK",A10499)</f>
        <v>BLANK</v>
      </c>
      <c r="R10499"/>
    </row>
    <row r="10500" spans="16:18" x14ac:dyDescent="0.2">
      <c r="P10500" s="288" t="str">
        <f t="shared" si="164"/>
        <v>BLANK</v>
      </c>
      <c r="R10500"/>
    </row>
    <row r="10501" spans="16:18" x14ac:dyDescent="0.2">
      <c r="P10501" s="288" t="str">
        <f t="shared" si="164"/>
        <v>BLANK</v>
      </c>
      <c r="R10501"/>
    </row>
    <row r="10502" spans="16:18" x14ac:dyDescent="0.2">
      <c r="P10502" s="288" t="str">
        <f t="shared" si="164"/>
        <v>BLANK</v>
      </c>
      <c r="R10502"/>
    </row>
    <row r="10503" spans="16:18" x14ac:dyDescent="0.2">
      <c r="P10503" s="288" t="str">
        <f t="shared" si="164"/>
        <v>BLANK</v>
      </c>
      <c r="R10503"/>
    </row>
    <row r="10504" spans="16:18" x14ac:dyDescent="0.2">
      <c r="P10504" s="288" t="str">
        <f t="shared" si="164"/>
        <v>BLANK</v>
      </c>
      <c r="R10504"/>
    </row>
    <row r="10505" spans="16:18" x14ac:dyDescent="0.2">
      <c r="P10505" s="288" t="str">
        <f t="shared" si="164"/>
        <v>BLANK</v>
      </c>
      <c r="R10505"/>
    </row>
    <row r="10506" spans="16:18" x14ac:dyDescent="0.2">
      <c r="P10506" s="288" t="str">
        <f t="shared" si="164"/>
        <v>BLANK</v>
      </c>
      <c r="R10506"/>
    </row>
    <row r="10507" spans="16:18" x14ac:dyDescent="0.2">
      <c r="P10507" s="288" t="str">
        <f t="shared" si="164"/>
        <v>BLANK</v>
      </c>
      <c r="R10507"/>
    </row>
    <row r="10508" spans="16:18" x14ac:dyDescent="0.2">
      <c r="P10508" s="288" t="str">
        <f t="shared" si="164"/>
        <v>BLANK</v>
      </c>
      <c r="R10508"/>
    </row>
    <row r="10509" spans="16:18" x14ac:dyDescent="0.2">
      <c r="P10509" s="288" t="str">
        <f t="shared" si="164"/>
        <v>BLANK</v>
      </c>
      <c r="R10509"/>
    </row>
    <row r="10510" spans="16:18" x14ac:dyDescent="0.2">
      <c r="P10510" s="288" t="str">
        <f t="shared" si="164"/>
        <v>BLANK</v>
      </c>
      <c r="R10510"/>
    </row>
    <row r="10511" spans="16:18" x14ac:dyDescent="0.2">
      <c r="P10511" s="288" t="str">
        <f t="shared" si="164"/>
        <v>BLANK</v>
      </c>
      <c r="R10511"/>
    </row>
    <row r="10512" spans="16:18" x14ac:dyDescent="0.2">
      <c r="P10512" s="288" t="str">
        <f t="shared" si="164"/>
        <v>BLANK</v>
      </c>
      <c r="R10512"/>
    </row>
    <row r="10513" spans="16:18" x14ac:dyDescent="0.2">
      <c r="P10513" s="288" t="str">
        <f t="shared" si="164"/>
        <v>BLANK</v>
      </c>
      <c r="R10513"/>
    </row>
    <row r="10514" spans="16:18" x14ac:dyDescent="0.2">
      <c r="P10514" s="288" t="str">
        <f t="shared" si="164"/>
        <v>BLANK</v>
      </c>
      <c r="R10514"/>
    </row>
    <row r="10515" spans="16:18" x14ac:dyDescent="0.2">
      <c r="P10515" s="288" t="str">
        <f t="shared" si="164"/>
        <v>BLANK</v>
      </c>
      <c r="R10515"/>
    </row>
    <row r="10516" spans="16:18" x14ac:dyDescent="0.2">
      <c r="P10516" s="288" t="str">
        <f t="shared" si="164"/>
        <v>BLANK</v>
      </c>
      <c r="R10516"/>
    </row>
    <row r="10517" spans="16:18" x14ac:dyDescent="0.2">
      <c r="P10517" s="288" t="str">
        <f t="shared" si="164"/>
        <v>BLANK</v>
      </c>
      <c r="R10517"/>
    </row>
    <row r="10518" spans="16:18" x14ac:dyDescent="0.2">
      <c r="P10518" s="288" t="str">
        <f t="shared" si="164"/>
        <v>BLANK</v>
      </c>
      <c r="R10518"/>
    </row>
    <row r="10519" spans="16:18" x14ac:dyDescent="0.2">
      <c r="P10519" s="288" t="str">
        <f t="shared" si="164"/>
        <v>BLANK</v>
      </c>
      <c r="R10519"/>
    </row>
    <row r="10520" spans="16:18" x14ac:dyDescent="0.2">
      <c r="P10520" s="288" t="str">
        <f t="shared" si="164"/>
        <v>BLANK</v>
      </c>
      <c r="R10520"/>
    </row>
    <row r="10521" spans="16:18" x14ac:dyDescent="0.2">
      <c r="P10521" s="288" t="str">
        <f t="shared" si="164"/>
        <v>BLANK</v>
      </c>
      <c r="R10521"/>
    </row>
    <row r="10522" spans="16:18" x14ac:dyDescent="0.2">
      <c r="P10522" s="288" t="str">
        <f t="shared" si="164"/>
        <v>BLANK</v>
      </c>
      <c r="R10522"/>
    </row>
    <row r="10523" spans="16:18" x14ac:dyDescent="0.2">
      <c r="P10523" s="288" t="str">
        <f t="shared" si="164"/>
        <v>BLANK</v>
      </c>
      <c r="R10523"/>
    </row>
    <row r="10524" spans="16:18" x14ac:dyDescent="0.2">
      <c r="P10524" s="288" t="str">
        <f t="shared" si="164"/>
        <v>BLANK</v>
      </c>
      <c r="R10524"/>
    </row>
    <row r="10525" spans="16:18" x14ac:dyDescent="0.2">
      <c r="P10525" s="288" t="str">
        <f t="shared" si="164"/>
        <v>BLANK</v>
      </c>
      <c r="R10525"/>
    </row>
    <row r="10526" spans="16:18" x14ac:dyDescent="0.2">
      <c r="P10526" s="288" t="str">
        <f t="shared" si="164"/>
        <v>BLANK</v>
      </c>
      <c r="R10526"/>
    </row>
    <row r="10527" spans="16:18" x14ac:dyDescent="0.2">
      <c r="P10527" s="288" t="str">
        <f t="shared" si="164"/>
        <v>BLANK</v>
      </c>
      <c r="R10527"/>
    </row>
    <row r="10528" spans="16:18" x14ac:dyDescent="0.2">
      <c r="P10528" s="288" t="str">
        <f t="shared" si="164"/>
        <v>BLANK</v>
      </c>
      <c r="R10528"/>
    </row>
    <row r="10529" spans="16:18" x14ac:dyDescent="0.2">
      <c r="P10529" s="288" t="str">
        <f t="shared" si="164"/>
        <v>BLANK</v>
      </c>
      <c r="R10529"/>
    </row>
    <row r="10530" spans="16:18" x14ac:dyDescent="0.2">
      <c r="P10530" s="288" t="str">
        <f t="shared" si="164"/>
        <v>BLANK</v>
      </c>
      <c r="R10530"/>
    </row>
    <row r="10531" spans="16:18" x14ac:dyDescent="0.2">
      <c r="P10531" s="288" t="str">
        <f t="shared" si="164"/>
        <v>BLANK</v>
      </c>
      <c r="R10531"/>
    </row>
    <row r="10532" spans="16:18" x14ac:dyDescent="0.2">
      <c r="P10532" s="288" t="str">
        <f t="shared" si="164"/>
        <v>BLANK</v>
      </c>
      <c r="R10532"/>
    </row>
    <row r="10533" spans="16:18" x14ac:dyDescent="0.2">
      <c r="P10533" s="288" t="str">
        <f t="shared" si="164"/>
        <v>BLANK</v>
      </c>
      <c r="R10533"/>
    </row>
    <row r="10534" spans="16:18" x14ac:dyDescent="0.2">
      <c r="P10534" s="288" t="str">
        <f t="shared" si="164"/>
        <v>BLANK</v>
      </c>
      <c r="R10534"/>
    </row>
    <row r="10535" spans="16:18" x14ac:dyDescent="0.2">
      <c r="P10535" s="288" t="str">
        <f t="shared" si="164"/>
        <v>BLANK</v>
      </c>
      <c r="R10535"/>
    </row>
    <row r="10536" spans="16:18" x14ac:dyDescent="0.2">
      <c r="P10536" s="288" t="str">
        <f t="shared" si="164"/>
        <v>BLANK</v>
      </c>
      <c r="R10536"/>
    </row>
    <row r="10537" spans="16:18" x14ac:dyDescent="0.2">
      <c r="P10537" s="288" t="str">
        <f t="shared" si="164"/>
        <v>BLANK</v>
      </c>
      <c r="R10537"/>
    </row>
    <row r="10538" spans="16:18" x14ac:dyDescent="0.2">
      <c r="P10538" s="288" t="str">
        <f t="shared" si="164"/>
        <v>BLANK</v>
      </c>
      <c r="R10538"/>
    </row>
    <row r="10539" spans="16:18" x14ac:dyDescent="0.2">
      <c r="P10539" s="288" t="str">
        <f t="shared" si="164"/>
        <v>BLANK</v>
      </c>
      <c r="R10539"/>
    </row>
    <row r="10540" spans="16:18" x14ac:dyDescent="0.2">
      <c r="P10540" s="288" t="str">
        <f t="shared" si="164"/>
        <v>BLANK</v>
      </c>
      <c r="R10540"/>
    </row>
    <row r="10541" spans="16:18" x14ac:dyDescent="0.2">
      <c r="P10541" s="288" t="str">
        <f t="shared" si="164"/>
        <v>BLANK</v>
      </c>
      <c r="R10541"/>
    </row>
    <row r="10542" spans="16:18" x14ac:dyDescent="0.2">
      <c r="P10542" s="288" t="str">
        <f t="shared" si="164"/>
        <v>BLANK</v>
      </c>
      <c r="R10542"/>
    </row>
    <row r="10543" spans="16:18" x14ac:dyDescent="0.2">
      <c r="P10543" s="288" t="str">
        <f t="shared" si="164"/>
        <v>BLANK</v>
      </c>
      <c r="R10543"/>
    </row>
    <row r="10544" spans="16:18" x14ac:dyDescent="0.2">
      <c r="P10544" s="288" t="str">
        <f t="shared" si="164"/>
        <v>BLANK</v>
      </c>
      <c r="R10544"/>
    </row>
    <row r="10545" spans="16:18" x14ac:dyDescent="0.2">
      <c r="P10545" s="288" t="str">
        <f t="shared" si="164"/>
        <v>BLANK</v>
      </c>
      <c r="R10545"/>
    </row>
    <row r="10546" spans="16:18" x14ac:dyDescent="0.2">
      <c r="P10546" s="288" t="str">
        <f t="shared" si="164"/>
        <v>BLANK</v>
      </c>
      <c r="R10546"/>
    </row>
    <row r="10547" spans="16:18" x14ac:dyDescent="0.2">
      <c r="P10547" s="288" t="str">
        <f t="shared" si="164"/>
        <v>BLANK</v>
      </c>
      <c r="R10547"/>
    </row>
    <row r="10548" spans="16:18" x14ac:dyDescent="0.2">
      <c r="P10548" s="288" t="str">
        <f t="shared" si="164"/>
        <v>BLANK</v>
      </c>
      <c r="R10548"/>
    </row>
    <row r="10549" spans="16:18" x14ac:dyDescent="0.2">
      <c r="P10549" s="288" t="str">
        <f t="shared" si="164"/>
        <v>BLANK</v>
      </c>
      <c r="R10549"/>
    </row>
    <row r="10550" spans="16:18" x14ac:dyDescent="0.2">
      <c r="P10550" s="288" t="str">
        <f t="shared" si="164"/>
        <v>BLANK</v>
      </c>
      <c r="R10550"/>
    </row>
    <row r="10551" spans="16:18" x14ac:dyDescent="0.2">
      <c r="P10551" s="288" t="str">
        <f t="shared" si="164"/>
        <v>BLANK</v>
      </c>
      <c r="R10551"/>
    </row>
    <row r="10552" spans="16:18" x14ac:dyDescent="0.2">
      <c r="P10552" s="288" t="str">
        <f t="shared" si="164"/>
        <v>BLANK</v>
      </c>
      <c r="R10552"/>
    </row>
    <row r="10553" spans="16:18" x14ac:dyDescent="0.2">
      <c r="P10553" s="288" t="str">
        <f t="shared" si="164"/>
        <v>BLANK</v>
      </c>
      <c r="R10553"/>
    </row>
    <row r="10554" spans="16:18" x14ac:dyDescent="0.2">
      <c r="P10554" s="288" t="str">
        <f t="shared" si="164"/>
        <v>BLANK</v>
      </c>
      <c r="R10554"/>
    </row>
    <row r="10555" spans="16:18" x14ac:dyDescent="0.2">
      <c r="P10555" s="288" t="str">
        <f t="shared" si="164"/>
        <v>BLANK</v>
      </c>
      <c r="R10555"/>
    </row>
    <row r="10556" spans="16:18" x14ac:dyDescent="0.2">
      <c r="P10556" s="288" t="str">
        <f t="shared" si="164"/>
        <v>BLANK</v>
      </c>
      <c r="R10556"/>
    </row>
    <row r="10557" spans="16:18" x14ac:dyDescent="0.2">
      <c r="P10557" s="288" t="str">
        <f t="shared" si="164"/>
        <v>BLANK</v>
      </c>
      <c r="R10557"/>
    </row>
    <row r="10558" spans="16:18" x14ac:dyDescent="0.2">
      <c r="P10558" s="288" t="str">
        <f t="shared" si="164"/>
        <v>BLANK</v>
      </c>
      <c r="R10558"/>
    </row>
    <row r="10559" spans="16:18" x14ac:dyDescent="0.2">
      <c r="P10559" s="288" t="str">
        <f t="shared" si="164"/>
        <v>BLANK</v>
      </c>
      <c r="R10559"/>
    </row>
    <row r="10560" spans="16:18" x14ac:dyDescent="0.2">
      <c r="P10560" s="288" t="str">
        <f t="shared" si="164"/>
        <v>BLANK</v>
      </c>
      <c r="R10560"/>
    </row>
    <row r="10561" spans="16:18" x14ac:dyDescent="0.2">
      <c r="P10561" s="288" t="str">
        <f t="shared" si="164"/>
        <v>BLANK</v>
      </c>
      <c r="R10561"/>
    </row>
    <row r="10562" spans="16:18" x14ac:dyDescent="0.2">
      <c r="P10562" s="288" t="str">
        <f t="shared" si="164"/>
        <v>BLANK</v>
      </c>
      <c r="R10562"/>
    </row>
    <row r="10563" spans="16:18" x14ac:dyDescent="0.2">
      <c r="P10563" s="288" t="str">
        <f t="shared" ref="P10563:P10626" si="165">IF(A10563="","BLANK",A10563)</f>
        <v>BLANK</v>
      </c>
      <c r="R10563"/>
    </row>
    <row r="10564" spans="16:18" x14ac:dyDescent="0.2">
      <c r="P10564" s="288" t="str">
        <f t="shared" si="165"/>
        <v>BLANK</v>
      </c>
      <c r="R10564"/>
    </row>
    <row r="10565" spans="16:18" x14ac:dyDescent="0.2">
      <c r="P10565" s="288" t="str">
        <f t="shared" si="165"/>
        <v>BLANK</v>
      </c>
      <c r="R10565"/>
    </row>
    <row r="10566" spans="16:18" x14ac:dyDescent="0.2">
      <c r="P10566" s="288" t="str">
        <f t="shared" si="165"/>
        <v>BLANK</v>
      </c>
      <c r="R10566"/>
    </row>
    <row r="10567" spans="16:18" x14ac:dyDescent="0.2">
      <c r="P10567" s="288" t="str">
        <f t="shared" si="165"/>
        <v>BLANK</v>
      </c>
      <c r="R10567"/>
    </row>
    <row r="10568" spans="16:18" x14ac:dyDescent="0.2">
      <c r="P10568" s="288" t="str">
        <f t="shared" si="165"/>
        <v>BLANK</v>
      </c>
      <c r="R10568"/>
    </row>
    <row r="10569" spans="16:18" x14ac:dyDescent="0.2">
      <c r="P10569" s="288" t="str">
        <f t="shared" si="165"/>
        <v>BLANK</v>
      </c>
      <c r="R10569"/>
    </row>
    <row r="10570" spans="16:18" x14ac:dyDescent="0.2">
      <c r="P10570" s="288" t="str">
        <f t="shared" si="165"/>
        <v>BLANK</v>
      </c>
      <c r="R10570"/>
    </row>
    <row r="10571" spans="16:18" x14ac:dyDescent="0.2">
      <c r="P10571" s="288" t="str">
        <f t="shared" si="165"/>
        <v>BLANK</v>
      </c>
      <c r="R10571"/>
    </row>
    <row r="10572" spans="16:18" x14ac:dyDescent="0.2">
      <c r="P10572" s="288" t="str">
        <f t="shared" si="165"/>
        <v>BLANK</v>
      </c>
      <c r="R10572"/>
    </row>
    <row r="10573" spans="16:18" x14ac:dyDescent="0.2">
      <c r="P10573" s="288" t="str">
        <f t="shared" si="165"/>
        <v>BLANK</v>
      </c>
      <c r="R10573"/>
    </row>
    <row r="10574" spans="16:18" x14ac:dyDescent="0.2">
      <c r="P10574" s="288" t="str">
        <f t="shared" si="165"/>
        <v>BLANK</v>
      </c>
      <c r="R10574"/>
    </row>
    <row r="10575" spans="16:18" x14ac:dyDescent="0.2">
      <c r="P10575" s="288" t="str">
        <f t="shared" si="165"/>
        <v>BLANK</v>
      </c>
      <c r="R10575"/>
    </row>
    <row r="10576" spans="16:18" x14ac:dyDescent="0.2">
      <c r="P10576" s="288" t="str">
        <f t="shared" si="165"/>
        <v>BLANK</v>
      </c>
      <c r="R10576"/>
    </row>
    <row r="10577" spans="16:18" x14ac:dyDescent="0.2">
      <c r="P10577" s="288" t="str">
        <f t="shared" si="165"/>
        <v>BLANK</v>
      </c>
      <c r="R10577"/>
    </row>
    <row r="10578" spans="16:18" x14ac:dyDescent="0.2">
      <c r="P10578" s="288" t="str">
        <f t="shared" si="165"/>
        <v>BLANK</v>
      </c>
      <c r="R10578"/>
    </row>
    <row r="10579" spans="16:18" x14ac:dyDescent="0.2">
      <c r="P10579" s="288" t="str">
        <f t="shared" si="165"/>
        <v>BLANK</v>
      </c>
      <c r="R10579"/>
    </row>
    <row r="10580" spans="16:18" x14ac:dyDescent="0.2">
      <c r="P10580" s="288" t="str">
        <f t="shared" si="165"/>
        <v>BLANK</v>
      </c>
      <c r="R10580"/>
    </row>
    <row r="10581" spans="16:18" x14ac:dyDescent="0.2">
      <c r="P10581" s="288" t="str">
        <f t="shared" si="165"/>
        <v>BLANK</v>
      </c>
      <c r="R10581"/>
    </row>
    <row r="10582" spans="16:18" x14ac:dyDescent="0.2">
      <c r="P10582" s="288" t="str">
        <f t="shared" si="165"/>
        <v>BLANK</v>
      </c>
      <c r="R10582"/>
    </row>
    <row r="10583" spans="16:18" x14ac:dyDescent="0.2">
      <c r="P10583" s="288" t="str">
        <f t="shared" si="165"/>
        <v>BLANK</v>
      </c>
      <c r="R10583"/>
    </row>
    <row r="10584" spans="16:18" x14ac:dyDescent="0.2">
      <c r="P10584" s="288" t="str">
        <f t="shared" si="165"/>
        <v>BLANK</v>
      </c>
      <c r="R10584"/>
    </row>
    <row r="10585" spans="16:18" x14ac:dyDescent="0.2">
      <c r="P10585" s="288" t="str">
        <f t="shared" si="165"/>
        <v>BLANK</v>
      </c>
      <c r="R10585"/>
    </row>
    <row r="10586" spans="16:18" x14ac:dyDescent="0.2">
      <c r="P10586" s="288" t="str">
        <f t="shared" si="165"/>
        <v>BLANK</v>
      </c>
      <c r="R10586"/>
    </row>
    <row r="10587" spans="16:18" x14ac:dyDescent="0.2">
      <c r="P10587" s="288" t="str">
        <f t="shared" si="165"/>
        <v>BLANK</v>
      </c>
      <c r="R10587"/>
    </row>
    <row r="10588" spans="16:18" x14ac:dyDescent="0.2">
      <c r="P10588" s="288" t="str">
        <f t="shared" si="165"/>
        <v>BLANK</v>
      </c>
      <c r="R10588"/>
    </row>
    <row r="10589" spans="16:18" x14ac:dyDescent="0.2">
      <c r="P10589" s="288" t="str">
        <f t="shared" si="165"/>
        <v>BLANK</v>
      </c>
      <c r="R10589"/>
    </row>
    <row r="10590" spans="16:18" x14ac:dyDescent="0.2">
      <c r="P10590" s="288" t="str">
        <f t="shared" si="165"/>
        <v>BLANK</v>
      </c>
      <c r="R10590"/>
    </row>
    <row r="10591" spans="16:18" x14ac:dyDescent="0.2">
      <c r="P10591" s="288" t="str">
        <f t="shared" si="165"/>
        <v>BLANK</v>
      </c>
      <c r="R10591"/>
    </row>
    <row r="10592" spans="16:18" x14ac:dyDescent="0.2">
      <c r="P10592" s="288" t="str">
        <f t="shared" si="165"/>
        <v>BLANK</v>
      </c>
      <c r="R10592"/>
    </row>
    <row r="10593" spans="16:18" x14ac:dyDescent="0.2">
      <c r="P10593" s="288" t="str">
        <f t="shared" si="165"/>
        <v>BLANK</v>
      </c>
      <c r="R10593"/>
    </row>
    <row r="10594" spans="16:18" x14ac:dyDescent="0.2">
      <c r="P10594" s="288" t="str">
        <f t="shared" si="165"/>
        <v>BLANK</v>
      </c>
      <c r="R10594"/>
    </row>
    <row r="10595" spans="16:18" x14ac:dyDescent="0.2">
      <c r="P10595" s="288" t="str">
        <f t="shared" si="165"/>
        <v>BLANK</v>
      </c>
      <c r="R10595"/>
    </row>
    <row r="10596" spans="16:18" x14ac:dyDescent="0.2">
      <c r="P10596" s="288" t="str">
        <f t="shared" si="165"/>
        <v>BLANK</v>
      </c>
      <c r="R10596"/>
    </row>
    <row r="10597" spans="16:18" x14ac:dyDescent="0.2">
      <c r="P10597" s="288" t="str">
        <f t="shared" si="165"/>
        <v>BLANK</v>
      </c>
      <c r="R10597"/>
    </row>
    <row r="10598" spans="16:18" x14ac:dyDescent="0.2">
      <c r="P10598" s="288" t="str">
        <f t="shared" si="165"/>
        <v>BLANK</v>
      </c>
      <c r="R10598"/>
    </row>
    <row r="10599" spans="16:18" x14ac:dyDescent="0.2">
      <c r="P10599" s="288" t="str">
        <f t="shared" si="165"/>
        <v>BLANK</v>
      </c>
      <c r="R10599"/>
    </row>
    <row r="10600" spans="16:18" x14ac:dyDescent="0.2">
      <c r="P10600" s="288" t="str">
        <f t="shared" si="165"/>
        <v>BLANK</v>
      </c>
      <c r="R10600"/>
    </row>
    <row r="10601" spans="16:18" x14ac:dyDescent="0.2">
      <c r="P10601" s="288" t="str">
        <f t="shared" si="165"/>
        <v>BLANK</v>
      </c>
      <c r="R10601"/>
    </row>
    <row r="10602" spans="16:18" x14ac:dyDescent="0.2">
      <c r="P10602" s="288" t="str">
        <f t="shared" si="165"/>
        <v>BLANK</v>
      </c>
      <c r="R10602"/>
    </row>
    <row r="10603" spans="16:18" x14ac:dyDescent="0.2">
      <c r="P10603" s="288" t="str">
        <f t="shared" si="165"/>
        <v>BLANK</v>
      </c>
      <c r="R10603"/>
    </row>
    <row r="10604" spans="16:18" x14ac:dyDescent="0.2">
      <c r="P10604" s="288" t="str">
        <f t="shared" si="165"/>
        <v>BLANK</v>
      </c>
      <c r="R10604"/>
    </row>
    <row r="10605" spans="16:18" x14ac:dyDescent="0.2">
      <c r="P10605" s="288" t="str">
        <f t="shared" si="165"/>
        <v>BLANK</v>
      </c>
      <c r="R10605"/>
    </row>
    <row r="10606" spans="16:18" x14ac:dyDescent="0.2">
      <c r="P10606" s="288" t="str">
        <f t="shared" si="165"/>
        <v>BLANK</v>
      </c>
      <c r="R10606"/>
    </row>
    <row r="10607" spans="16:18" x14ac:dyDescent="0.2">
      <c r="P10607" s="288" t="str">
        <f t="shared" si="165"/>
        <v>BLANK</v>
      </c>
      <c r="R10607"/>
    </row>
    <row r="10608" spans="16:18" x14ac:dyDescent="0.2">
      <c r="P10608" s="288" t="str">
        <f t="shared" si="165"/>
        <v>BLANK</v>
      </c>
      <c r="R10608"/>
    </row>
    <row r="10609" spans="16:18" x14ac:dyDescent="0.2">
      <c r="P10609" s="288" t="str">
        <f t="shared" si="165"/>
        <v>BLANK</v>
      </c>
      <c r="R10609"/>
    </row>
    <row r="10610" spans="16:18" x14ac:dyDescent="0.2">
      <c r="P10610" s="288" t="str">
        <f t="shared" si="165"/>
        <v>BLANK</v>
      </c>
      <c r="R10610"/>
    </row>
    <row r="10611" spans="16:18" x14ac:dyDescent="0.2">
      <c r="P10611" s="288" t="str">
        <f t="shared" si="165"/>
        <v>BLANK</v>
      </c>
      <c r="R10611"/>
    </row>
    <row r="10612" spans="16:18" x14ac:dyDescent="0.2">
      <c r="P10612" s="288" t="str">
        <f t="shared" si="165"/>
        <v>BLANK</v>
      </c>
      <c r="R10612"/>
    </row>
    <row r="10613" spans="16:18" x14ac:dyDescent="0.2">
      <c r="P10613" s="288" t="str">
        <f t="shared" si="165"/>
        <v>BLANK</v>
      </c>
      <c r="R10613"/>
    </row>
    <row r="10614" spans="16:18" x14ac:dyDescent="0.2">
      <c r="P10614" s="288" t="str">
        <f t="shared" si="165"/>
        <v>BLANK</v>
      </c>
      <c r="R10614"/>
    </row>
    <row r="10615" spans="16:18" x14ac:dyDescent="0.2">
      <c r="P10615" s="288" t="str">
        <f t="shared" si="165"/>
        <v>BLANK</v>
      </c>
      <c r="R10615"/>
    </row>
    <row r="10616" spans="16:18" x14ac:dyDescent="0.2">
      <c r="P10616" s="288" t="str">
        <f t="shared" si="165"/>
        <v>BLANK</v>
      </c>
      <c r="R10616"/>
    </row>
    <row r="10617" spans="16:18" x14ac:dyDescent="0.2">
      <c r="P10617" s="288" t="str">
        <f t="shared" si="165"/>
        <v>BLANK</v>
      </c>
      <c r="R10617"/>
    </row>
    <row r="10618" spans="16:18" x14ac:dyDescent="0.2">
      <c r="P10618" s="288" t="str">
        <f t="shared" si="165"/>
        <v>BLANK</v>
      </c>
      <c r="R10618"/>
    </row>
    <row r="10619" spans="16:18" x14ac:dyDescent="0.2">
      <c r="P10619" s="288" t="str">
        <f t="shared" si="165"/>
        <v>BLANK</v>
      </c>
      <c r="R10619"/>
    </row>
    <row r="10620" spans="16:18" x14ac:dyDescent="0.2">
      <c r="P10620" s="288" t="str">
        <f t="shared" si="165"/>
        <v>BLANK</v>
      </c>
      <c r="R10620"/>
    </row>
    <row r="10621" spans="16:18" x14ac:dyDescent="0.2">
      <c r="P10621" s="288" t="str">
        <f t="shared" si="165"/>
        <v>BLANK</v>
      </c>
      <c r="R10621"/>
    </row>
    <row r="10622" spans="16:18" x14ac:dyDescent="0.2">
      <c r="P10622" s="288" t="str">
        <f t="shared" si="165"/>
        <v>BLANK</v>
      </c>
      <c r="R10622"/>
    </row>
    <row r="10623" spans="16:18" x14ac:dyDescent="0.2">
      <c r="P10623" s="288" t="str">
        <f t="shared" si="165"/>
        <v>BLANK</v>
      </c>
      <c r="R10623"/>
    </row>
    <row r="10624" spans="16:18" x14ac:dyDescent="0.2">
      <c r="P10624" s="288" t="str">
        <f t="shared" si="165"/>
        <v>BLANK</v>
      </c>
      <c r="R10624"/>
    </row>
    <row r="10625" spans="16:18" x14ac:dyDescent="0.2">
      <c r="P10625" s="288" t="str">
        <f t="shared" si="165"/>
        <v>BLANK</v>
      </c>
      <c r="R10625"/>
    </row>
    <row r="10626" spans="16:18" x14ac:dyDescent="0.2">
      <c r="P10626" s="288" t="str">
        <f t="shared" si="165"/>
        <v>BLANK</v>
      </c>
      <c r="R10626"/>
    </row>
    <row r="10627" spans="16:18" x14ac:dyDescent="0.2">
      <c r="P10627" s="288" t="str">
        <f t="shared" ref="P10627:P10690" si="166">IF(A10627="","BLANK",A10627)</f>
        <v>BLANK</v>
      </c>
      <c r="R10627"/>
    </row>
    <row r="10628" spans="16:18" x14ac:dyDescent="0.2">
      <c r="P10628" s="288" t="str">
        <f t="shared" si="166"/>
        <v>BLANK</v>
      </c>
      <c r="R10628"/>
    </row>
    <row r="10629" spans="16:18" x14ac:dyDescent="0.2">
      <c r="P10629" s="288" t="str">
        <f t="shared" si="166"/>
        <v>BLANK</v>
      </c>
      <c r="R10629"/>
    </row>
    <row r="10630" spans="16:18" x14ac:dyDescent="0.2">
      <c r="P10630" s="288" t="str">
        <f t="shared" si="166"/>
        <v>BLANK</v>
      </c>
      <c r="R10630"/>
    </row>
    <row r="10631" spans="16:18" x14ac:dyDescent="0.2">
      <c r="P10631" s="288" t="str">
        <f t="shared" si="166"/>
        <v>BLANK</v>
      </c>
      <c r="R10631"/>
    </row>
    <row r="10632" spans="16:18" x14ac:dyDescent="0.2">
      <c r="P10632" s="288" t="str">
        <f t="shared" si="166"/>
        <v>BLANK</v>
      </c>
      <c r="R10632"/>
    </row>
    <row r="10633" spans="16:18" x14ac:dyDescent="0.2">
      <c r="P10633" s="288" t="str">
        <f t="shared" si="166"/>
        <v>BLANK</v>
      </c>
      <c r="R10633"/>
    </row>
    <row r="10634" spans="16:18" x14ac:dyDescent="0.2">
      <c r="P10634" s="288" t="str">
        <f t="shared" si="166"/>
        <v>BLANK</v>
      </c>
      <c r="R10634"/>
    </row>
    <row r="10635" spans="16:18" x14ac:dyDescent="0.2">
      <c r="P10635" s="288" t="str">
        <f t="shared" si="166"/>
        <v>BLANK</v>
      </c>
      <c r="R10635"/>
    </row>
    <row r="10636" spans="16:18" x14ac:dyDescent="0.2">
      <c r="P10636" s="288" t="str">
        <f t="shared" si="166"/>
        <v>BLANK</v>
      </c>
      <c r="R10636"/>
    </row>
    <row r="10637" spans="16:18" x14ac:dyDescent="0.2">
      <c r="P10637" s="288" t="str">
        <f t="shared" si="166"/>
        <v>BLANK</v>
      </c>
      <c r="R10637"/>
    </row>
    <row r="10638" spans="16:18" x14ac:dyDescent="0.2">
      <c r="P10638" s="288" t="str">
        <f t="shared" si="166"/>
        <v>BLANK</v>
      </c>
      <c r="R10638"/>
    </row>
    <row r="10639" spans="16:18" x14ac:dyDescent="0.2">
      <c r="P10639" s="288" t="str">
        <f t="shared" si="166"/>
        <v>BLANK</v>
      </c>
      <c r="R10639"/>
    </row>
    <row r="10640" spans="16:18" x14ac:dyDescent="0.2">
      <c r="P10640" s="288" t="str">
        <f t="shared" si="166"/>
        <v>BLANK</v>
      </c>
      <c r="R10640"/>
    </row>
    <row r="10641" spans="16:18" x14ac:dyDescent="0.2">
      <c r="P10641" s="288" t="str">
        <f t="shared" si="166"/>
        <v>BLANK</v>
      </c>
      <c r="R10641"/>
    </row>
    <row r="10642" spans="16:18" x14ac:dyDescent="0.2">
      <c r="P10642" s="288" t="str">
        <f t="shared" si="166"/>
        <v>BLANK</v>
      </c>
      <c r="R10642"/>
    </row>
    <row r="10643" spans="16:18" x14ac:dyDescent="0.2">
      <c r="P10643" s="288" t="str">
        <f t="shared" si="166"/>
        <v>BLANK</v>
      </c>
      <c r="R10643"/>
    </row>
    <row r="10644" spans="16:18" x14ac:dyDescent="0.2">
      <c r="P10644" s="288" t="str">
        <f t="shared" si="166"/>
        <v>BLANK</v>
      </c>
      <c r="R10644"/>
    </row>
    <row r="10645" spans="16:18" x14ac:dyDescent="0.2">
      <c r="P10645" s="288" t="str">
        <f t="shared" si="166"/>
        <v>BLANK</v>
      </c>
      <c r="R10645"/>
    </row>
    <row r="10646" spans="16:18" x14ac:dyDescent="0.2">
      <c r="P10646" s="288" t="str">
        <f t="shared" si="166"/>
        <v>BLANK</v>
      </c>
      <c r="R10646"/>
    </row>
    <row r="10647" spans="16:18" x14ac:dyDescent="0.2">
      <c r="P10647" s="288" t="str">
        <f t="shared" si="166"/>
        <v>BLANK</v>
      </c>
      <c r="R10647"/>
    </row>
    <row r="10648" spans="16:18" x14ac:dyDescent="0.2">
      <c r="P10648" s="288" t="str">
        <f t="shared" si="166"/>
        <v>BLANK</v>
      </c>
      <c r="R10648"/>
    </row>
    <row r="10649" spans="16:18" x14ac:dyDescent="0.2">
      <c r="P10649" s="288" t="str">
        <f t="shared" si="166"/>
        <v>BLANK</v>
      </c>
      <c r="R10649"/>
    </row>
    <row r="10650" spans="16:18" x14ac:dyDescent="0.2">
      <c r="P10650" s="288" t="str">
        <f t="shared" si="166"/>
        <v>BLANK</v>
      </c>
      <c r="R10650"/>
    </row>
    <row r="10651" spans="16:18" x14ac:dyDescent="0.2">
      <c r="P10651" s="288" t="str">
        <f t="shared" si="166"/>
        <v>BLANK</v>
      </c>
      <c r="R10651"/>
    </row>
    <row r="10652" spans="16:18" x14ac:dyDescent="0.2">
      <c r="P10652" s="288" t="str">
        <f t="shared" si="166"/>
        <v>BLANK</v>
      </c>
      <c r="R10652"/>
    </row>
    <row r="10653" spans="16:18" x14ac:dyDescent="0.2">
      <c r="P10653" s="288" t="str">
        <f t="shared" si="166"/>
        <v>BLANK</v>
      </c>
      <c r="R10653"/>
    </row>
    <row r="10654" spans="16:18" x14ac:dyDescent="0.2">
      <c r="P10654" s="288" t="str">
        <f t="shared" si="166"/>
        <v>BLANK</v>
      </c>
      <c r="R10654"/>
    </row>
    <row r="10655" spans="16:18" x14ac:dyDescent="0.2">
      <c r="P10655" s="288" t="str">
        <f t="shared" si="166"/>
        <v>BLANK</v>
      </c>
      <c r="R10655"/>
    </row>
    <row r="10656" spans="16:18" x14ac:dyDescent="0.2">
      <c r="P10656" s="288" t="str">
        <f t="shared" si="166"/>
        <v>BLANK</v>
      </c>
      <c r="R10656"/>
    </row>
    <row r="10657" spans="16:18" x14ac:dyDescent="0.2">
      <c r="P10657" s="288" t="str">
        <f t="shared" si="166"/>
        <v>BLANK</v>
      </c>
      <c r="R10657"/>
    </row>
    <row r="10658" spans="16:18" x14ac:dyDescent="0.2">
      <c r="P10658" s="288" t="str">
        <f t="shared" si="166"/>
        <v>BLANK</v>
      </c>
      <c r="R10658"/>
    </row>
    <row r="10659" spans="16:18" x14ac:dyDescent="0.2">
      <c r="P10659" s="288" t="str">
        <f t="shared" si="166"/>
        <v>BLANK</v>
      </c>
      <c r="R10659"/>
    </row>
    <row r="10660" spans="16:18" x14ac:dyDescent="0.2">
      <c r="P10660" s="288" t="str">
        <f t="shared" si="166"/>
        <v>BLANK</v>
      </c>
      <c r="R10660"/>
    </row>
    <row r="10661" spans="16:18" x14ac:dyDescent="0.2">
      <c r="P10661" s="288" t="str">
        <f t="shared" si="166"/>
        <v>BLANK</v>
      </c>
      <c r="R10661"/>
    </row>
    <row r="10662" spans="16:18" x14ac:dyDescent="0.2">
      <c r="P10662" s="288" t="str">
        <f t="shared" si="166"/>
        <v>BLANK</v>
      </c>
      <c r="R10662"/>
    </row>
    <row r="10663" spans="16:18" x14ac:dyDescent="0.2">
      <c r="P10663" s="288" t="str">
        <f t="shared" si="166"/>
        <v>BLANK</v>
      </c>
      <c r="R10663"/>
    </row>
    <row r="10664" spans="16:18" x14ac:dyDescent="0.2">
      <c r="P10664" s="288" t="str">
        <f t="shared" si="166"/>
        <v>BLANK</v>
      </c>
      <c r="R10664"/>
    </row>
    <row r="10665" spans="16:18" x14ac:dyDescent="0.2">
      <c r="P10665" s="288" t="str">
        <f t="shared" si="166"/>
        <v>BLANK</v>
      </c>
      <c r="R10665"/>
    </row>
    <row r="10666" spans="16:18" x14ac:dyDescent="0.2">
      <c r="P10666" s="288" t="str">
        <f t="shared" si="166"/>
        <v>BLANK</v>
      </c>
      <c r="R10666"/>
    </row>
    <row r="10667" spans="16:18" x14ac:dyDescent="0.2">
      <c r="P10667" s="288" t="str">
        <f t="shared" si="166"/>
        <v>BLANK</v>
      </c>
      <c r="R10667"/>
    </row>
    <row r="10668" spans="16:18" x14ac:dyDescent="0.2">
      <c r="P10668" s="288" t="str">
        <f t="shared" si="166"/>
        <v>BLANK</v>
      </c>
      <c r="R10668"/>
    </row>
    <row r="10669" spans="16:18" x14ac:dyDescent="0.2">
      <c r="P10669" s="288" t="str">
        <f t="shared" si="166"/>
        <v>BLANK</v>
      </c>
      <c r="R10669"/>
    </row>
    <row r="10670" spans="16:18" x14ac:dyDescent="0.2">
      <c r="P10670" s="288" t="str">
        <f t="shared" si="166"/>
        <v>BLANK</v>
      </c>
      <c r="R10670"/>
    </row>
    <row r="10671" spans="16:18" x14ac:dyDescent="0.2">
      <c r="P10671" s="288" t="str">
        <f t="shared" si="166"/>
        <v>BLANK</v>
      </c>
      <c r="R10671"/>
    </row>
    <row r="10672" spans="16:18" x14ac:dyDescent="0.2">
      <c r="P10672" s="288" t="str">
        <f t="shared" si="166"/>
        <v>BLANK</v>
      </c>
      <c r="R10672"/>
    </row>
    <row r="10673" spans="16:18" x14ac:dyDescent="0.2">
      <c r="P10673" s="288" t="str">
        <f t="shared" si="166"/>
        <v>BLANK</v>
      </c>
      <c r="R10673"/>
    </row>
    <row r="10674" spans="16:18" x14ac:dyDescent="0.2">
      <c r="P10674" s="288" t="str">
        <f t="shared" si="166"/>
        <v>BLANK</v>
      </c>
      <c r="R10674"/>
    </row>
    <row r="10675" spans="16:18" x14ac:dyDescent="0.2">
      <c r="P10675" s="288" t="str">
        <f t="shared" si="166"/>
        <v>BLANK</v>
      </c>
      <c r="R10675"/>
    </row>
    <row r="10676" spans="16:18" x14ac:dyDescent="0.2">
      <c r="P10676" s="288" t="str">
        <f t="shared" si="166"/>
        <v>BLANK</v>
      </c>
      <c r="R10676"/>
    </row>
    <row r="10677" spans="16:18" x14ac:dyDescent="0.2">
      <c r="P10677" s="288" t="str">
        <f t="shared" si="166"/>
        <v>BLANK</v>
      </c>
      <c r="R10677"/>
    </row>
    <row r="10678" spans="16:18" x14ac:dyDescent="0.2">
      <c r="P10678" s="288" t="str">
        <f t="shared" si="166"/>
        <v>BLANK</v>
      </c>
      <c r="R10678"/>
    </row>
    <row r="10679" spans="16:18" x14ac:dyDescent="0.2">
      <c r="P10679" s="288" t="str">
        <f t="shared" si="166"/>
        <v>BLANK</v>
      </c>
      <c r="R10679"/>
    </row>
    <row r="10680" spans="16:18" x14ac:dyDescent="0.2">
      <c r="P10680" s="288" t="str">
        <f t="shared" si="166"/>
        <v>BLANK</v>
      </c>
      <c r="R10680"/>
    </row>
    <row r="10681" spans="16:18" x14ac:dyDescent="0.2">
      <c r="P10681" s="288" t="str">
        <f t="shared" si="166"/>
        <v>BLANK</v>
      </c>
      <c r="R10681"/>
    </row>
    <row r="10682" spans="16:18" x14ac:dyDescent="0.2">
      <c r="P10682" s="288" t="str">
        <f t="shared" si="166"/>
        <v>BLANK</v>
      </c>
      <c r="R10682"/>
    </row>
    <row r="10683" spans="16:18" x14ac:dyDescent="0.2">
      <c r="P10683" s="288" t="str">
        <f t="shared" si="166"/>
        <v>BLANK</v>
      </c>
      <c r="R10683"/>
    </row>
    <row r="10684" spans="16:18" x14ac:dyDescent="0.2">
      <c r="P10684" s="288" t="str">
        <f t="shared" si="166"/>
        <v>BLANK</v>
      </c>
      <c r="R10684"/>
    </row>
    <row r="10685" spans="16:18" x14ac:dyDescent="0.2">
      <c r="P10685" s="288" t="str">
        <f t="shared" si="166"/>
        <v>BLANK</v>
      </c>
      <c r="R10685"/>
    </row>
    <row r="10686" spans="16:18" x14ac:dyDescent="0.2">
      <c r="P10686" s="288" t="str">
        <f t="shared" si="166"/>
        <v>BLANK</v>
      </c>
      <c r="R10686"/>
    </row>
    <row r="10687" spans="16:18" x14ac:dyDescent="0.2">
      <c r="P10687" s="288" t="str">
        <f t="shared" si="166"/>
        <v>BLANK</v>
      </c>
      <c r="R10687"/>
    </row>
    <row r="10688" spans="16:18" x14ac:dyDescent="0.2">
      <c r="P10688" s="288" t="str">
        <f t="shared" si="166"/>
        <v>BLANK</v>
      </c>
      <c r="R10688"/>
    </row>
    <row r="10689" spans="16:18" x14ac:dyDescent="0.2">
      <c r="P10689" s="288" t="str">
        <f t="shared" si="166"/>
        <v>BLANK</v>
      </c>
      <c r="R10689"/>
    </row>
    <row r="10690" spans="16:18" x14ac:dyDescent="0.2">
      <c r="P10690" s="288" t="str">
        <f t="shared" si="166"/>
        <v>BLANK</v>
      </c>
      <c r="R10690"/>
    </row>
    <row r="10691" spans="16:18" x14ac:dyDescent="0.2">
      <c r="P10691" s="288" t="str">
        <f t="shared" ref="P10691:P10754" si="167">IF(A10691="","BLANK",A10691)</f>
        <v>BLANK</v>
      </c>
      <c r="R10691"/>
    </row>
    <row r="10692" spans="16:18" x14ac:dyDescent="0.2">
      <c r="P10692" s="288" t="str">
        <f t="shared" si="167"/>
        <v>BLANK</v>
      </c>
      <c r="R10692"/>
    </row>
    <row r="10693" spans="16:18" x14ac:dyDescent="0.2">
      <c r="P10693" s="288" t="str">
        <f t="shared" si="167"/>
        <v>BLANK</v>
      </c>
      <c r="R10693"/>
    </row>
    <row r="10694" spans="16:18" x14ac:dyDescent="0.2">
      <c r="P10694" s="288" t="str">
        <f t="shared" si="167"/>
        <v>BLANK</v>
      </c>
      <c r="R10694"/>
    </row>
    <row r="10695" spans="16:18" x14ac:dyDescent="0.2">
      <c r="P10695" s="288" t="str">
        <f t="shared" si="167"/>
        <v>BLANK</v>
      </c>
      <c r="R10695"/>
    </row>
    <row r="10696" spans="16:18" x14ac:dyDescent="0.2">
      <c r="P10696" s="288" t="str">
        <f t="shared" si="167"/>
        <v>BLANK</v>
      </c>
      <c r="R10696"/>
    </row>
    <row r="10697" spans="16:18" x14ac:dyDescent="0.2">
      <c r="P10697" s="288" t="str">
        <f t="shared" si="167"/>
        <v>BLANK</v>
      </c>
      <c r="R10697"/>
    </row>
    <row r="10698" spans="16:18" x14ac:dyDescent="0.2">
      <c r="P10698" s="288" t="str">
        <f t="shared" si="167"/>
        <v>BLANK</v>
      </c>
      <c r="R10698"/>
    </row>
    <row r="10699" spans="16:18" x14ac:dyDescent="0.2">
      <c r="P10699" s="288" t="str">
        <f t="shared" si="167"/>
        <v>BLANK</v>
      </c>
      <c r="R10699"/>
    </row>
    <row r="10700" spans="16:18" x14ac:dyDescent="0.2">
      <c r="P10700" s="288" t="str">
        <f t="shared" si="167"/>
        <v>BLANK</v>
      </c>
      <c r="R10700"/>
    </row>
    <row r="10701" spans="16:18" x14ac:dyDescent="0.2">
      <c r="P10701" s="288" t="str">
        <f t="shared" si="167"/>
        <v>BLANK</v>
      </c>
      <c r="R10701"/>
    </row>
    <row r="10702" spans="16:18" x14ac:dyDescent="0.2">
      <c r="P10702" s="288" t="str">
        <f t="shared" si="167"/>
        <v>BLANK</v>
      </c>
      <c r="R10702"/>
    </row>
    <row r="10703" spans="16:18" x14ac:dyDescent="0.2">
      <c r="P10703" s="288" t="str">
        <f t="shared" si="167"/>
        <v>BLANK</v>
      </c>
      <c r="R10703"/>
    </row>
    <row r="10704" spans="16:18" x14ac:dyDescent="0.2">
      <c r="P10704" s="288" t="str">
        <f t="shared" si="167"/>
        <v>BLANK</v>
      </c>
      <c r="R10704"/>
    </row>
    <row r="10705" spans="16:18" x14ac:dyDescent="0.2">
      <c r="P10705" s="288" t="str">
        <f t="shared" si="167"/>
        <v>BLANK</v>
      </c>
      <c r="R10705"/>
    </row>
    <row r="10706" spans="16:18" x14ac:dyDescent="0.2">
      <c r="P10706" s="288" t="str">
        <f t="shared" si="167"/>
        <v>BLANK</v>
      </c>
      <c r="R10706"/>
    </row>
    <row r="10707" spans="16:18" x14ac:dyDescent="0.2">
      <c r="P10707" s="288" t="str">
        <f t="shared" si="167"/>
        <v>BLANK</v>
      </c>
      <c r="R10707"/>
    </row>
    <row r="10708" spans="16:18" x14ac:dyDescent="0.2">
      <c r="P10708" s="288" t="str">
        <f t="shared" si="167"/>
        <v>BLANK</v>
      </c>
      <c r="R10708"/>
    </row>
    <row r="10709" spans="16:18" x14ac:dyDescent="0.2">
      <c r="P10709" s="288" t="str">
        <f t="shared" si="167"/>
        <v>BLANK</v>
      </c>
      <c r="R10709"/>
    </row>
    <row r="10710" spans="16:18" x14ac:dyDescent="0.2">
      <c r="P10710" s="288" t="str">
        <f t="shared" si="167"/>
        <v>BLANK</v>
      </c>
      <c r="R10710"/>
    </row>
    <row r="10711" spans="16:18" x14ac:dyDescent="0.2">
      <c r="P10711" s="288" t="str">
        <f t="shared" si="167"/>
        <v>BLANK</v>
      </c>
      <c r="R10711"/>
    </row>
    <row r="10712" spans="16:18" x14ac:dyDescent="0.2">
      <c r="P10712" s="288" t="str">
        <f t="shared" si="167"/>
        <v>BLANK</v>
      </c>
      <c r="R10712"/>
    </row>
    <row r="10713" spans="16:18" x14ac:dyDescent="0.2">
      <c r="P10713" s="288" t="str">
        <f t="shared" si="167"/>
        <v>BLANK</v>
      </c>
      <c r="R10713"/>
    </row>
    <row r="10714" spans="16:18" x14ac:dyDescent="0.2">
      <c r="P10714" s="288" t="str">
        <f t="shared" si="167"/>
        <v>BLANK</v>
      </c>
      <c r="R10714"/>
    </row>
    <row r="10715" spans="16:18" x14ac:dyDescent="0.2">
      <c r="P10715" s="288" t="str">
        <f t="shared" si="167"/>
        <v>BLANK</v>
      </c>
      <c r="R10715"/>
    </row>
    <row r="10716" spans="16:18" x14ac:dyDescent="0.2">
      <c r="P10716" s="288" t="str">
        <f t="shared" si="167"/>
        <v>BLANK</v>
      </c>
      <c r="R10716"/>
    </row>
    <row r="10717" spans="16:18" x14ac:dyDescent="0.2">
      <c r="P10717" s="288" t="str">
        <f t="shared" si="167"/>
        <v>BLANK</v>
      </c>
      <c r="R10717"/>
    </row>
    <row r="10718" spans="16:18" x14ac:dyDescent="0.2">
      <c r="P10718" s="288" t="str">
        <f t="shared" si="167"/>
        <v>BLANK</v>
      </c>
      <c r="R10718"/>
    </row>
    <row r="10719" spans="16:18" x14ac:dyDescent="0.2">
      <c r="P10719" s="288" t="str">
        <f t="shared" si="167"/>
        <v>BLANK</v>
      </c>
      <c r="R10719"/>
    </row>
    <row r="10720" spans="16:18" x14ac:dyDescent="0.2">
      <c r="P10720" s="288" t="str">
        <f t="shared" si="167"/>
        <v>BLANK</v>
      </c>
      <c r="R10720"/>
    </row>
    <row r="10721" spans="16:18" x14ac:dyDescent="0.2">
      <c r="P10721" s="288" t="str">
        <f t="shared" si="167"/>
        <v>BLANK</v>
      </c>
      <c r="R10721"/>
    </row>
    <row r="10722" spans="16:18" x14ac:dyDescent="0.2">
      <c r="P10722" s="288" t="str">
        <f t="shared" si="167"/>
        <v>BLANK</v>
      </c>
      <c r="R10722"/>
    </row>
    <row r="10723" spans="16:18" x14ac:dyDescent="0.2">
      <c r="P10723" s="288" t="str">
        <f t="shared" si="167"/>
        <v>BLANK</v>
      </c>
      <c r="R10723"/>
    </row>
    <row r="10724" spans="16:18" x14ac:dyDescent="0.2">
      <c r="P10724" s="288" t="str">
        <f t="shared" si="167"/>
        <v>BLANK</v>
      </c>
      <c r="R10724"/>
    </row>
    <row r="10725" spans="16:18" x14ac:dyDescent="0.2">
      <c r="P10725" s="288" t="str">
        <f t="shared" si="167"/>
        <v>BLANK</v>
      </c>
      <c r="R10725"/>
    </row>
    <row r="10726" spans="16:18" x14ac:dyDescent="0.2">
      <c r="P10726" s="288" t="str">
        <f t="shared" si="167"/>
        <v>BLANK</v>
      </c>
      <c r="R10726"/>
    </row>
    <row r="10727" spans="16:18" x14ac:dyDescent="0.2">
      <c r="P10727" s="288" t="str">
        <f t="shared" si="167"/>
        <v>BLANK</v>
      </c>
      <c r="R10727"/>
    </row>
    <row r="10728" spans="16:18" x14ac:dyDescent="0.2">
      <c r="P10728" s="288" t="str">
        <f t="shared" si="167"/>
        <v>BLANK</v>
      </c>
      <c r="R10728"/>
    </row>
    <row r="10729" spans="16:18" x14ac:dyDescent="0.2">
      <c r="P10729" s="288" t="str">
        <f t="shared" si="167"/>
        <v>BLANK</v>
      </c>
      <c r="R10729"/>
    </row>
    <row r="10730" spans="16:18" x14ac:dyDescent="0.2">
      <c r="P10730" s="288" t="str">
        <f t="shared" si="167"/>
        <v>BLANK</v>
      </c>
      <c r="R10730"/>
    </row>
    <row r="10731" spans="16:18" x14ac:dyDescent="0.2">
      <c r="P10731" s="288" t="str">
        <f t="shared" si="167"/>
        <v>BLANK</v>
      </c>
      <c r="R10731"/>
    </row>
    <row r="10732" spans="16:18" x14ac:dyDescent="0.2">
      <c r="P10732" s="288" t="str">
        <f t="shared" si="167"/>
        <v>BLANK</v>
      </c>
      <c r="R10732"/>
    </row>
    <row r="10733" spans="16:18" x14ac:dyDescent="0.2">
      <c r="P10733" s="288" t="str">
        <f t="shared" si="167"/>
        <v>BLANK</v>
      </c>
      <c r="R10733"/>
    </row>
    <row r="10734" spans="16:18" x14ac:dyDescent="0.2">
      <c r="P10734" s="288" t="str">
        <f t="shared" si="167"/>
        <v>BLANK</v>
      </c>
      <c r="R10734"/>
    </row>
    <row r="10735" spans="16:18" x14ac:dyDescent="0.2">
      <c r="P10735" s="288" t="str">
        <f t="shared" si="167"/>
        <v>BLANK</v>
      </c>
      <c r="R10735"/>
    </row>
    <row r="10736" spans="16:18" x14ac:dyDescent="0.2">
      <c r="P10736" s="288" t="str">
        <f t="shared" si="167"/>
        <v>BLANK</v>
      </c>
      <c r="R10736"/>
    </row>
    <row r="10737" spans="16:18" x14ac:dyDescent="0.2">
      <c r="P10737" s="288" t="str">
        <f t="shared" si="167"/>
        <v>BLANK</v>
      </c>
      <c r="R10737"/>
    </row>
    <row r="10738" spans="16:18" x14ac:dyDescent="0.2">
      <c r="P10738" s="288" t="str">
        <f t="shared" si="167"/>
        <v>BLANK</v>
      </c>
      <c r="R10738"/>
    </row>
    <row r="10739" spans="16:18" x14ac:dyDescent="0.2">
      <c r="P10739" s="288" t="str">
        <f t="shared" si="167"/>
        <v>BLANK</v>
      </c>
      <c r="R10739"/>
    </row>
    <row r="10740" spans="16:18" x14ac:dyDescent="0.2">
      <c r="P10740" s="288" t="str">
        <f t="shared" si="167"/>
        <v>BLANK</v>
      </c>
      <c r="R10740"/>
    </row>
    <row r="10741" spans="16:18" x14ac:dyDescent="0.2">
      <c r="P10741" s="288" t="str">
        <f t="shared" si="167"/>
        <v>BLANK</v>
      </c>
      <c r="R10741"/>
    </row>
    <row r="10742" spans="16:18" x14ac:dyDescent="0.2">
      <c r="P10742" s="288" t="str">
        <f t="shared" si="167"/>
        <v>BLANK</v>
      </c>
      <c r="R10742"/>
    </row>
    <row r="10743" spans="16:18" x14ac:dyDescent="0.2">
      <c r="P10743" s="288" t="str">
        <f t="shared" si="167"/>
        <v>BLANK</v>
      </c>
      <c r="R10743"/>
    </row>
    <row r="10744" spans="16:18" x14ac:dyDescent="0.2">
      <c r="P10744" s="288" t="str">
        <f t="shared" si="167"/>
        <v>BLANK</v>
      </c>
      <c r="R10744"/>
    </row>
    <row r="10745" spans="16:18" x14ac:dyDescent="0.2">
      <c r="P10745" s="288" t="str">
        <f t="shared" si="167"/>
        <v>BLANK</v>
      </c>
      <c r="R10745"/>
    </row>
    <row r="10746" spans="16:18" x14ac:dyDescent="0.2">
      <c r="P10746" s="288" t="str">
        <f t="shared" si="167"/>
        <v>BLANK</v>
      </c>
      <c r="R10746"/>
    </row>
    <row r="10747" spans="16:18" x14ac:dyDescent="0.2">
      <c r="P10747" s="288" t="str">
        <f t="shared" si="167"/>
        <v>BLANK</v>
      </c>
      <c r="R10747"/>
    </row>
    <row r="10748" spans="16:18" x14ac:dyDescent="0.2">
      <c r="P10748" s="288" t="str">
        <f t="shared" si="167"/>
        <v>BLANK</v>
      </c>
      <c r="R10748"/>
    </row>
    <row r="10749" spans="16:18" x14ac:dyDescent="0.2">
      <c r="P10749" s="288" t="str">
        <f t="shared" si="167"/>
        <v>BLANK</v>
      </c>
      <c r="R10749"/>
    </row>
    <row r="10750" spans="16:18" x14ac:dyDescent="0.2">
      <c r="P10750" s="288" t="str">
        <f t="shared" si="167"/>
        <v>BLANK</v>
      </c>
      <c r="R10750"/>
    </row>
    <row r="10751" spans="16:18" x14ac:dyDescent="0.2">
      <c r="P10751" s="288" t="str">
        <f t="shared" si="167"/>
        <v>BLANK</v>
      </c>
      <c r="R10751"/>
    </row>
    <row r="10752" spans="16:18" x14ac:dyDescent="0.2">
      <c r="P10752" s="288" t="str">
        <f t="shared" si="167"/>
        <v>BLANK</v>
      </c>
      <c r="R10752"/>
    </row>
    <row r="10753" spans="16:18" x14ac:dyDescent="0.2">
      <c r="P10753" s="288" t="str">
        <f t="shared" si="167"/>
        <v>BLANK</v>
      </c>
      <c r="R10753"/>
    </row>
    <row r="10754" spans="16:18" x14ac:dyDescent="0.2">
      <c r="P10754" s="288" t="str">
        <f t="shared" si="167"/>
        <v>BLANK</v>
      </c>
      <c r="R10754"/>
    </row>
    <row r="10755" spans="16:18" x14ac:dyDescent="0.2">
      <c r="P10755" s="288" t="str">
        <f t="shared" ref="P10755:P10818" si="168">IF(A10755="","BLANK",A10755)</f>
        <v>BLANK</v>
      </c>
      <c r="R10755"/>
    </row>
    <row r="10756" spans="16:18" x14ac:dyDescent="0.2">
      <c r="P10756" s="288" t="str">
        <f t="shared" si="168"/>
        <v>BLANK</v>
      </c>
      <c r="R10756"/>
    </row>
    <row r="10757" spans="16:18" x14ac:dyDescent="0.2">
      <c r="P10757" s="288" t="str">
        <f t="shared" si="168"/>
        <v>BLANK</v>
      </c>
      <c r="R10757"/>
    </row>
    <row r="10758" spans="16:18" x14ac:dyDescent="0.2">
      <c r="P10758" s="288" t="str">
        <f t="shared" si="168"/>
        <v>BLANK</v>
      </c>
      <c r="R10758"/>
    </row>
    <row r="10759" spans="16:18" x14ac:dyDescent="0.2">
      <c r="P10759" s="288" t="str">
        <f t="shared" si="168"/>
        <v>BLANK</v>
      </c>
      <c r="R10759"/>
    </row>
    <row r="10760" spans="16:18" x14ac:dyDescent="0.2">
      <c r="P10760" s="288" t="str">
        <f t="shared" si="168"/>
        <v>BLANK</v>
      </c>
      <c r="R10760"/>
    </row>
    <row r="10761" spans="16:18" x14ac:dyDescent="0.2">
      <c r="P10761" s="288" t="str">
        <f t="shared" si="168"/>
        <v>BLANK</v>
      </c>
      <c r="R10761"/>
    </row>
    <row r="10762" spans="16:18" x14ac:dyDescent="0.2">
      <c r="P10762" s="288" t="str">
        <f t="shared" si="168"/>
        <v>BLANK</v>
      </c>
      <c r="R10762"/>
    </row>
    <row r="10763" spans="16:18" x14ac:dyDescent="0.2">
      <c r="P10763" s="288" t="str">
        <f t="shared" si="168"/>
        <v>BLANK</v>
      </c>
      <c r="R10763"/>
    </row>
    <row r="10764" spans="16:18" x14ac:dyDescent="0.2">
      <c r="P10764" s="288" t="str">
        <f t="shared" si="168"/>
        <v>BLANK</v>
      </c>
      <c r="R10764"/>
    </row>
    <row r="10765" spans="16:18" x14ac:dyDescent="0.2">
      <c r="P10765" s="288" t="str">
        <f t="shared" si="168"/>
        <v>BLANK</v>
      </c>
      <c r="R10765"/>
    </row>
    <row r="10766" spans="16:18" x14ac:dyDescent="0.2">
      <c r="P10766" s="288" t="str">
        <f t="shared" si="168"/>
        <v>BLANK</v>
      </c>
      <c r="R10766"/>
    </row>
    <row r="10767" spans="16:18" x14ac:dyDescent="0.2">
      <c r="P10767" s="288" t="str">
        <f t="shared" si="168"/>
        <v>BLANK</v>
      </c>
      <c r="R10767"/>
    </row>
    <row r="10768" spans="16:18" x14ac:dyDescent="0.2">
      <c r="P10768" s="288" t="str">
        <f t="shared" si="168"/>
        <v>BLANK</v>
      </c>
      <c r="R10768"/>
    </row>
    <row r="10769" spans="16:18" x14ac:dyDescent="0.2">
      <c r="P10769" s="288" t="str">
        <f t="shared" si="168"/>
        <v>BLANK</v>
      </c>
      <c r="R10769"/>
    </row>
    <row r="10770" spans="16:18" x14ac:dyDescent="0.2">
      <c r="P10770" s="288" t="str">
        <f t="shared" si="168"/>
        <v>BLANK</v>
      </c>
      <c r="R10770"/>
    </row>
    <row r="10771" spans="16:18" x14ac:dyDescent="0.2">
      <c r="P10771" s="288" t="str">
        <f t="shared" si="168"/>
        <v>BLANK</v>
      </c>
      <c r="R10771"/>
    </row>
    <row r="10772" spans="16:18" x14ac:dyDescent="0.2">
      <c r="P10772" s="288" t="str">
        <f t="shared" si="168"/>
        <v>BLANK</v>
      </c>
      <c r="R10772"/>
    </row>
    <row r="10773" spans="16:18" x14ac:dyDescent="0.2">
      <c r="P10773" s="288" t="str">
        <f t="shared" si="168"/>
        <v>BLANK</v>
      </c>
      <c r="R10773"/>
    </row>
    <row r="10774" spans="16:18" x14ac:dyDescent="0.2">
      <c r="P10774" s="288" t="str">
        <f t="shared" si="168"/>
        <v>BLANK</v>
      </c>
      <c r="R10774"/>
    </row>
    <row r="10775" spans="16:18" x14ac:dyDescent="0.2">
      <c r="P10775" s="288" t="str">
        <f t="shared" si="168"/>
        <v>BLANK</v>
      </c>
      <c r="R10775"/>
    </row>
    <row r="10776" spans="16:18" x14ac:dyDescent="0.2">
      <c r="P10776" s="288" t="str">
        <f t="shared" si="168"/>
        <v>BLANK</v>
      </c>
      <c r="R10776"/>
    </row>
    <row r="10777" spans="16:18" x14ac:dyDescent="0.2">
      <c r="P10777" s="288" t="str">
        <f t="shared" si="168"/>
        <v>BLANK</v>
      </c>
      <c r="R10777"/>
    </row>
    <row r="10778" spans="16:18" x14ac:dyDescent="0.2">
      <c r="P10778" s="288" t="str">
        <f t="shared" si="168"/>
        <v>BLANK</v>
      </c>
      <c r="R10778"/>
    </row>
    <row r="10779" spans="16:18" x14ac:dyDescent="0.2">
      <c r="P10779" s="288" t="str">
        <f t="shared" si="168"/>
        <v>BLANK</v>
      </c>
      <c r="R10779"/>
    </row>
    <row r="10780" spans="16:18" x14ac:dyDescent="0.2">
      <c r="P10780" s="288" t="str">
        <f t="shared" si="168"/>
        <v>BLANK</v>
      </c>
      <c r="R10780"/>
    </row>
    <row r="10781" spans="16:18" x14ac:dyDescent="0.2">
      <c r="P10781" s="288" t="str">
        <f t="shared" si="168"/>
        <v>BLANK</v>
      </c>
      <c r="R10781"/>
    </row>
    <row r="10782" spans="16:18" x14ac:dyDescent="0.2">
      <c r="P10782" s="288" t="str">
        <f t="shared" si="168"/>
        <v>BLANK</v>
      </c>
      <c r="R10782"/>
    </row>
    <row r="10783" spans="16:18" x14ac:dyDescent="0.2">
      <c r="P10783" s="288" t="str">
        <f t="shared" si="168"/>
        <v>BLANK</v>
      </c>
      <c r="R10783"/>
    </row>
    <row r="10784" spans="16:18" x14ac:dyDescent="0.2">
      <c r="P10784" s="288" t="str">
        <f t="shared" si="168"/>
        <v>BLANK</v>
      </c>
      <c r="R10784"/>
    </row>
    <row r="10785" spans="16:18" x14ac:dyDescent="0.2">
      <c r="P10785" s="288" t="str">
        <f t="shared" si="168"/>
        <v>BLANK</v>
      </c>
      <c r="R10785"/>
    </row>
    <row r="10786" spans="16:18" x14ac:dyDescent="0.2">
      <c r="P10786" s="288" t="str">
        <f t="shared" si="168"/>
        <v>BLANK</v>
      </c>
      <c r="R10786"/>
    </row>
    <row r="10787" spans="16:18" x14ac:dyDescent="0.2">
      <c r="P10787" s="288" t="str">
        <f t="shared" si="168"/>
        <v>BLANK</v>
      </c>
      <c r="R10787"/>
    </row>
    <row r="10788" spans="16:18" x14ac:dyDescent="0.2">
      <c r="P10788" s="288" t="str">
        <f t="shared" si="168"/>
        <v>BLANK</v>
      </c>
      <c r="R10788"/>
    </row>
    <row r="10789" spans="16:18" x14ac:dyDescent="0.2">
      <c r="P10789" s="288" t="str">
        <f t="shared" si="168"/>
        <v>BLANK</v>
      </c>
      <c r="R10789"/>
    </row>
    <row r="10790" spans="16:18" x14ac:dyDescent="0.2">
      <c r="P10790" s="288" t="str">
        <f t="shared" si="168"/>
        <v>BLANK</v>
      </c>
      <c r="R10790"/>
    </row>
    <row r="10791" spans="16:18" x14ac:dyDescent="0.2">
      <c r="P10791" s="288" t="str">
        <f t="shared" si="168"/>
        <v>BLANK</v>
      </c>
      <c r="R10791"/>
    </row>
    <row r="10792" spans="16:18" x14ac:dyDescent="0.2">
      <c r="P10792" s="288" t="str">
        <f t="shared" si="168"/>
        <v>BLANK</v>
      </c>
      <c r="R10792"/>
    </row>
    <row r="10793" spans="16:18" x14ac:dyDescent="0.2">
      <c r="P10793" s="288" t="str">
        <f t="shared" si="168"/>
        <v>BLANK</v>
      </c>
      <c r="R10793"/>
    </row>
    <row r="10794" spans="16:18" x14ac:dyDescent="0.2">
      <c r="P10794" s="288" t="str">
        <f t="shared" si="168"/>
        <v>BLANK</v>
      </c>
      <c r="R10794"/>
    </row>
    <row r="10795" spans="16:18" x14ac:dyDescent="0.2">
      <c r="P10795" s="288" t="str">
        <f t="shared" si="168"/>
        <v>BLANK</v>
      </c>
      <c r="R10795"/>
    </row>
    <row r="10796" spans="16:18" x14ac:dyDescent="0.2">
      <c r="P10796" s="288" t="str">
        <f t="shared" si="168"/>
        <v>BLANK</v>
      </c>
      <c r="R10796"/>
    </row>
    <row r="10797" spans="16:18" x14ac:dyDescent="0.2">
      <c r="P10797" s="288" t="str">
        <f t="shared" si="168"/>
        <v>BLANK</v>
      </c>
      <c r="R10797"/>
    </row>
    <row r="10798" spans="16:18" x14ac:dyDescent="0.2">
      <c r="P10798" s="288" t="str">
        <f t="shared" si="168"/>
        <v>BLANK</v>
      </c>
      <c r="R10798"/>
    </row>
    <row r="10799" spans="16:18" x14ac:dyDescent="0.2">
      <c r="P10799" s="288" t="str">
        <f t="shared" si="168"/>
        <v>BLANK</v>
      </c>
      <c r="R10799"/>
    </row>
    <row r="10800" spans="16:18" x14ac:dyDescent="0.2">
      <c r="P10800" s="288" t="str">
        <f t="shared" si="168"/>
        <v>BLANK</v>
      </c>
      <c r="R10800"/>
    </row>
    <row r="10801" spans="16:18" x14ac:dyDescent="0.2">
      <c r="P10801" s="288" t="str">
        <f t="shared" si="168"/>
        <v>BLANK</v>
      </c>
      <c r="R10801"/>
    </row>
    <row r="10802" spans="16:18" x14ac:dyDescent="0.2">
      <c r="P10802" s="288" t="str">
        <f t="shared" si="168"/>
        <v>BLANK</v>
      </c>
      <c r="R10802"/>
    </row>
    <row r="10803" spans="16:18" x14ac:dyDescent="0.2">
      <c r="P10803" s="288" t="str">
        <f t="shared" si="168"/>
        <v>BLANK</v>
      </c>
      <c r="R10803"/>
    </row>
    <row r="10804" spans="16:18" x14ac:dyDescent="0.2">
      <c r="P10804" s="288" t="str">
        <f t="shared" si="168"/>
        <v>BLANK</v>
      </c>
      <c r="R10804"/>
    </row>
    <row r="10805" spans="16:18" x14ac:dyDescent="0.2">
      <c r="P10805" s="288" t="str">
        <f t="shared" si="168"/>
        <v>BLANK</v>
      </c>
      <c r="R10805"/>
    </row>
    <row r="10806" spans="16:18" x14ac:dyDescent="0.2">
      <c r="P10806" s="288" t="str">
        <f t="shared" si="168"/>
        <v>BLANK</v>
      </c>
      <c r="R10806"/>
    </row>
    <row r="10807" spans="16:18" x14ac:dyDescent="0.2">
      <c r="P10807" s="288" t="str">
        <f t="shared" si="168"/>
        <v>BLANK</v>
      </c>
      <c r="R10807"/>
    </row>
    <row r="10808" spans="16:18" x14ac:dyDescent="0.2">
      <c r="P10808" s="288" t="str">
        <f t="shared" si="168"/>
        <v>BLANK</v>
      </c>
      <c r="R10808"/>
    </row>
    <row r="10809" spans="16:18" x14ac:dyDescent="0.2">
      <c r="P10809" s="288" t="str">
        <f t="shared" si="168"/>
        <v>BLANK</v>
      </c>
      <c r="R10809"/>
    </row>
    <row r="10810" spans="16:18" x14ac:dyDescent="0.2">
      <c r="P10810" s="288" t="str">
        <f t="shared" si="168"/>
        <v>BLANK</v>
      </c>
      <c r="R10810"/>
    </row>
    <row r="10811" spans="16:18" x14ac:dyDescent="0.2">
      <c r="P10811" s="288" t="str">
        <f t="shared" si="168"/>
        <v>BLANK</v>
      </c>
      <c r="R10811"/>
    </row>
    <row r="10812" spans="16:18" x14ac:dyDescent="0.2">
      <c r="P10812" s="288" t="str">
        <f t="shared" si="168"/>
        <v>BLANK</v>
      </c>
      <c r="R10812"/>
    </row>
    <row r="10813" spans="16:18" x14ac:dyDescent="0.2">
      <c r="P10813" s="288" t="str">
        <f t="shared" si="168"/>
        <v>BLANK</v>
      </c>
      <c r="R10813"/>
    </row>
    <row r="10814" spans="16:18" x14ac:dyDescent="0.2">
      <c r="P10814" s="288" t="str">
        <f t="shared" si="168"/>
        <v>BLANK</v>
      </c>
      <c r="R10814"/>
    </row>
    <row r="10815" spans="16:18" x14ac:dyDescent="0.2">
      <c r="P10815" s="288" t="str">
        <f t="shared" si="168"/>
        <v>BLANK</v>
      </c>
      <c r="R10815"/>
    </row>
    <row r="10816" spans="16:18" x14ac:dyDescent="0.2">
      <c r="P10816" s="288" t="str">
        <f t="shared" si="168"/>
        <v>BLANK</v>
      </c>
      <c r="R10816"/>
    </row>
    <row r="10817" spans="16:18" x14ac:dyDescent="0.2">
      <c r="P10817" s="288" t="str">
        <f t="shared" si="168"/>
        <v>BLANK</v>
      </c>
      <c r="R10817"/>
    </row>
    <row r="10818" spans="16:18" x14ac:dyDescent="0.2">
      <c r="P10818" s="288" t="str">
        <f t="shared" si="168"/>
        <v>BLANK</v>
      </c>
      <c r="R10818"/>
    </row>
    <row r="10819" spans="16:18" x14ac:dyDescent="0.2">
      <c r="P10819" s="288" t="str">
        <f t="shared" ref="P10819:P10882" si="169">IF(A10819="","BLANK",A10819)</f>
        <v>BLANK</v>
      </c>
      <c r="R10819"/>
    </row>
    <row r="10820" spans="16:18" x14ac:dyDescent="0.2">
      <c r="P10820" s="288" t="str">
        <f t="shared" si="169"/>
        <v>BLANK</v>
      </c>
      <c r="R10820"/>
    </row>
    <row r="10821" spans="16:18" x14ac:dyDescent="0.2">
      <c r="P10821" s="288" t="str">
        <f t="shared" si="169"/>
        <v>BLANK</v>
      </c>
      <c r="R10821"/>
    </row>
    <row r="10822" spans="16:18" x14ac:dyDescent="0.2">
      <c r="P10822" s="288" t="str">
        <f t="shared" si="169"/>
        <v>BLANK</v>
      </c>
      <c r="R10822"/>
    </row>
    <row r="10823" spans="16:18" x14ac:dyDescent="0.2">
      <c r="P10823" s="288" t="str">
        <f t="shared" si="169"/>
        <v>BLANK</v>
      </c>
      <c r="R10823"/>
    </row>
    <row r="10824" spans="16:18" x14ac:dyDescent="0.2">
      <c r="P10824" s="288" t="str">
        <f t="shared" si="169"/>
        <v>BLANK</v>
      </c>
      <c r="R10824"/>
    </row>
    <row r="10825" spans="16:18" x14ac:dyDescent="0.2">
      <c r="P10825" s="288" t="str">
        <f t="shared" si="169"/>
        <v>BLANK</v>
      </c>
      <c r="R10825"/>
    </row>
    <row r="10826" spans="16:18" x14ac:dyDescent="0.2">
      <c r="P10826" s="288" t="str">
        <f t="shared" si="169"/>
        <v>BLANK</v>
      </c>
      <c r="R10826"/>
    </row>
    <row r="10827" spans="16:18" x14ac:dyDescent="0.2">
      <c r="P10827" s="288" t="str">
        <f t="shared" si="169"/>
        <v>BLANK</v>
      </c>
      <c r="R10827"/>
    </row>
    <row r="10828" spans="16:18" x14ac:dyDescent="0.2">
      <c r="P10828" s="288" t="str">
        <f t="shared" si="169"/>
        <v>BLANK</v>
      </c>
      <c r="R10828"/>
    </row>
    <row r="10829" spans="16:18" x14ac:dyDescent="0.2">
      <c r="P10829" s="288" t="str">
        <f t="shared" si="169"/>
        <v>BLANK</v>
      </c>
      <c r="R10829"/>
    </row>
    <row r="10830" spans="16:18" x14ac:dyDescent="0.2">
      <c r="P10830" s="288" t="str">
        <f t="shared" si="169"/>
        <v>BLANK</v>
      </c>
      <c r="R10830"/>
    </row>
    <row r="10831" spans="16:18" x14ac:dyDescent="0.2">
      <c r="P10831" s="288" t="str">
        <f t="shared" si="169"/>
        <v>BLANK</v>
      </c>
      <c r="R10831"/>
    </row>
    <row r="10832" spans="16:18" x14ac:dyDescent="0.2">
      <c r="P10832" s="288" t="str">
        <f t="shared" si="169"/>
        <v>BLANK</v>
      </c>
      <c r="R10832"/>
    </row>
    <row r="10833" spans="16:18" x14ac:dyDescent="0.2">
      <c r="P10833" s="288" t="str">
        <f t="shared" si="169"/>
        <v>BLANK</v>
      </c>
      <c r="R10833"/>
    </row>
    <row r="10834" spans="16:18" x14ac:dyDescent="0.2">
      <c r="P10834" s="288" t="str">
        <f t="shared" si="169"/>
        <v>BLANK</v>
      </c>
      <c r="R10834"/>
    </row>
    <row r="10835" spans="16:18" x14ac:dyDescent="0.2">
      <c r="P10835" s="288" t="str">
        <f t="shared" si="169"/>
        <v>BLANK</v>
      </c>
      <c r="R10835"/>
    </row>
    <row r="10836" spans="16:18" x14ac:dyDescent="0.2">
      <c r="P10836" s="288" t="str">
        <f t="shared" si="169"/>
        <v>BLANK</v>
      </c>
      <c r="R10836"/>
    </row>
    <row r="10837" spans="16:18" x14ac:dyDescent="0.2">
      <c r="P10837" s="288" t="str">
        <f t="shared" si="169"/>
        <v>BLANK</v>
      </c>
      <c r="R10837"/>
    </row>
    <row r="10838" spans="16:18" x14ac:dyDescent="0.2">
      <c r="P10838" s="288" t="str">
        <f t="shared" si="169"/>
        <v>BLANK</v>
      </c>
      <c r="R10838"/>
    </row>
    <row r="10839" spans="16:18" x14ac:dyDescent="0.2">
      <c r="P10839" s="288" t="str">
        <f t="shared" si="169"/>
        <v>BLANK</v>
      </c>
      <c r="R10839"/>
    </row>
    <row r="10840" spans="16:18" x14ac:dyDescent="0.2">
      <c r="P10840" s="288" t="str">
        <f t="shared" si="169"/>
        <v>BLANK</v>
      </c>
      <c r="R10840"/>
    </row>
    <row r="10841" spans="16:18" x14ac:dyDescent="0.2">
      <c r="P10841" s="288" t="str">
        <f t="shared" si="169"/>
        <v>BLANK</v>
      </c>
      <c r="R10841"/>
    </row>
    <row r="10842" spans="16:18" x14ac:dyDescent="0.2">
      <c r="P10842" s="288" t="str">
        <f t="shared" si="169"/>
        <v>BLANK</v>
      </c>
      <c r="R10842"/>
    </row>
    <row r="10843" spans="16:18" x14ac:dyDescent="0.2">
      <c r="P10843" s="288" t="str">
        <f t="shared" si="169"/>
        <v>BLANK</v>
      </c>
      <c r="R10843"/>
    </row>
    <row r="10844" spans="16:18" x14ac:dyDescent="0.2">
      <c r="P10844" s="288" t="str">
        <f t="shared" si="169"/>
        <v>BLANK</v>
      </c>
      <c r="R10844"/>
    </row>
    <row r="10845" spans="16:18" x14ac:dyDescent="0.2">
      <c r="P10845" s="288" t="str">
        <f t="shared" si="169"/>
        <v>BLANK</v>
      </c>
      <c r="R10845"/>
    </row>
    <row r="10846" spans="16:18" x14ac:dyDescent="0.2">
      <c r="P10846" s="288" t="str">
        <f t="shared" si="169"/>
        <v>BLANK</v>
      </c>
      <c r="R10846"/>
    </row>
    <row r="10847" spans="16:18" x14ac:dyDescent="0.2">
      <c r="P10847" s="288" t="str">
        <f t="shared" si="169"/>
        <v>BLANK</v>
      </c>
      <c r="R10847"/>
    </row>
    <row r="10848" spans="16:18" x14ac:dyDescent="0.2">
      <c r="P10848" s="288" t="str">
        <f t="shared" si="169"/>
        <v>BLANK</v>
      </c>
      <c r="R10848"/>
    </row>
    <row r="10849" spans="16:18" x14ac:dyDescent="0.2">
      <c r="P10849" s="288" t="str">
        <f t="shared" si="169"/>
        <v>BLANK</v>
      </c>
      <c r="R10849"/>
    </row>
    <row r="10850" spans="16:18" x14ac:dyDescent="0.2">
      <c r="P10850" s="288" t="str">
        <f t="shared" si="169"/>
        <v>BLANK</v>
      </c>
      <c r="R10850"/>
    </row>
    <row r="10851" spans="16:18" x14ac:dyDescent="0.2">
      <c r="P10851" s="288" t="str">
        <f t="shared" si="169"/>
        <v>BLANK</v>
      </c>
      <c r="R10851"/>
    </row>
    <row r="10852" spans="16:18" x14ac:dyDescent="0.2">
      <c r="P10852" s="288" t="str">
        <f t="shared" si="169"/>
        <v>BLANK</v>
      </c>
      <c r="R10852"/>
    </row>
    <row r="10853" spans="16:18" x14ac:dyDescent="0.2">
      <c r="P10853" s="288" t="str">
        <f t="shared" si="169"/>
        <v>BLANK</v>
      </c>
      <c r="R10853"/>
    </row>
    <row r="10854" spans="16:18" x14ac:dyDescent="0.2">
      <c r="P10854" s="288" t="str">
        <f t="shared" si="169"/>
        <v>BLANK</v>
      </c>
      <c r="R10854"/>
    </row>
    <row r="10855" spans="16:18" x14ac:dyDescent="0.2">
      <c r="P10855" s="288" t="str">
        <f t="shared" si="169"/>
        <v>BLANK</v>
      </c>
      <c r="R10855"/>
    </row>
    <row r="10856" spans="16:18" x14ac:dyDescent="0.2">
      <c r="P10856" s="288" t="str">
        <f t="shared" si="169"/>
        <v>BLANK</v>
      </c>
      <c r="R10856"/>
    </row>
    <row r="10857" spans="16:18" x14ac:dyDescent="0.2">
      <c r="P10857" s="288" t="str">
        <f t="shared" si="169"/>
        <v>BLANK</v>
      </c>
      <c r="R10857"/>
    </row>
    <row r="10858" spans="16:18" x14ac:dyDescent="0.2">
      <c r="P10858" s="288" t="str">
        <f t="shared" si="169"/>
        <v>BLANK</v>
      </c>
      <c r="R10858"/>
    </row>
    <row r="10859" spans="16:18" x14ac:dyDescent="0.2">
      <c r="P10859" s="288" t="str">
        <f t="shared" si="169"/>
        <v>BLANK</v>
      </c>
      <c r="R10859"/>
    </row>
    <row r="10860" spans="16:18" x14ac:dyDescent="0.2">
      <c r="P10860" s="288" t="str">
        <f t="shared" si="169"/>
        <v>BLANK</v>
      </c>
      <c r="R10860"/>
    </row>
    <row r="10861" spans="16:18" x14ac:dyDescent="0.2">
      <c r="P10861" s="288" t="str">
        <f t="shared" si="169"/>
        <v>BLANK</v>
      </c>
      <c r="R10861"/>
    </row>
    <row r="10862" spans="16:18" x14ac:dyDescent="0.2">
      <c r="P10862" s="288" t="str">
        <f t="shared" si="169"/>
        <v>BLANK</v>
      </c>
      <c r="R10862"/>
    </row>
    <row r="10863" spans="16:18" x14ac:dyDescent="0.2">
      <c r="P10863" s="288" t="str">
        <f t="shared" si="169"/>
        <v>BLANK</v>
      </c>
      <c r="R10863"/>
    </row>
    <row r="10864" spans="16:18" x14ac:dyDescent="0.2">
      <c r="P10864" s="288" t="str">
        <f t="shared" si="169"/>
        <v>BLANK</v>
      </c>
      <c r="R10864"/>
    </row>
    <row r="10865" spans="16:18" x14ac:dyDescent="0.2">
      <c r="P10865" s="288" t="str">
        <f t="shared" si="169"/>
        <v>BLANK</v>
      </c>
      <c r="R10865"/>
    </row>
    <row r="10866" spans="16:18" x14ac:dyDescent="0.2">
      <c r="P10866" s="288" t="str">
        <f t="shared" si="169"/>
        <v>BLANK</v>
      </c>
      <c r="R10866"/>
    </row>
    <row r="10867" spans="16:18" x14ac:dyDescent="0.2">
      <c r="P10867" s="288" t="str">
        <f t="shared" si="169"/>
        <v>BLANK</v>
      </c>
      <c r="R10867"/>
    </row>
    <row r="10868" spans="16:18" x14ac:dyDescent="0.2">
      <c r="P10868" s="288" t="str">
        <f t="shared" si="169"/>
        <v>BLANK</v>
      </c>
      <c r="R10868"/>
    </row>
    <row r="10869" spans="16:18" x14ac:dyDescent="0.2">
      <c r="P10869" s="288" t="str">
        <f t="shared" si="169"/>
        <v>BLANK</v>
      </c>
      <c r="R10869"/>
    </row>
    <row r="10870" spans="16:18" x14ac:dyDescent="0.2">
      <c r="P10870" s="288" t="str">
        <f t="shared" si="169"/>
        <v>BLANK</v>
      </c>
      <c r="R10870"/>
    </row>
    <row r="10871" spans="16:18" x14ac:dyDescent="0.2">
      <c r="P10871" s="288" t="str">
        <f t="shared" si="169"/>
        <v>BLANK</v>
      </c>
      <c r="R10871"/>
    </row>
    <row r="10872" spans="16:18" x14ac:dyDescent="0.2">
      <c r="P10872" s="288" t="str">
        <f t="shared" si="169"/>
        <v>BLANK</v>
      </c>
      <c r="R10872"/>
    </row>
    <row r="10873" spans="16:18" x14ac:dyDescent="0.2">
      <c r="P10873" s="288" t="str">
        <f t="shared" si="169"/>
        <v>BLANK</v>
      </c>
      <c r="R10873"/>
    </row>
    <row r="10874" spans="16:18" x14ac:dyDescent="0.2">
      <c r="P10874" s="288" t="str">
        <f t="shared" si="169"/>
        <v>BLANK</v>
      </c>
      <c r="R10874"/>
    </row>
    <row r="10875" spans="16:18" x14ac:dyDescent="0.2">
      <c r="P10875" s="288" t="str">
        <f t="shared" si="169"/>
        <v>BLANK</v>
      </c>
      <c r="R10875"/>
    </row>
    <row r="10876" spans="16:18" x14ac:dyDescent="0.2">
      <c r="P10876" s="288" t="str">
        <f t="shared" si="169"/>
        <v>BLANK</v>
      </c>
      <c r="R10876"/>
    </row>
    <row r="10877" spans="16:18" x14ac:dyDescent="0.2">
      <c r="P10877" s="288" t="str">
        <f t="shared" si="169"/>
        <v>BLANK</v>
      </c>
      <c r="R10877"/>
    </row>
    <row r="10878" spans="16:18" x14ac:dyDescent="0.2">
      <c r="P10878" s="288" t="str">
        <f t="shared" si="169"/>
        <v>BLANK</v>
      </c>
      <c r="R10878"/>
    </row>
    <row r="10879" spans="16:18" x14ac:dyDescent="0.2">
      <c r="P10879" s="288" t="str">
        <f t="shared" si="169"/>
        <v>BLANK</v>
      </c>
      <c r="R10879"/>
    </row>
    <row r="10880" spans="16:18" x14ac:dyDescent="0.2">
      <c r="P10880" s="288" t="str">
        <f t="shared" si="169"/>
        <v>BLANK</v>
      </c>
      <c r="R10880"/>
    </row>
    <row r="10881" spans="16:18" x14ac:dyDescent="0.2">
      <c r="P10881" s="288" t="str">
        <f t="shared" si="169"/>
        <v>BLANK</v>
      </c>
      <c r="R10881"/>
    </row>
    <row r="10882" spans="16:18" x14ac:dyDescent="0.2">
      <c r="P10882" s="288" t="str">
        <f t="shared" si="169"/>
        <v>BLANK</v>
      </c>
      <c r="R10882"/>
    </row>
    <row r="10883" spans="16:18" x14ac:dyDescent="0.2">
      <c r="P10883" s="288" t="str">
        <f t="shared" ref="P10883:P10946" si="170">IF(A10883="","BLANK",A10883)</f>
        <v>BLANK</v>
      </c>
      <c r="R10883"/>
    </row>
    <row r="10884" spans="16:18" x14ac:dyDescent="0.2">
      <c r="P10884" s="288" t="str">
        <f t="shared" si="170"/>
        <v>BLANK</v>
      </c>
      <c r="R10884"/>
    </row>
    <row r="10885" spans="16:18" x14ac:dyDescent="0.2">
      <c r="P10885" s="288" t="str">
        <f t="shared" si="170"/>
        <v>BLANK</v>
      </c>
      <c r="R10885"/>
    </row>
    <row r="10886" spans="16:18" x14ac:dyDescent="0.2">
      <c r="P10886" s="288" t="str">
        <f t="shared" si="170"/>
        <v>BLANK</v>
      </c>
      <c r="R10886"/>
    </row>
    <row r="10887" spans="16:18" x14ac:dyDescent="0.2">
      <c r="P10887" s="288" t="str">
        <f t="shared" si="170"/>
        <v>BLANK</v>
      </c>
      <c r="R10887"/>
    </row>
    <row r="10888" spans="16:18" x14ac:dyDescent="0.2">
      <c r="P10888" s="288" t="str">
        <f t="shared" si="170"/>
        <v>BLANK</v>
      </c>
      <c r="R10888"/>
    </row>
    <row r="10889" spans="16:18" x14ac:dyDescent="0.2">
      <c r="P10889" s="288" t="str">
        <f t="shared" si="170"/>
        <v>BLANK</v>
      </c>
      <c r="R10889"/>
    </row>
    <row r="10890" spans="16:18" x14ac:dyDescent="0.2">
      <c r="P10890" s="288" t="str">
        <f t="shared" si="170"/>
        <v>BLANK</v>
      </c>
      <c r="R10890"/>
    </row>
    <row r="10891" spans="16:18" x14ac:dyDescent="0.2">
      <c r="P10891" s="288" t="str">
        <f t="shared" si="170"/>
        <v>BLANK</v>
      </c>
      <c r="R10891"/>
    </row>
    <row r="10892" spans="16:18" x14ac:dyDescent="0.2">
      <c r="P10892" s="288" t="str">
        <f t="shared" si="170"/>
        <v>BLANK</v>
      </c>
      <c r="R10892"/>
    </row>
    <row r="10893" spans="16:18" x14ac:dyDescent="0.2">
      <c r="P10893" s="288" t="str">
        <f t="shared" si="170"/>
        <v>BLANK</v>
      </c>
      <c r="R10893"/>
    </row>
    <row r="10894" spans="16:18" x14ac:dyDescent="0.2">
      <c r="P10894" s="288" t="str">
        <f t="shared" si="170"/>
        <v>BLANK</v>
      </c>
      <c r="R10894"/>
    </row>
    <row r="10895" spans="16:18" x14ac:dyDescent="0.2">
      <c r="P10895" s="288" t="str">
        <f t="shared" si="170"/>
        <v>BLANK</v>
      </c>
      <c r="R10895"/>
    </row>
    <row r="10896" spans="16:18" x14ac:dyDescent="0.2">
      <c r="P10896" s="288" t="str">
        <f t="shared" si="170"/>
        <v>BLANK</v>
      </c>
      <c r="R10896"/>
    </row>
    <row r="10897" spans="16:18" x14ac:dyDescent="0.2">
      <c r="P10897" s="288" t="str">
        <f t="shared" si="170"/>
        <v>BLANK</v>
      </c>
      <c r="R10897"/>
    </row>
    <row r="10898" spans="16:18" x14ac:dyDescent="0.2">
      <c r="P10898" s="288" t="str">
        <f t="shared" si="170"/>
        <v>BLANK</v>
      </c>
      <c r="R10898"/>
    </row>
    <row r="10899" spans="16:18" x14ac:dyDescent="0.2">
      <c r="P10899" s="288" t="str">
        <f t="shared" si="170"/>
        <v>BLANK</v>
      </c>
      <c r="R10899"/>
    </row>
    <row r="10900" spans="16:18" x14ac:dyDescent="0.2">
      <c r="P10900" s="288" t="str">
        <f t="shared" si="170"/>
        <v>BLANK</v>
      </c>
      <c r="R10900"/>
    </row>
    <row r="10901" spans="16:18" x14ac:dyDescent="0.2">
      <c r="P10901" s="288" t="str">
        <f t="shared" si="170"/>
        <v>BLANK</v>
      </c>
      <c r="R10901"/>
    </row>
    <row r="10902" spans="16:18" x14ac:dyDescent="0.2">
      <c r="P10902" s="288" t="str">
        <f t="shared" si="170"/>
        <v>BLANK</v>
      </c>
      <c r="R10902"/>
    </row>
    <row r="10903" spans="16:18" x14ac:dyDescent="0.2">
      <c r="P10903" s="288" t="str">
        <f t="shared" si="170"/>
        <v>BLANK</v>
      </c>
      <c r="R10903"/>
    </row>
    <row r="10904" spans="16:18" x14ac:dyDescent="0.2">
      <c r="P10904" s="288" t="str">
        <f t="shared" si="170"/>
        <v>BLANK</v>
      </c>
      <c r="R10904"/>
    </row>
    <row r="10905" spans="16:18" x14ac:dyDescent="0.2">
      <c r="P10905" s="288" t="str">
        <f t="shared" si="170"/>
        <v>BLANK</v>
      </c>
      <c r="R10905"/>
    </row>
    <row r="10906" spans="16:18" x14ac:dyDescent="0.2">
      <c r="P10906" s="288" t="str">
        <f t="shared" si="170"/>
        <v>BLANK</v>
      </c>
      <c r="R10906"/>
    </row>
    <row r="10907" spans="16:18" x14ac:dyDescent="0.2">
      <c r="P10907" s="288" t="str">
        <f t="shared" si="170"/>
        <v>BLANK</v>
      </c>
      <c r="R10907"/>
    </row>
    <row r="10908" spans="16:18" x14ac:dyDescent="0.2">
      <c r="P10908" s="288" t="str">
        <f t="shared" si="170"/>
        <v>BLANK</v>
      </c>
      <c r="R10908"/>
    </row>
    <row r="10909" spans="16:18" x14ac:dyDescent="0.2">
      <c r="P10909" s="288" t="str">
        <f t="shared" si="170"/>
        <v>BLANK</v>
      </c>
      <c r="R10909"/>
    </row>
    <row r="10910" spans="16:18" x14ac:dyDescent="0.2">
      <c r="P10910" s="288" t="str">
        <f t="shared" si="170"/>
        <v>BLANK</v>
      </c>
      <c r="R10910"/>
    </row>
    <row r="10911" spans="16:18" x14ac:dyDescent="0.2">
      <c r="P10911" s="288" t="str">
        <f t="shared" si="170"/>
        <v>BLANK</v>
      </c>
      <c r="R10911"/>
    </row>
    <row r="10912" spans="16:18" x14ac:dyDescent="0.2">
      <c r="P10912" s="288" t="str">
        <f t="shared" si="170"/>
        <v>BLANK</v>
      </c>
      <c r="R10912"/>
    </row>
    <row r="10913" spans="16:18" x14ac:dyDescent="0.2">
      <c r="P10913" s="288" t="str">
        <f t="shared" si="170"/>
        <v>BLANK</v>
      </c>
      <c r="R10913"/>
    </row>
    <row r="10914" spans="16:18" x14ac:dyDescent="0.2">
      <c r="P10914" s="288" t="str">
        <f t="shared" si="170"/>
        <v>BLANK</v>
      </c>
      <c r="R10914"/>
    </row>
    <row r="10915" spans="16:18" x14ac:dyDescent="0.2">
      <c r="P10915" s="288" t="str">
        <f t="shared" si="170"/>
        <v>BLANK</v>
      </c>
      <c r="R10915"/>
    </row>
    <row r="10916" spans="16:18" x14ac:dyDescent="0.2">
      <c r="P10916" s="288" t="str">
        <f t="shared" si="170"/>
        <v>BLANK</v>
      </c>
      <c r="R10916"/>
    </row>
    <row r="10917" spans="16:18" x14ac:dyDescent="0.2">
      <c r="P10917" s="288" t="str">
        <f t="shared" si="170"/>
        <v>BLANK</v>
      </c>
      <c r="R10917"/>
    </row>
    <row r="10918" spans="16:18" x14ac:dyDescent="0.2">
      <c r="P10918" s="288" t="str">
        <f t="shared" si="170"/>
        <v>BLANK</v>
      </c>
      <c r="R10918"/>
    </row>
    <row r="10919" spans="16:18" x14ac:dyDescent="0.2">
      <c r="P10919" s="288" t="str">
        <f t="shared" si="170"/>
        <v>BLANK</v>
      </c>
      <c r="R10919"/>
    </row>
    <row r="10920" spans="16:18" x14ac:dyDescent="0.2">
      <c r="P10920" s="288" t="str">
        <f t="shared" si="170"/>
        <v>BLANK</v>
      </c>
      <c r="R10920"/>
    </row>
    <row r="10921" spans="16:18" x14ac:dyDescent="0.2">
      <c r="P10921" s="288" t="str">
        <f t="shared" si="170"/>
        <v>BLANK</v>
      </c>
      <c r="R10921"/>
    </row>
    <row r="10922" spans="16:18" x14ac:dyDescent="0.2">
      <c r="P10922" s="288" t="str">
        <f t="shared" si="170"/>
        <v>BLANK</v>
      </c>
      <c r="R10922"/>
    </row>
    <row r="10923" spans="16:18" x14ac:dyDescent="0.2">
      <c r="P10923" s="288" t="str">
        <f t="shared" si="170"/>
        <v>BLANK</v>
      </c>
      <c r="R10923"/>
    </row>
    <row r="10924" spans="16:18" x14ac:dyDescent="0.2">
      <c r="P10924" s="288" t="str">
        <f t="shared" si="170"/>
        <v>BLANK</v>
      </c>
      <c r="R10924"/>
    </row>
    <row r="10925" spans="16:18" x14ac:dyDescent="0.2">
      <c r="P10925" s="288" t="str">
        <f t="shared" si="170"/>
        <v>BLANK</v>
      </c>
      <c r="R10925"/>
    </row>
    <row r="10926" spans="16:18" x14ac:dyDescent="0.2">
      <c r="P10926" s="288" t="str">
        <f t="shared" si="170"/>
        <v>BLANK</v>
      </c>
      <c r="R10926"/>
    </row>
    <row r="10927" spans="16:18" x14ac:dyDescent="0.2">
      <c r="P10927" s="288" t="str">
        <f t="shared" si="170"/>
        <v>BLANK</v>
      </c>
      <c r="R10927"/>
    </row>
    <row r="10928" spans="16:18" x14ac:dyDescent="0.2">
      <c r="P10928" s="288" t="str">
        <f t="shared" si="170"/>
        <v>BLANK</v>
      </c>
      <c r="R10928"/>
    </row>
    <row r="10929" spans="16:18" x14ac:dyDescent="0.2">
      <c r="P10929" s="288" t="str">
        <f t="shared" si="170"/>
        <v>BLANK</v>
      </c>
      <c r="R10929"/>
    </row>
    <row r="10930" spans="16:18" x14ac:dyDescent="0.2">
      <c r="P10930" s="288" t="str">
        <f t="shared" si="170"/>
        <v>BLANK</v>
      </c>
      <c r="R10930"/>
    </row>
    <row r="10931" spans="16:18" x14ac:dyDescent="0.2">
      <c r="P10931" s="288" t="str">
        <f t="shared" si="170"/>
        <v>BLANK</v>
      </c>
      <c r="R10931"/>
    </row>
    <row r="10932" spans="16:18" x14ac:dyDescent="0.2">
      <c r="P10932" s="288" t="str">
        <f t="shared" si="170"/>
        <v>BLANK</v>
      </c>
      <c r="R10932"/>
    </row>
    <row r="10933" spans="16:18" x14ac:dyDescent="0.2">
      <c r="P10933" s="288" t="str">
        <f t="shared" si="170"/>
        <v>BLANK</v>
      </c>
      <c r="R10933"/>
    </row>
    <row r="10934" spans="16:18" x14ac:dyDescent="0.2">
      <c r="P10934" s="288" t="str">
        <f t="shared" si="170"/>
        <v>BLANK</v>
      </c>
      <c r="R10934"/>
    </row>
    <row r="10935" spans="16:18" x14ac:dyDescent="0.2">
      <c r="P10935" s="288" t="str">
        <f t="shared" si="170"/>
        <v>BLANK</v>
      </c>
      <c r="R10935"/>
    </row>
    <row r="10936" spans="16:18" x14ac:dyDescent="0.2">
      <c r="P10936" s="288" t="str">
        <f t="shared" si="170"/>
        <v>BLANK</v>
      </c>
      <c r="R10936"/>
    </row>
    <row r="10937" spans="16:18" x14ac:dyDescent="0.2">
      <c r="P10937" s="288" t="str">
        <f t="shared" si="170"/>
        <v>BLANK</v>
      </c>
      <c r="R10937"/>
    </row>
    <row r="10938" spans="16:18" x14ac:dyDescent="0.2">
      <c r="P10938" s="288" t="str">
        <f t="shared" si="170"/>
        <v>BLANK</v>
      </c>
      <c r="R10938"/>
    </row>
    <row r="10939" spans="16:18" x14ac:dyDescent="0.2">
      <c r="P10939" s="288" t="str">
        <f t="shared" si="170"/>
        <v>BLANK</v>
      </c>
      <c r="R10939"/>
    </row>
    <row r="10940" spans="16:18" x14ac:dyDescent="0.2">
      <c r="P10940" s="288" t="str">
        <f t="shared" si="170"/>
        <v>BLANK</v>
      </c>
      <c r="R10940"/>
    </row>
    <row r="10941" spans="16:18" x14ac:dyDescent="0.2">
      <c r="P10941" s="288" t="str">
        <f t="shared" si="170"/>
        <v>BLANK</v>
      </c>
      <c r="R10941"/>
    </row>
    <row r="10942" spans="16:18" x14ac:dyDescent="0.2">
      <c r="P10942" s="288" t="str">
        <f t="shared" si="170"/>
        <v>BLANK</v>
      </c>
      <c r="R10942"/>
    </row>
    <row r="10943" spans="16:18" x14ac:dyDescent="0.2">
      <c r="P10943" s="288" t="str">
        <f t="shared" si="170"/>
        <v>BLANK</v>
      </c>
      <c r="R10943"/>
    </row>
    <row r="10944" spans="16:18" x14ac:dyDescent="0.2">
      <c r="P10944" s="288" t="str">
        <f t="shared" si="170"/>
        <v>BLANK</v>
      </c>
      <c r="R10944"/>
    </row>
    <row r="10945" spans="16:18" x14ac:dyDescent="0.2">
      <c r="P10945" s="288" t="str">
        <f t="shared" si="170"/>
        <v>BLANK</v>
      </c>
      <c r="R10945"/>
    </row>
    <row r="10946" spans="16:18" x14ac:dyDescent="0.2">
      <c r="P10946" s="288" t="str">
        <f t="shared" si="170"/>
        <v>BLANK</v>
      </c>
      <c r="R10946"/>
    </row>
    <row r="10947" spans="16:18" x14ac:dyDescent="0.2">
      <c r="P10947" s="288" t="str">
        <f t="shared" ref="P10947:P11010" si="171">IF(A10947="","BLANK",A10947)</f>
        <v>BLANK</v>
      </c>
      <c r="R10947"/>
    </row>
    <row r="10948" spans="16:18" x14ac:dyDescent="0.2">
      <c r="P10948" s="288" t="str">
        <f t="shared" si="171"/>
        <v>BLANK</v>
      </c>
      <c r="R10948"/>
    </row>
    <row r="10949" spans="16:18" x14ac:dyDescent="0.2">
      <c r="P10949" s="288" t="str">
        <f t="shared" si="171"/>
        <v>BLANK</v>
      </c>
      <c r="R10949"/>
    </row>
    <row r="10950" spans="16:18" x14ac:dyDescent="0.2">
      <c r="P10950" s="288" t="str">
        <f t="shared" si="171"/>
        <v>BLANK</v>
      </c>
      <c r="R10950"/>
    </row>
    <row r="10951" spans="16:18" x14ac:dyDescent="0.2">
      <c r="P10951" s="288" t="str">
        <f t="shared" si="171"/>
        <v>BLANK</v>
      </c>
      <c r="R10951"/>
    </row>
    <row r="10952" spans="16:18" x14ac:dyDescent="0.2">
      <c r="P10952" s="288" t="str">
        <f t="shared" si="171"/>
        <v>BLANK</v>
      </c>
      <c r="R10952"/>
    </row>
    <row r="10953" spans="16:18" x14ac:dyDescent="0.2">
      <c r="P10953" s="288" t="str">
        <f t="shared" si="171"/>
        <v>BLANK</v>
      </c>
      <c r="R10953"/>
    </row>
    <row r="10954" spans="16:18" x14ac:dyDescent="0.2">
      <c r="P10954" s="288" t="str">
        <f t="shared" si="171"/>
        <v>BLANK</v>
      </c>
      <c r="R10954"/>
    </row>
    <row r="10955" spans="16:18" x14ac:dyDescent="0.2">
      <c r="P10955" s="288" t="str">
        <f t="shared" si="171"/>
        <v>BLANK</v>
      </c>
      <c r="R10955"/>
    </row>
    <row r="10956" spans="16:18" x14ac:dyDescent="0.2">
      <c r="P10956" s="288" t="str">
        <f t="shared" si="171"/>
        <v>BLANK</v>
      </c>
      <c r="R10956"/>
    </row>
    <row r="10957" spans="16:18" x14ac:dyDescent="0.2">
      <c r="P10957" s="288" t="str">
        <f t="shared" si="171"/>
        <v>BLANK</v>
      </c>
      <c r="R10957"/>
    </row>
    <row r="10958" spans="16:18" x14ac:dyDescent="0.2">
      <c r="P10958" s="288" t="str">
        <f t="shared" si="171"/>
        <v>BLANK</v>
      </c>
      <c r="R10958"/>
    </row>
    <row r="10959" spans="16:18" x14ac:dyDescent="0.2">
      <c r="P10959" s="288" t="str">
        <f t="shared" si="171"/>
        <v>BLANK</v>
      </c>
      <c r="R10959"/>
    </row>
    <row r="10960" spans="16:18" x14ac:dyDescent="0.2">
      <c r="P10960" s="288" t="str">
        <f t="shared" si="171"/>
        <v>BLANK</v>
      </c>
      <c r="R10960"/>
    </row>
    <row r="10961" spans="16:18" x14ac:dyDescent="0.2">
      <c r="P10961" s="288" t="str">
        <f t="shared" si="171"/>
        <v>BLANK</v>
      </c>
      <c r="R10961"/>
    </row>
    <row r="10962" spans="16:18" x14ac:dyDescent="0.2">
      <c r="P10962" s="288" t="str">
        <f t="shared" si="171"/>
        <v>BLANK</v>
      </c>
      <c r="R10962"/>
    </row>
    <row r="10963" spans="16:18" x14ac:dyDescent="0.2">
      <c r="P10963" s="288" t="str">
        <f t="shared" si="171"/>
        <v>BLANK</v>
      </c>
      <c r="R10963"/>
    </row>
    <row r="10964" spans="16:18" x14ac:dyDescent="0.2">
      <c r="P10964" s="288" t="str">
        <f t="shared" si="171"/>
        <v>BLANK</v>
      </c>
      <c r="R10964"/>
    </row>
    <row r="10965" spans="16:18" x14ac:dyDescent="0.2">
      <c r="P10965" s="288" t="str">
        <f t="shared" si="171"/>
        <v>BLANK</v>
      </c>
      <c r="R10965"/>
    </row>
    <row r="10966" spans="16:18" x14ac:dyDescent="0.2">
      <c r="P10966" s="288" t="str">
        <f t="shared" si="171"/>
        <v>BLANK</v>
      </c>
      <c r="R10966"/>
    </row>
    <row r="10967" spans="16:18" x14ac:dyDescent="0.2">
      <c r="P10967" s="288" t="str">
        <f t="shared" si="171"/>
        <v>BLANK</v>
      </c>
      <c r="R10967"/>
    </row>
    <row r="10968" spans="16:18" x14ac:dyDescent="0.2">
      <c r="P10968" s="288" t="str">
        <f t="shared" si="171"/>
        <v>BLANK</v>
      </c>
      <c r="R10968"/>
    </row>
    <row r="10969" spans="16:18" x14ac:dyDescent="0.2">
      <c r="P10969" s="288" t="str">
        <f t="shared" si="171"/>
        <v>BLANK</v>
      </c>
      <c r="R10969"/>
    </row>
    <row r="10970" spans="16:18" x14ac:dyDescent="0.2">
      <c r="P10970" s="288" t="str">
        <f t="shared" si="171"/>
        <v>BLANK</v>
      </c>
      <c r="R10970"/>
    </row>
    <row r="10971" spans="16:18" x14ac:dyDescent="0.2">
      <c r="P10971" s="288" t="str">
        <f t="shared" si="171"/>
        <v>BLANK</v>
      </c>
      <c r="R10971"/>
    </row>
    <row r="10972" spans="16:18" x14ac:dyDescent="0.2">
      <c r="P10972" s="288" t="str">
        <f t="shared" si="171"/>
        <v>BLANK</v>
      </c>
      <c r="R10972"/>
    </row>
    <row r="10973" spans="16:18" x14ac:dyDescent="0.2">
      <c r="P10973" s="288" t="str">
        <f t="shared" si="171"/>
        <v>BLANK</v>
      </c>
      <c r="R10973"/>
    </row>
    <row r="10974" spans="16:18" x14ac:dyDescent="0.2">
      <c r="P10974" s="288" t="str">
        <f t="shared" si="171"/>
        <v>BLANK</v>
      </c>
      <c r="R10974"/>
    </row>
    <row r="10975" spans="16:18" x14ac:dyDescent="0.2">
      <c r="P10975" s="288" t="str">
        <f t="shared" si="171"/>
        <v>BLANK</v>
      </c>
      <c r="R10975"/>
    </row>
    <row r="10976" spans="16:18" x14ac:dyDescent="0.2">
      <c r="P10976" s="288" t="str">
        <f t="shared" si="171"/>
        <v>BLANK</v>
      </c>
      <c r="R10976"/>
    </row>
    <row r="10977" spans="16:18" x14ac:dyDescent="0.2">
      <c r="P10977" s="288" t="str">
        <f t="shared" si="171"/>
        <v>BLANK</v>
      </c>
      <c r="R10977"/>
    </row>
    <row r="10978" spans="16:18" x14ac:dyDescent="0.2">
      <c r="P10978" s="288" t="str">
        <f t="shared" si="171"/>
        <v>BLANK</v>
      </c>
      <c r="R10978"/>
    </row>
    <row r="10979" spans="16:18" x14ac:dyDescent="0.2">
      <c r="P10979" s="288" t="str">
        <f t="shared" si="171"/>
        <v>BLANK</v>
      </c>
      <c r="R10979"/>
    </row>
    <row r="10980" spans="16:18" x14ac:dyDescent="0.2">
      <c r="P10980" s="288" t="str">
        <f t="shared" si="171"/>
        <v>BLANK</v>
      </c>
      <c r="R10980"/>
    </row>
    <row r="10981" spans="16:18" x14ac:dyDescent="0.2">
      <c r="P10981" s="288" t="str">
        <f t="shared" si="171"/>
        <v>BLANK</v>
      </c>
      <c r="R10981"/>
    </row>
    <row r="10982" spans="16:18" x14ac:dyDescent="0.2">
      <c r="P10982" s="288" t="str">
        <f t="shared" si="171"/>
        <v>BLANK</v>
      </c>
      <c r="R10982"/>
    </row>
    <row r="10983" spans="16:18" x14ac:dyDescent="0.2">
      <c r="P10983" s="288" t="str">
        <f t="shared" si="171"/>
        <v>BLANK</v>
      </c>
      <c r="R10983"/>
    </row>
    <row r="10984" spans="16:18" x14ac:dyDescent="0.2">
      <c r="P10984" s="288" t="str">
        <f t="shared" si="171"/>
        <v>BLANK</v>
      </c>
      <c r="R10984"/>
    </row>
    <row r="10985" spans="16:18" x14ac:dyDescent="0.2">
      <c r="P10985" s="288" t="str">
        <f t="shared" si="171"/>
        <v>BLANK</v>
      </c>
      <c r="R10985"/>
    </row>
    <row r="10986" spans="16:18" x14ac:dyDescent="0.2">
      <c r="P10986" s="288" t="str">
        <f t="shared" si="171"/>
        <v>BLANK</v>
      </c>
      <c r="R10986"/>
    </row>
    <row r="10987" spans="16:18" x14ac:dyDescent="0.2">
      <c r="P10987" s="288" t="str">
        <f t="shared" si="171"/>
        <v>BLANK</v>
      </c>
      <c r="R10987"/>
    </row>
    <row r="10988" spans="16:18" x14ac:dyDescent="0.2">
      <c r="P10988" s="288" t="str">
        <f t="shared" si="171"/>
        <v>BLANK</v>
      </c>
      <c r="R10988"/>
    </row>
    <row r="10989" spans="16:18" x14ac:dyDescent="0.2">
      <c r="P10989" s="288" t="str">
        <f t="shared" si="171"/>
        <v>BLANK</v>
      </c>
      <c r="R10989"/>
    </row>
    <row r="10990" spans="16:18" x14ac:dyDescent="0.2">
      <c r="P10990" s="288" t="str">
        <f t="shared" si="171"/>
        <v>BLANK</v>
      </c>
      <c r="R10990"/>
    </row>
    <row r="10991" spans="16:18" x14ac:dyDescent="0.2">
      <c r="P10991" s="288" t="str">
        <f t="shared" si="171"/>
        <v>BLANK</v>
      </c>
      <c r="R10991"/>
    </row>
    <row r="10992" spans="16:18" x14ac:dyDescent="0.2">
      <c r="P10992" s="288" t="str">
        <f t="shared" si="171"/>
        <v>BLANK</v>
      </c>
      <c r="R10992"/>
    </row>
    <row r="10993" spans="16:18" x14ac:dyDescent="0.2">
      <c r="P10993" s="288" t="str">
        <f t="shared" si="171"/>
        <v>BLANK</v>
      </c>
      <c r="R10993"/>
    </row>
    <row r="10994" spans="16:18" x14ac:dyDescent="0.2">
      <c r="P10994" s="288" t="str">
        <f t="shared" si="171"/>
        <v>BLANK</v>
      </c>
      <c r="R10994"/>
    </row>
    <row r="10995" spans="16:18" x14ac:dyDescent="0.2">
      <c r="P10995" s="288" t="str">
        <f t="shared" si="171"/>
        <v>BLANK</v>
      </c>
      <c r="R10995"/>
    </row>
    <row r="10996" spans="16:18" x14ac:dyDescent="0.2">
      <c r="P10996" s="288" t="str">
        <f t="shared" si="171"/>
        <v>BLANK</v>
      </c>
      <c r="R10996"/>
    </row>
    <row r="10997" spans="16:18" x14ac:dyDescent="0.2">
      <c r="P10997" s="288" t="str">
        <f t="shared" si="171"/>
        <v>BLANK</v>
      </c>
      <c r="R10997"/>
    </row>
    <row r="10998" spans="16:18" x14ac:dyDescent="0.2">
      <c r="P10998" s="288" t="str">
        <f t="shared" si="171"/>
        <v>BLANK</v>
      </c>
      <c r="R10998"/>
    </row>
    <row r="10999" spans="16:18" x14ac:dyDescent="0.2">
      <c r="P10999" s="288" t="str">
        <f t="shared" si="171"/>
        <v>BLANK</v>
      </c>
      <c r="R10999"/>
    </row>
    <row r="11000" spans="16:18" x14ac:dyDescent="0.2">
      <c r="P11000" s="288" t="str">
        <f t="shared" si="171"/>
        <v>BLANK</v>
      </c>
      <c r="R11000"/>
    </row>
    <row r="11001" spans="16:18" x14ac:dyDescent="0.2">
      <c r="P11001" s="288" t="str">
        <f t="shared" si="171"/>
        <v>BLANK</v>
      </c>
      <c r="R11001"/>
    </row>
    <row r="11002" spans="16:18" x14ac:dyDescent="0.2">
      <c r="P11002" s="288" t="str">
        <f t="shared" si="171"/>
        <v>BLANK</v>
      </c>
      <c r="R11002"/>
    </row>
    <row r="11003" spans="16:18" x14ac:dyDescent="0.2">
      <c r="P11003" s="288" t="str">
        <f t="shared" si="171"/>
        <v>BLANK</v>
      </c>
      <c r="R11003"/>
    </row>
    <row r="11004" spans="16:18" x14ac:dyDescent="0.2">
      <c r="P11004" s="288" t="str">
        <f t="shared" si="171"/>
        <v>BLANK</v>
      </c>
      <c r="R11004"/>
    </row>
    <row r="11005" spans="16:18" x14ac:dyDescent="0.2">
      <c r="P11005" s="288" t="str">
        <f t="shared" si="171"/>
        <v>BLANK</v>
      </c>
      <c r="R11005"/>
    </row>
    <row r="11006" spans="16:18" x14ac:dyDescent="0.2">
      <c r="P11006" s="288" t="str">
        <f t="shared" si="171"/>
        <v>BLANK</v>
      </c>
      <c r="R11006"/>
    </row>
    <row r="11007" spans="16:18" x14ac:dyDescent="0.2">
      <c r="P11007" s="288" t="str">
        <f t="shared" si="171"/>
        <v>BLANK</v>
      </c>
      <c r="R11007"/>
    </row>
    <row r="11008" spans="16:18" x14ac:dyDescent="0.2">
      <c r="P11008" s="288" t="str">
        <f t="shared" si="171"/>
        <v>BLANK</v>
      </c>
      <c r="R11008"/>
    </row>
    <row r="11009" spans="16:18" x14ac:dyDescent="0.2">
      <c r="P11009" s="288" t="str">
        <f t="shared" si="171"/>
        <v>BLANK</v>
      </c>
      <c r="R11009"/>
    </row>
    <row r="11010" spans="16:18" x14ac:dyDescent="0.2">
      <c r="P11010" s="288" t="str">
        <f t="shared" si="171"/>
        <v>BLANK</v>
      </c>
      <c r="R11010"/>
    </row>
    <row r="11011" spans="16:18" x14ac:dyDescent="0.2">
      <c r="P11011" s="288" t="str">
        <f t="shared" ref="P11011:P11074" si="172">IF(A11011="","BLANK",A11011)</f>
        <v>BLANK</v>
      </c>
      <c r="R11011"/>
    </row>
    <row r="11012" spans="16:18" x14ac:dyDescent="0.2">
      <c r="P11012" s="288" t="str">
        <f t="shared" si="172"/>
        <v>BLANK</v>
      </c>
      <c r="R11012"/>
    </row>
    <row r="11013" spans="16:18" x14ac:dyDescent="0.2">
      <c r="P11013" s="288" t="str">
        <f t="shared" si="172"/>
        <v>BLANK</v>
      </c>
      <c r="R11013"/>
    </row>
    <row r="11014" spans="16:18" x14ac:dyDescent="0.2">
      <c r="P11014" s="288" t="str">
        <f t="shared" si="172"/>
        <v>BLANK</v>
      </c>
      <c r="R11014"/>
    </row>
    <row r="11015" spans="16:18" x14ac:dyDescent="0.2">
      <c r="P11015" s="288" t="str">
        <f t="shared" si="172"/>
        <v>BLANK</v>
      </c>
      <c r="R11015"/>
    </row>
    <row r="11016" spans="16:18" x14ac:dyDescent="0.2">
      <c r="P11016" s="288" t="str">
        <f t="shared" si="172"/>
        <v>BLANK</v>
      </c>
      <c r="R11016"/>
    </row>
    <row r="11017" spans="16:18" x14ac:dyDescent="0.2">
      <c r="P11017" s="288" t="str">
        <f t="shared" si="172"/>
        <v>BLANK</v>
      </c>
      <c r="R11017"/>
    </row>
    <row r="11018" spans="16:18" x14ac:dyDescent="0.2">
      <c r="P11018" s="288" t="str">
        <f t="shared" si="172"/>
        <v>BLANK</v>
      </c>
      <c r="R11018"/>
    </row>
    <row r="11019" spans="16:18" x14ac:dyDescent="0.2">
      <c r="P11019" s="288" t="str">
        <f t="shared" si="172"/>
        <v>BLANK</v>
      </c>
      <c r="R11019"/>
    </row>
    <row r="11020" spans="16:18" x14ac:dyDescent="0.2">
      <c r="P11020" s="288" t="str">
        <f t="shared" si="172"/>
        <v>BLANK</v>
      </c>
      <c r="R11020"/>
    </row>
    <row r="11021" spans="16:18" x14ac:dyDescent="0.2">
      <c r="P11021" s="288" t="str">
        <f t="shared" si="172"/>
        <v>BLANK</v>
      </c>
      <c r="R11021"/>
    </row>
    <row r="11022" spans="16:18" x14ac:dyDescent="0.2">
      <c r="P11022" s="288" t="str">
        <f t="shared" si="172"/>
        <v>BLANK</v>
      </c>
      <c r="R11022"/>
    </row>
    <row r="11023" spans="16:18" x14ac:dyDescent="0.2">
      <c r="P11023" s="288" t="str">
        <f t="shared" si="172"/>
        <v>BLANK</v>
      </c>
      <c r="R11023"/>
    </row>
    <row r="11024" spans="16:18" x14ac:dyDescent="0.2">
      <c r="P11024" s="288" t="str">
        <f t="shared" si="172"/>
        <v>BLANK</v>
      </c>
      <c r="R11024"/>
    </row>
    <row r="11025" spans="16:18" x14ac:dyDescent="0.2">
      <c r="P11025" s="288" t="str">
        <f t="shared" si="172"/>
        <v>BLANK</v>
      </c>
      <c r="R11025"/>
    </row>
    <row r="11026" spans="16:18" x14ac:dyDescent="0.2">
      <c r="P11026" s="288" t="str">
        <f t="shared" si="172"/>
        <v>BLANK</v>
      </c>
      <c r="R11026"/>
    </row>
    <row r="11027" spans="16:18" x14ac:dyDescent="0.2">
      <c r="P11027" s="288" t="str">
        <f t="shared" si="172"/>
        <v>BLANK</v>
      </c>
      <c r="R11027"/>
    </row>
    <row r="11028" spans="16:18" x14ac:dyDescent="0.2">
      <c r="P11028" s="288" t="str">
        <f t="shared" si="172"/>
        <v>BLANK</v>
      </c>
      <c r="R11028"/>
    </row>
    <row r="11029" spans="16:18" x14ac:dyDescent="0.2">
      <c r="P11029" s="288" t="str">
        <f t="shared" si="172"/>
        <v>BLANK</v>
      </c>
      <c r="R11029"/>
    </row>
    <row r="11030" spans="16:18" x14ac:dyDescent="0.2">
      <c r="P11030" s="288" t="str">
        <f t="shared" si="172"/>
        <v>BLANK</v>
      </c>
      <c r="R11030"/>
    </row>
    <row r="11031" spans="16:18" x14ac:dyDescent="0.2">
      <c r="P11031" s="288" t="str">
        <f t="shared" si="172"/>
        <v>BLANK</v>
      </c>
      <c r="R11031"/>
    </row>
    <row r="11032" spans="16:18" x14ac:dyDescent="0.2">
      <c r="P11032" s="288" t="str">
        <f t="shared" si="172"/>
        <v>BLANK</v>
      </c>
      <c r="R11032"/>
    </row>
    <row r="11033" spans="16:18" x14ac:dyDescent="0.2">
      <c r="P11033" s="288" t="str">
        <f t="shared" si="172"/>
        <v>BLANK</v>
      </c>
      <c r="R11033"/>
    </row>
    <row r="11034" spans="16:18" x14ac:dyDescent="0.2">
      <c r="P11034" s="288" t="str">
        <f t="shared" si="172"/>
        <v>BLANK</v>
      </c>
      <c r="R11034"/>
    </row>
    <row r="11035" spans="16:18" x14ac:dyDescent="0.2">
      <c r="P11035" s="288" t="str">
        <f t="shared" si="172"/>
        <v>BLANK</v>
      </c>
      <c r="R11035"/>
    </row>
    <row r="11036" spans="16:18" x14ac:dyDescent="0.2">
      <c r="P11036" s="288" t="str">
        <f t="shared" si="172"/>
        <v>BLANK</v>
      </c>
      <c r="R11036"/>
    </row>
    <row r="11037" spans="16:18" x14ac:dyDescent="0.2">
      <c r="P11037" s="288" t="str">
        <f t="shared" si="172"/>
        <v>BLANK</v>
      </c>
      <c r="R11037"/>
    </row>
    <row r="11038" spans="16:18" x14ac:dyDescent="0.2">
      <c r="P11038" s="288" t="str">
        <f t="shared" si="172"/>
        <v>BLANK</v>
      </c>
      <c r="R11038"/>
    </row>
    <row r="11039" spans="16:18" x14ac:dyDescent="0.2">
      <c r="P11039" s="288" t="str">
        <f t="shared" si="172"/>
        <v>BLANK</v>
      </c>
      <c r="R11039"/>
    </row>
    <row r="11040" spans="16:18" x14ac:dyDescent="0.2">
      <c r="P11040" s="288" t="str">
        <f t="shared" si="172"/>
        <v>BLANK</v>
      </c>
      <c r="R11040"/>
    </row>
    <row r="11041" spans="16:18" x14ac:dyDescent="0.2">
      <c r="P11041" s="288" t="str">
        <f t="shared" si="172"/>
        <v>BLANK</v>
      </c>
      <c r="R11041"/>
    </row>
    <row r="11042" spans="16:18" x14ac:dyDescent="0.2">
      <c r="P11042" s="288" t="str">
        <f t="shared" si="172"/>
        <v>BLANK</v>
      </c>
      <c r="R11042"/>
    </row>
    <row r="11043" spans="16:18" x14ac:dyDescent="0.2">
      <c r="P11043" s="288" t="str">
        <f t="shared" si="172"/>
        <v>BLANK</v>
      </c>
      <c r="R11043"/>
    </row>
    <row r="11044" spans="16:18" x14ac:dyDescent="0.2">
      <c r="P11044" s="288" t="str">
        <f t="shared" si="172"/>
        <v>BLANK</v>
      </c>
      <c r="R11044"/>
    </row>
    <row r="11045" spans="16:18" x14ac:dyDescent="0.2">
      <c r="P11045" s="288" t="str">
        <f t="shared" si="172"/>
        <v>BLANK</v>
      </c>
      <c r="R11045"/>
    </row>
    <row r="11046" spans="16:18" x14ac:dyDescent="0.2">
      <c r="P11046" s="288" t="str">
        <f t="shared" si="172"/>
        <v>BLANK</v>
      </c>
      <c r="R11046"/>
    </row>
    <row r="11047" spans="16:18" x14ac:dyDescent="0.2">
      <c r="P11047" s="288" t="str">
        <f t="shared" si="172"/>
        <v>BLANK</v>
      </c>
      <c r="R11047"/>
    </row>
    <row r="11048" spans="16:18" x14ac:dyDescent="0.2">
      <c r="P11048" s="288" t="str">
        <f t="shared" si="172"/>
        <v>BLANK</v>
      </c>
      <c r="R11048"/>
    </row>
    <row r="11049" spans="16:18" x14ac:dyDescent="0.2">
      <c r="P11049" s="288" t="str">
        <f t="shared" si="172"/>
        <v>BLANK</v>
      </c>
      <c r="R11049"/>
    </row>
    <row r="11050" spans="16:18" x14ac:dyDescent="0.2">
      <c r="P11050" s="288" t="str">
        <f t="shared" si="172"/>
        <v>BLANK</v>
      </c>
      <c r="R11050"/>
    </row>
    <row r="11051" spans="16:18" x14ac:dyDescent="0.2">
      <c r="P11051" s="288" t="str">
        <f t="shared" si="172"/>
        <v>BLANK</v>
      </c>
      <c r="R11051"/>
    </row>
    <row r="11052" spans="16:18" x14ac:dyDescent="0.2">
      <c r="P11052" s="288" t="str">
        <f t="shared" si="172"/>
        <v>BLANK</v>
      </c>
      <c r="R11052"/>
    </row>
    <row r="11053" spans="16:18" x14ac:dyDescent="0.2">
      <c r="P11053" s="288" t="str">
        <f t="shared" si="172"/>
        <v>BLANK</v>
      </c>
      <c r="R11053"/>
    </row>
    <row r="11054" spans="16:18" x14ac:dyDescent="0.2">
      <c r="P11054" s="288" t="str">
        <f t="shared" si="172"/>
        <v>BLANK</v>
      </c>
      <c r="R11054"/>
    </row>
    <row r="11055" spans="16:18" x14ac:dyDescent="0.2">
      <c r="P11055" s="288" t="str">
        <f t="shared" si="172"/>
        <v>BLANK</v>
      </c>
      <c r="R11055"/>
    </row>
    <row r="11056" spans="16:18" x14ac:dyDescent="0.2">
      <c r="P11056" s="288" t="str">
        <f t="shared" si="172"/>
        <v>BLANK</v>
      </c>
      <c r="R11056"/>
    </row>
    <row r="11057" spans="16:18" x14ac:dyDescent="0.2">
      <c r="P11057" s="288" t="str">
        <f t="shared" si="172"/>
        <v>BLANK</v>
      </c>
      <c r="R11057"/>
    </row>
    <row r="11058" spans="16:18" x14ac:dyDescent="0.2">
      <c r="P11058" s="288" t="str">
        <f t="shared" si="172"/>
        <v>BLANK</v>
      </c>
      <c r="R11058"/>
    </row>
    <row r="11059" spans="16:18" x14ac:dyDescent="0.2">
      <c r="P11059" s="288" t="str">
        <f t="shared" si="172"/>
        <v>BLANK</v>
      </c>
      <c r="R11059"/>
    </row>
    <row r="11060" spans="16:18" x14ac:dyDescent="0.2">
      <c r="P11060" s="288" t="str">
        <f t="shared" si="172"/>
        <v>BLANK</v>
      </c>
      <c r="R11060"/>
    </row>
    <row r="11061" spans="16:18" x14ac:dyDescent="0.2">
      <c r="P11061" s="288" t="str">
        <f t="shared" si="172"/>
        <v>BLANK</v>
      </c>
      <c r="R11061"/>
    </row>
    <row r="11062" spans="16:18" x14ac:dyDescent="0.2">
      <c r="P11062" s="288" t="str">
        <f t="shared" si="172"/>
        <v>BLANK</v>
      </c>
      <c r="R11062"/>
    </row>
    <row r="11063" spans="16:18" x14ac:dyDescent="0.2">
      <c r="P11063" s="288" t="str">
        <f t="shared" si="172"/>
        <v>BLANK</v>
      </c>
      <c r="R11063"/>
    </row>
    <row r="11064" spans="16:18" x14ac:dyDescent="0.2">
      <c r="P11064" s="288" t="str">
        <f t="shared" si="172"/>
        <v>BLANK</v>
      </c>
      <c r="R11064"/>
    </row>
    <row r="11065" spans="16:18" x14ac:dyDescent="0.2">
      <c r="P11065" s="288" t="str">
        <f t="shared" si="172"/>
        <v>BLANK</v>
      </c>
      <c r="R11065"/>
    </row>
    <row r="11066" spans="16:18" x14ac:dyDescent="0.2">
      <c r="P11066" s="288" t="str">
        <f t="shared" si="172"/>
        <v>BLANK</v>
      </c>
      <c r="R11066"/>
    </row>
    <row r="11067" spans="16:18" x14ac:dyDescent="0.2">
      <c r="P11067" s="288" t="str">
        <f t="shared" si="172"/>
        <v>BLANK</v>
      </c>
      <c r="R11067"/>
    </row>
    <row r="11068" spans="16:18" x14ac:dyDescent="0.2">
      <c r="P11068" s="288" t="str">
        <f t="shared" si="172"/>
        <v>BLANK</v>
      </c>
      <c r="R11068"/>
    </row>
    <row r="11069" spans="16:18" x14ac:dyDescent="0.2">
      <c r="P11069" s="288" t="str">
        <f t="shared" si="172"/>
        <v>BLANK</v>
      </c>
      <c r="R11069"/>
    </row>
    <row r="11070" spans="16:18" x14ac:dyDescent="0.2">
      <c r="P11070" s="288" t="str">
        <f t="shared" si="172"/>
        <v>BLANK</v>
      </c>
      <c r="R11070"/>
    </row>
    <row r="11071" spans="16:18" x14ac:dyDescent="0.2">
      <c r="P11071" s="288" t="str">
        <f t="shared" si="172"/>
        <v>BLANK</v>
      </c>
      <c r="R11071"/>
    </row>
    <row r="11072" spans="16:18" x14ac:dyDescent="0.2">
      <c r="P11072" s="288" t="str">
        <f t="shared" si="172"/>
        <v>BLANK</v>
      </c>
      <c r="R11072"/>
    </row>
    <row r="11073" spans="16:18" x14ac:dyDescent="0.2">
      <c r="P11073" s="288" t="str">
        <f t="shared" si="172"/>
        <v>BLANK</v>
      </c>
      <c r="R11073"/>
    </row>
    <row r="11074" spans="16:18" x14ac:dyDescent="0.2">
      <c r="P11074" s="288" t="str">
        <f t="shared" si="172"/>
        <v>BLANK</v>
      </c>
      <c r="R11074"/>
    </row>
    <row r="11075" spans="16:18" x14ac:dyDescent="0.2">
      <c r="P11075" s="288" t="str">
        <f t="shared" ref="P11075:P11138" si="173">IF(A11075="","BLANK",A11075)</f>
        <v>BLANK</v>
      </c>
      <c r="R11075"/>
    </row>
    <row r="11076" spans="16:18" x14ac:dyDescent="0.2">
      <c r="P11076" s="288" t="str">
        <f t="shared" si="173"/>
        <v>BLANK</v>
      </c>
      <c r="R11076"/>
    </row>
    <row r="11077" spans="16:18" x14ac:dyDescent="0.2">
      <c r="P11077" s="288" t="str">
        <f t="shared" si="173"/>
        <v>BLANK</v>
      </c>
      <c r="R11077"/>
    </row>
    <row r="11078" spans="16:18" x14ac:dyDescent="0.2">
      <c r="P11078" s="288" t="str">
        <f t="shared" si="173"/>
        <v>BLANK</v>
      </c>
      <c r="R11078"/>
    </row>
    <row r="11079" spans="16:18" x14ac:dyDescent="0.2">
      <c r="P11079" s="288" t="str">
        <f t="shared" si="173"/>
        <v>BLANK</v>
      </c>
      <c r="R11079"/>
    </row>
    <row r="11080" spans="16:18" x14ac:dyDescent="0.2">
      <c r="P11080" s="288" t="str">
        <f t="shared" si="173"/>
        <v>BLANK</v>
      </c>
      <c r="R11080"/>
    </row>
    <row r="11081" spans="16:18" x14ac:dyDescent="0.2">
      <c r="P11081" s="288" t="str">
        <f t="shared" si="173"/>
        <v>BLANK</v>
      </c>
      <c r="R11081"/>
    </row>
    <row r="11082" spans="16:18" x14ac:dyDescent="0.2">
      <c r="P11082" s="288" t="str">
        <f t="shared" si="173"/>
        <v>BLANK</v>
      </c>
      <c r="R11082"/>
    </row>
    <row r="11083" spans="16:18" x14ac:dyDescent="0.2">
      <c r="P11083" s="288" t="str">
        <f t="shared" si="173"/>
        <v>BLANK</v>
      </c>
      <c r="R11083"/>
    </row>
    <row r="11084" spans="16:18" x14ac:dyDescent="0.2">
      <c r="P11084" s="288" t="str">
        <f t="shared" si="173"/>
        <v>BLANK</v>
      </c>
      <c r="R11084"/>
    </row>
    <row r="11085" spans="16:18" x14ac:dyDescent="0.2">
      <c r="P11085" s="288" t="str">
        <f t="shared" si="173"/>
        <v>BLANK</v>
      </c>
      <c r="R11085"/>
    </row>
    <row r="11086" spans="16:18" x14ac:dyDescent="0.2">
      <c r="P11086" s="288" t="str">
        <f t="shared" si="173"/>
        <v>BLANK</v>
      </c>
      <c r="R11086"/>
    </row>
    <row r="11087" spans="16:18" x14ac:dyDescent="0.2">
      <c r="P11087" s="288" t="str">
        <f t="shared" si="173"/>
        <v>BLANK</v>
      </c>
      <c r="R11087"/>
    </row>
    <row r="11088" spans="16:18" x14ac:dyDescent="0.2">
      <c r="P11088" s="288" t="str">
        <f t="shared" si="173"/>
        <v>BLANK</v>
      </c>
      <c r="R11088"/>
    </row>
    <row r="11089" spans="16:18" x14ac:dyDescent="0.2">
      <c r="P11089" s="288" t="str">
        <f t="shared" si="173"/>
        <v>BLANK</v>
      </c>
      <c r="R11089"/>
    </row>
    <row r="11090" spans="16:18" x14ac:dyDescent="0.2">
      <c r="P11090" s="288" t="str">
        <f t="shared" si="173"/>
        <v>BLANK</v>
      </c>
      <c r="R11090"/>
    </row>
    <row r="11091" spans="16:18" x14ac:dyDescent="0.2">
      <c r="P11091" s="288" t="str">
        <f t="shared" si="173"/>
        <v>BLANK</v>
      </c>
      <c r="R11091"/>
    </row>
    <row r="11092" spans="16:18" x14ac:dyDescent="0.2">
      <c r="P11092" s="288" t="str">
        <f t="shared" si="173"/>
        <v>BLANK</v>
      </c>
      <c r="R11092"/>
    </row>
    <row r="11093" spans="16:18" x14ac:dyDescent="0.2">
      <c r="P11093" s="288" t="str">
        <f t="shared" si="173"/>
        <v>BLANK</v>
      </c>
      <c r="R11093"/>
    </row>
    <row r="11094" spans="16:18" x14ac:dyDescent="0.2">
      <c r="P11094" s="288" t="str">
        <f t="shared" si="173"/>
        <v>BLANK</v>
      </c>
      <c r="R11094"/>
    </row>
    <row r="11095" spans="16:18" x14ac:dyDescent="0.2">
      <c r="P11095" s="288" t="str">
        <f t="shared" si="173"/>
        <v>BLANK</v>
      </c>
      <c r="R11095"/>
    </row>
    <row r="11096" spans="16:18" x14ac:dyDescent="0.2">
      <c r="P11096" s="288" t="str">
        <f t="shared" si="173"/>
        <v>BLANK</v>
      </c>
      <c r="R11096"/>
    </row>
    <row r="11097" spans="16:18" x14ac:dyDescent="0.2">
      <c r="P11097" s="288" t="str">
        <f t="shared" si="173"/>
        <v>BLANK</v>
      </c>
      <c r="R11097"/>
    </row>
    <row r="11098" spans="16:18" x14ac:dyDescent="0.2">
      <c r="P11098" s="288" t="str">
        <f t="shared" si="173"/>
        <v>BLANK</v>
      </c>
      <c r="R11098"/>
    </row>
    <row r="11099" spans="16:18" x14ac:dyDescent="0.2">
      <c r="P11099" s="288" t="str">
        <f t="shared" si="173"/>
        <v>BLANK</v>
      </c>
      <c r="R11099"/>
    </row>
    <row r="11100" spans="16:18" x14ac:dyDescent="0.2">
      <c r="P11100" s="288" t="str">
        <f t="shared" si="173"/>
        <v>BLANK</v>
      </c>
      <c r="R11100"/>
    </row>
    <row r="11101" spans="16:18" x14ac:dyDescent="0.2">
      <c r="P11101" s="288" t="str">
        <f t="shared" si="173"/>
        <v>BLANK</v>
      </c>
      <c r="R11101"/>
    </row>
    <row r="11102" spans="16:18" x14ac:dyDescent="0.2">
      <c r="P11102" s="288" t="str">
        <f t="shared" si="173"/>
        <v>BLANK</v>
      </c>
      <c r="R11102"/>
    </row>
    <row r="11103" spans="16:18" x14ac:dyDescent="0.2">
      <c r="P11103" s="288" t="str">
        <f t="shared" si="173"/>
        <v>BLANK</v>
      </c>
      <c r="R11103"/>
    </row>
    <row r="11104" spans="16:18" x14ac:dyDescent="0.2">
      <c r="P11104" s="288" t="str">
        <f t="shared" si="173"/>
        <v>BLANK</v>
      </c>
      <c r="R11104"/>
    </row>
    <row r="11105" spans="16:18" x14ac:dyDescent="0.2">
      <c r="P11105" s="288" t="str">
        <f t="shared" si="173"/>
        <v>BLANK</v>
      </c>
      <c r="R11105"/>
    </row>
    <row r="11106" spans="16:18" x14ac:dyDescent="0.2">
      <c r="P11106" s="288" t="str">
        <f t="shared" si="173"/>
        <v>BLANK</v>
      </c>
      <c r="R11106"/>
    </row>
    <row r="11107" spans="16:18" x14ac:dyDescent="0.2">
      <c r="P11107" s="288" t="str">
        <f t="shared" si="173"/>
        <v>BLANK</v>
      </c>
      <c r="R11107"/>
    </row>
    <row r="11108" spans="16:18" x14ac:dyDescent="0.2">
      <c r="P11108" s="288" t="str">
        <f t="shared" si="173"/>
        <v>BLANK</v>
      </c>
      <c r="R11108"/>
    </row>
    <row r="11109" spans="16:18" x14ac:dyDescent="0.2">
      <c r="P11109" s="288" t="str">
        <f t="shared" si="173"/>
        <v>BLANK</v>
      </c>
      <c r="R11109"/>
    </row>
    <row r="11110" spans="16:18" x14ac:dyDescent="0.2">
      <c r="P11110" s="288" t="str">
        <f t="shared" si="173"/>
        <v>BLANK</v>
      </c>
      <c r="R11110"/>
    </row>
    <row r="11111" spans="16:18" x14ac:dyDescent="0.2">
      <c r="P11111" s="288" t="str">
        <f t="shared" si="173"/>
        <v>BLANK</v>
      </c>
      <c r="R11111"/>
    </row>
    <row r="11112" spans="16:18" x14ac:dyDescent="0.2">
      <c r="P11112" s="288" t="str">
        <f t="shared" si="173"/>
        <v>BLANK</v>
      </c>
      <c r="R11112"/>
    </row>
    <row r="11113" spans="16:18" x14ac:dyDescent="0.2">
      <c r="P11113" s="288" t="str">
        <f t="shared" si="173"/>
        <v>BLANK</v>
      </c>
      <c r="R11113"/>
    </row>
    <row r="11114" spans="16:18" x14ac:dyDescent="0.2">
      <c r="P11114" s="288" t="str">
        <f t="shared" si="173"/>
        <v>BLANK</v>
      </c>
      <c r="R11114"/>
    </row>
    <row r="11115" spans="16:18" x14ac:dyDescent="0.2">
      <c r="P11115" s="288" t="str">
        <f t="shared" si="173"/>
        <v>BLANK</v>
      </c>
      <c r="R11115"/>
    </row>
    <row r="11116" spans="16:18" x14ac:dyDescent="0.2">
      <c r="P11116" s="288" t="str">
        <f t="shared" si="173"/>
        <v>BLANK</v>
      </c>
      <c r="R11116"/>
    </row>
    <row r="11117" spans="16:18" x14ac:dyDescent="0.2">
      <c r="P11117" s="288" t="str">
        <f t="shared" si="173"/>
        <v>BLANK</v>
      </c>
      <c r="R11117"/>
    </row>
    <row r="11118" spans="16:18" x14ac:dyDescent="0.2">
      <c r="P11118" s="288" t="str">
        <f t="shared" si="173"/>
        <v>BLANK</v>
      </c>
      <c r="R11118"/>
    </row>
    <row r="11119" spans="16:18" x14ac:dyDescent="0.2">
      <c r="P11119" s="288" t="str">
        <f t="shared" si="173"/>
        <v>BLANK</v>
      </c>
      <c r="R11119"/>
    </row>
    <row r="11120" spans="16:18" x14ac:dyDescent="0.2">
      <c r="P11120" s="288" t="str">
        <f t="shared" si="173"/>
        <v>BLANK</v>
      </c>
      <c r="R11120"/>
    </row>
    <row r="11121" spans="16:18" x14ac:dyDescent="0.2">
      <c r="P11121" s="288" t="str">
        <f t="shared" si="173"/>
        <v>BLANK</v>
      </c>
      <c r="R11121"/>
    </row>
    <row r="11122" spans="16:18" x14ac:dyDescent="0.2">
      <c r="P11122" s="288" t="str">
        <f t="shared" si="173"/>
        <v>BLANK</v>
      </c>
      <c r="R11122"/>
    </row>
    <row r="11123" spans="16:18" x14ac:dyDescent="0.2">
      <c r="P11123" s="288" t="str">
        <f t="shared" si="173"/>
        <v>BLANK</v>
      </c>
      <c r="R11123"/>
    </row>
    <row r="11124" spans="16:18" x14ac:dyDescent="0.2">
      <c r="P11124" s="288" t="str">
        <f t="shared" si="173"/>
        <v>BLANK</v>
      </c>
      <c r="R11124"/>
    </row>
    <row r="11125" spans="16:18" x14ac:dyDescent="0.2">
      <c r="P11125" s="288" t="str">
        <f t="shared" si="173"/>
        <v>BLANK</v>
      </c>
      <c r="R11125"/>
    </row>
    <row r="11126" spans="16:18" x14ac:dyDescent="0.2">
      <c r="P11126" s="288" t="str">
        <f t="shared" si="173"/>
        <v>BLANK</v>
      </c>
      <c r="R11126"/>
    </row>
    <row r="11127" spans="16:18" x14ac:dyDescent="0.2">
      <c r="P11127" s="288" t="str">
        <f t="shared" si="173"/>
        <v>BLANK</v>
      </c>
      <c r="R11127"/>
    </row>
    <row r="11128" spans="16:18" x14ac:dyDescent="0.2">
      <c r="P11128" s="288" t="str">
        <f t="shared" si="173"/>
        <v>BLANK</v>
      </c>
      <c r="R11128"/>
    </row>
    <row r="11129" spans="16:18" x14ac:dyDescent="0.2">
      <c r="P11129" s="288" t="str">
        <f t="shared" si="173"/>
        <v>BLANK</v>
      </c>
      <c r="R11129"/>
    </row>
    <row r="11130" spans="16:18" x14ac:dyDescent="0.2">
      <c r="P11130" s="288" t="str">
        <f t="shared" si="173"/>
        <v>BLANK</v>
      </c>
      <c r="R11130"/>
    </row>
    <row r="11131" spans="16:18" x14ac:dyDescent="0.2">
      <c r="P11131" s="288" t="str">
        <f t="shared" si="173"/>
        <v>BLANK</v>
      </c>
      <c r="R11131"/>
    </row>
    <row r="11132" spans="16:18" x14ac:dyDescent="0.2">
      <c r="P11132" s="288" t="str">
        <f t="shared" si="173"/>
        <v>BLANK</v>
      </c>
      <c r="R11132"/>
    </row>
    <row r="11133" spans="16:18" x14ac:dyDescent="0.2">
      <c r="P11133" s="288" t="str">
        <f t="shared" si="173"/>
        <v>BLANK</v>
      </c>
      <c r="R11133"/>
    </row>
    <row r="11134" spans="16:18" x14ac:dyDescent="0.2">
      <c r="P11134" s="288" t="str">
        <f t="shared" si="173"/>
        <v>BLANK</v>
      </c>
      <c r="R11134"/>
    </row>
    <row r="11135" spans="16:18" x14ac:dyDescent="0.2">
      <c r="P11135" s="288" t="str">
        <f t="shared" si="173"/>
        <v>BLANK</v>
      </c>
      <c r="R11135"/>
    </row>
    <row r="11136" spans="16:18" x14ac:dyDescent="0.2">
      <c r="P11136" s="288" t="str">
        <f t="shared" si="173"/>
        <v>BLANK</v>
      </c>
      <c r="R11136"/>
    </row>
    <row r="11137" spans="16:18" x14ac:dyDescent="0.2">
      <c r="P11137" s="288" t="str">
        <f t="shared" si="173"/>
        <v>BLANK</v>
      </c>
      <c r="R11137"/>
    </row>
    <row r="11138" spans="16:18" x14ac:dyDescent="0.2">
      <c r="P11138" s="288" t="str">
        <f t="shared" si="173"/>
        <v>BLANK</v>
      </c>
      <c r="R11138"/>
    </row>
    <row r="11139" spans="16:18" x14ac:dyDescent="0.2">
      <c r="P11139" s="288" t="str">
        <f t="shared" ref="P11139:P11202" si="174">IF(A11139="","BLANK",A11139)</f>
        <v>BLANK</v>
      </c>
      <c r="R11139"/>
    </row>
    <row r="11140" spans="16:18" x14ac:dyDescent="0.2">
      <c r="P11140" s="288" t="str">
        <f t="shared" si="174"/>
        <v>BLANK</v>
      </c>
      <c r="R11140"/>
    </row>
    <row r="11141" spans="16:18" x14ac:dyDescent="0.2">
      <c r="P11141" s="288" t="str">
        <f t="shared" si="174"/>
        <v>BLANK</v>
      </c>
      <c r="R11141"/>
    </row>
    <row r="11142" spans="16:18" x14ac:dyDescent="0.2">
      <c r="P11142" s="288" t="str">
        <f t="shared" si="174"/>
        <v>BLANK</v>
      </c>
      <c r="R11142"/>
    </row>
    <row r="11143" spans="16:18" x14ac:dyDescent="0.2">
      <c r="P11143" s="288" t="str">
        <f t="shared" si="174"/>
        <v>BLANK</v>
      </c>
      <c r="R11143"/>
    </row>
    <row r="11144" spans="16:18" x14ac:dyDescent="0.2">
      <c r="P11144" s="288" t="str">
        <f t="shared" si="174"/>
        <v>BLANK</v>
      </c>
      <c r="R11144"/>
    </row>
    <row r="11145" spans="16:18" x14ac:dyDescent="0.2">
      <c r="P11145" s="288" t="str">
        <f t="shared" si="174"/>
        <v>BLANK</v>
      </c>
      <c r="R11145"/>
    </row>
    <row r="11146" spans="16:18" x14ac:dyDescent="0.2">
      <c r="P11146" s="288" t="str">
        <f t="shared" si="174"/>
        <v>BLANK</v>
      </c>
      <c r="R11146"/>
    </row>
    <row r="11147" spans="16:18" x14ac:dyDescent="0.2">
      <c r="P11147" s="288" t="str">
        <f t="shared" si="174"/>
        <v>BLANK</v>
      </c>
      <c r="R11147"/>
    </row>
    <row r="11148" spans="16:18" x14ac:dyDescent="0.2">
      <c r="P11148" s="288" t="str">
        <f t="shared" si="174"/>
        <v>BLANK</v>
      </c>
      <c r="R11148"/>
    </row>
    <row r="11149" spans="16:18" x14ac:dyDescent="0.2">
      <c r="P11149" s="288" t="str">
        <f t="shared" si="174"/>
        <v>BLANK</v>
      </c>
      <c r="R11149"/>
    </row>
    <row r="11150" spans="16:18" x14ac:dyDescent="0.2">
      <c r="P11150" s="288" t="str">
        <f t="shared" si="174"/>
        <v>BLANK</v>
      </c>
      <c r="R11150"/>
    </row>
    <row r="11151" spans="16:18" x14ac:dyDescent="0.2">
      <c r="P11151" s="288" t="str">
        <f t="shared" si="174"/>
        <v>BLANK</v>
      </c>
      <c r="R11151"/>
    </row>
    <row r="11152" spans="16:18" x14ac:dyDescent="0.2">
      <c r="P11152" s="288" t="str">
        <f t="shared" si="174"/>
        <v>BLANK</v>
      </c>
      <c r="R11152"/>
    </row>
    <row r="11153" spans="16:18" x14ac:dyDescent="0.2">
      <c r="P11153" s="288" t="str">
        <f t="shared" si="174"/>
        <v>BLANK</v>
      </c>
      <c r="R11153"/>
    </row>
    <row r="11154" spans="16:18" x14ac:dyDescent="0.2">
      <c r="P11154" s="288" t="str">
        <f t="shared" si="174"/>
        <v>BLANK</v>
      </c>
      <c r="R11154"/>
    </row>
    <row r="11155" spans="16:18" x14ac:dyDescent="0.2">
      <c r="P11155" s="288" t="str">
        <f t="shared" si="174"/>
        <v>BLANK</v>
      </c>
      <c r="R11155"/>
    </row>
    <row r="11156" spans="16:18" x14ac:dyDescent="0.2">
      <c r="P11156" s="288" t="str">
        <f t="shared" si="174"/>
        <v>BLANK</v>
      </c>
      <c r="R11156"/>
    </row>
    <row r="11157" spans="16:18" x14ac:dyDescent="0.2">
      <c r="P11157" s="288" t="str">
        <f t="shared" si="174"/>
        <v>BLANK</v>
      </c>
      <c r="R11157"/>
    </row>
    <row r="11158" spans="16:18" x14ac:dyDescent="0.2">
      <c r="P11158" s="288" t="str">
        <f t="shared" si="174"/>
        <v>BLANK</v>
      </c>
      <c r="R11158"/>
    </row>
    <row r="11159" spans="16:18" x14ac:dyDescent="0.2">
      <c r="P11159" s="288" t="str">
        <f t="shared" si="174"/>
        <v>BLANK</v>
      </c>
      <c r="R11159"/>
    </row>
    <row r="11160" spans="16:18" x14ac:dyDescent="0.2">
      <c r="P11160" s="288" t="str">
        <f t="shared" si="174"/>
        <v>BLANK</v>
      </c>
      <c r="R11160"/>
    </row>
    <row r="11161" spans="16:18" x14ac:dyDescent="0.2">
      <c r="P11161" s="288" t="str">
        <f t="shared" si="174"/>
        <v>BLANK</v>
      </c>
      <c r="R11161"/>
    </row>
    <row r="11162" spans="16:18" x14ac:dyDescent="0.2">
      <c r="P11162" s="288" t="str">
        <f t="shared" si="174"/>
        <v>BLANK</v>
      </c>
      <c r="R11162"/>
    </row>
    <row r="11163" spans="16:18" x14ac:dyDescent="0.2">
      <c r="P11163" s="288" t="str">
        <f t="shared" si="174"/>
        <v>BLANK</v>
      </c>
      <c r="R11163"/>
    </row>
    <row r="11164" spans="16:18" x14ac:dyDescent="0.2">
      <c r="P11164" s="288" t="str">
        <f t="shared" si="174"/>
        <v>BLANK</v>
      </c>
      <c r="R11164"/>
    </row>
    <row r="11165" spans="16:18" x14ac:dyDescent="0.2">
      <c r="P11165" s="288" t="str">
        <f t="shared" si="174"/>
        <v>BLANK</v>
      </c>
      <c r="R11165"/>
    </row>
    <row r="11166" spans="16:18" x14ac:dyDescent="0.2">
      <c r="P11166" s="288" t="str">
        <f t="shared" si="174"/>
        <v>BLANK</v>
      </c>
      <c r="R11166"/>
    </row>
    <row r="11167" spans="16:18" x14ac:dyDescent="0.2">
      <c r="P11167" s="288" t="str">
        <f t="shared" si="174"/>
        <v>BLANK</v>
      </c>
      <c r="R11167"/>
    </row>
    <row r="11168" spans="16:18" x14ac:dyDescent="0.2">
      <c r="P11168" s="288" t="str">
        <f t="shared" si="174"/>
        <v>BLANK</v>
      </c>
      <c r="R11168"/>
    </row>
    <row r="11169" spans="16:18" x14ac:dyDescent="0.2">
      <c r="P11169" s="288" t="str">
        <f t="shared" si="174"/>
        <v>BLANK</v>
      </c>
      <c r="R11169"/>
    </row>
    <row r="11170" spans="16:18" x14ac:dyDescent="0.2">
      <c r="P11170" s="288" t="str">
        <f t="shared" si="174"/>
        <v>BLANK</v>
      </c>
      <c r="R11170"/>
    </row>
    <row r="11171" spans="16:18" x14ac:dyDescent="0.2">
      <c r="P11171" s="288" t="str">
        <f t="shared" si="174"/>
        <v>BLANK</v>
      </c>
      <c r="R11171"/>
    </row>
    <row r="11172" spans="16:18" x14ac:dyDescent="0.2">
      <c r="P11172" s="288" t="str">
        <f t="shared" si="174"/>
        <v>BLANK</v>
      </c>
      <c r="R11172"/>
    </row>
    <row r="11173" spans="16:18" x14ac:dyDescent="0.2">
      <c r="P11173" s="288" t="str">
        <f t="shared" si="174"/>
        <v>BLANK</v>
      </c>
      <c r="R11173"/>
    </row>
    <row r="11174" spans="16:18" x14ac:dyDescent="0.2">
      <c r="P11174" s="288" t="str">
        <f t="shared" si="174"/>
        <v>BLANK</v>
      </c>
      <c r="R11174"/>
    </row>
    <row r="11175" spans="16:18" x14ac:dyDescent="0.2">
      <c r="P11175" s="288" t="str">
        <f t="shared" si="174"/>
        <v>BLANK</v>
      </c>
      <c r="R11175"/>
    </row>
    <row r="11176" spans="16:18" x14ac:dyDescent="0.2">
      <c r="P11176" s="288" t="str">
        <f t="shared" si="174"/>
        <v>BLANK</v>
      </c>
      <c r="R11176"/>
    </row>
    <row r="11177" spans="16:18" x14ac:dyDescent="0.2">
      <c r="P11177" s="288" t="str">
        <f t="shared" si="174"/>
        <v>BLANK</v>
      </c>
      <c r="R11177"/>
    </row>
    <row r="11178" spans="16:18" x14ac:dyDescent="0.2">
      <c r="P11178" s="288" t="str">
        <f t="shared" si="174"/>
        <v>BLANK</v>
      </c>
      <c r="R11178"/>
    </row>
    <row r="11179" spans="16:18" x14ac:dyDescent="0.2">
      <c r="P11179" s="288" t="str">
        <f t="shared" si="174"/>
        <v>BLANK</v>
      </c>
      <c r="R11179"/>
    </row>
    <row r="11180" spans="16:18" x14ac:dyDescent="0.2">
      <c r="P11180" s="288" t="str">
        <f t="shared" si="174"/>
        <v>BLANK</v>
      </c>
      <c r="R11180"/>
    </row>
    <row r="11181" spans="16:18" x14ac:dyDescent="0.2">
      <c r="P11181" s="288" t="str">
        <f t="shared" si="174"/>
        <v>BLANK</v>
      </c>
      <c r="R11181"/>
    </row>
    <row r="11182" spans="16:18" x14ac:dyDescent="0.2">
      <c r="P11182" s="288" t="str">
        <f t="shared" si="174"/>
        <v>BLANK</v>
      </c>
      <c r="R11182"/>
    </row>
    <row r="11183" spans="16:18" x14ac:dyDescent="0.2">
      <c r="P11183" s="288" t="str">
        <f t="shared" si="174"/>
        <v>BLANK</v>
      </c>
      <c r="R11183"/>
    </row>
    <row r="11184" spans="16:18" x14ac:dyDescent="0.2">
      <c r="P11184" s="288" t="str">
        <f t="shared" si="174"/>
        <v>BLANK</v>
      </c>
      <c r="R11184"/>
    </row>
    <row r="11185" spans="16:18" x14ac:dyDescent="0.2">
      <c r="P11185" s="288" t="str">
        <f t="shared" si="174"/>
        <v>BLANK</v>
      </c>
      <c r="R11185"/>
    </row>
    <row r="11186" spans="16:18" x14ac:dyDescent="0.2">
      <c r="P11186" s="288" t="str">
        <f t="shared" si="174"/>
        <v>BLANK</v>
      </c>
      <c r="R11186"/>
    </row>
    <row r="11187" spans="16:18" x14ac:dyDescent="0.2">
      <c r="P11187" s="288" t="str">
        <f t="shared" si="174"/>
        <v>BLANK</v>
      </c>
      <c r="R11187"/>
    </row>
    <row r="11188" spans="16:18" x14ac:dyDescent="0.2">
      <c r="P11188" s="288" t="str">
        <f t="shared" si="174"/>
        <v>BLANK</v>
      </c>
      <c r="R11188"/>
    </row>
    <row r="11189" spans="16:18" x14ac:dyDescent="0.2">
      <c r="P11189" s="288" t="str">
        <f t="shared" si="174"/>
        <v>BLANK</v>
      </c>
      <c r="R11189"/>
    </row>
    <row r="11190" spans="16:18" x14ac:dyDescent="0.2">
      <c r="P11190" s="288" t="str">
        <f t="shared" si="174"/>
        <v>BLANK</v>
      </c>
      <c r="R11190"/>
    </row>
    <row r="11191" spans="16:18" x14ac:dyDescent="0.2">
      <c r="P11191" s="288" t="str">
        <f t="shared" si="174"/>
        <v>BLANK</v>
      </c>
      <c r="R11191"/>
    </row>
    <row r="11192" spans="16:18" x14ac:dyDescent="0.2">
      <c r="P11192" s="288" t="str">
        <f t="shared" si="174"/>
        <v>BLANK</v>
      </c>
      <c r="R11192"/>
    </row>
    <row r="11193" spans="16:18" x14ac:dyDescent="0.2">
      <c r="P11193" s="288" t="str">
        <f t="shared" si="174"/>
        <v>BLANK</v>
      </c>
      <c r="R11193"/>
    </row>
    <row r="11194" spans="16:18" x14ac:dyDescent="0.2">
      <c r="P11194" s="288" t="str">
        <f t="shared" si="174"/>
        <v>BLANK</v>
      </c>
      <c r="R11194"/>
    </row>
    <row r="11195" spans="16:18" x14ac:dyDescent="0.2">
      <c r="P11195" s="288" t="str">
        <f t="shared" si="174"/>
        <v>BLANK</v>
      </c>
      <c r="R11195"/>
    </row>
    <row r="11196" spans="16:18" x14ac:dyDescent="0.2">
      <c r="P11196" s="288" t="str">
        <f t="shared" si="174"/>
        <v>BLANK</v>
      </c>
      <c r="R11196"/>
    </row>
    <row r="11197" spans="16:18" x14ac:dyDescent="0.2">
      <c r="P11197" s="288" t="str">
        <f t="shared" si="174"/>
        <v>BLANK</v>
      </c>
      <c r="R11197"/>
    </row>
    <row r="11198" spans="16:18" x14ac:dyDescent="0.2">
      <c r="P11198" s="288" t="str">
        <f t="shared" si="174"/>
        <v>BLANK</v>
      </c>
      <c r="R11198"/>
    </row>
    <row r="11199" spans="16:18" x14ac:dyDescent="0.2">
      <c r="P11199" s="288" t="str">
        <f t="shared" si="174"/>
        <v>BLANK</v>
      </c>
      <c r="R11199"/>
    </row>
    <row r="11200" spans="16:18" x14ac:dyDescent="0.2">
      <c r="P11200" s="288" t="str">
        <f t="shared" si="174"/>
        <v>BLANK</v>
      </c>
      <c r="R11200"/>
    </row>
    <row r="11201" spans="16:18" x14ac:dyDescent="0.2">
      <c r="P11201" s="288" t="str">
        <f t="shared" si="174"/>
        <v>BLANK</v>
      </c>
      <c r="R11201"/>
    </row>
    <row r="11202" spans="16:18" x14ac:dyDescent="0.2">
      <c r="P11202" s="288" t="str">
        <f t="shared" si="174"/>
        <v>BLANK</v>
      </c>
      <c r="R11202"/>
    </row>
    <row r="11203" spans="16:18" x14ac:dyDescent="0.2">
      <c r="P11203" s="288" t="str">
        <f t="shared" ref="P11203:P11266" si="175">IF(A11203="","BLANK",A11203)</f>
        <v>BLANK</v>
      </c>
      <c r="R11203"/>
    </row>
    <row r="11204" spans="16:18" x14ac:dyDescent="0.2">
      <c r="P11204" s="288" t="str">
        <f t="shared" si="175"/>
        <v>BLANK</v>
      </c>
      <c r="R11204"/>
    </row>
    <row r="11205" spans="16:18" x14ac:dyDescent="0.2">
      <c r="P11205" s="288" t="str">
        <f t="shared" si="175"/>
        <v>BLANK</v>
      </c>
      <c r="R11205"/>
    </row>
    <row r="11206" spans="16:18" x14ac:dyDescent="0.2">
      <c r="P11206" s="288" t="str">
        <f t="shared" si="175"/>
        <v>BLANK</v>
      </c>
      <c r="R11206"/>
    </row>
    <row r="11207" spans="16:18" x14ac:dyDescent="0.2">
      <c r="P11207" s="288" t="str">
        <f t="shared" si="175"/>
        <v>BLANK</v>
      </c>
      <c r="R11207"/>
    </row>
    <row r="11208" spans="16:18" x14ac:dyDescent="0.2">
      <c r="P11208" s="288" t="str">
        <f t="shared" si="175"/>
        <v>BLANK</v>
      </c>
      <c r="R11208"/>
    </row>
    <row r="11209" spans="16:18" x14ac:dyDescent="0.2">
      <c r="P11209" s="288" t="str">
        <f t="shared" si="175"/>
        <v>BLANK</v>
      </c>
      <c r="R11209"/>
    </row>
    <row r="11210" spans="16:18" x14ac:dyDescent="0.2">
      <c r="P11210" s="288" t="str">
        <f t="shared" si="175"/>
        <v>BLANK</v>
      </c>
      <c r="R11210"/>
    </row>
    <row r="11211" spans="16:18" x14ac:dyDescent="0.2">
      <c r="P11211" s="288" t="str">
        <f t="shared" si="175"/>
        <v>BLANK</v>
      </c>
      <c r="R11211"/>
    </row>
    <row r="11212" spans="16:18" x14ac:dyDescent="0.2">
      <c r="P11212" s="288" t="str">
        <f t="shared" si="175"/>
        <v>BLANK</v>
      </c>
      <c r="R11212"/>
    </row>
    <row r="11213" spans="16:18" x14ac:dyDescent="0.2">
      <c r="P11213" s="288" t="str">
        <f t="shared" si="175"/>
        <v>BLANK</v>
      </c>
      <c r="R11213"/>
    </row>
    <row r="11214" spans="16:18" x14ac:dyDescent="0.2">
      <c r="P11214" s="288" t="str">
        <f t="shared" si="175"/>
        <v>BLANK</v>
      </c>
      <c r="R11214"/>
    </row>
    <row r="11215" spans="16:18" x14ac:dyDescent="0.2">
      <c r="P11215" s="288" t="str">
        <f t="shared" si="175"/>
        <v>BLANK</v>
      </c>
      <c r="R11215"/>
    </row>
    <row r="11216" spans="16:18" x14ac:dyDescent="0.2">
      <c r="P11216" s="288" t="str">
        <f t="shared" si="175"/>
        <v>BLANK</v>
      </c>
      <c r="R11216"/>
    </row>
    <row r="11217" spans="16:18" x14ac:dyDescent="0.2">
      <c r="P11217" s="288" t="str">
        <f t="shared" si="175"/>
        <v>BLANK</v>
      </c>
      <c r="R11217"/>
    </row>
    <row r="11218" spans="16:18" x14ac:dyDescent="0.2">
      <c r="P11218" s="288" t="str">
        <f t="shared" si="175"/>
        <v>BLANK</v>
      </c>
      <c r="R11218"/>
    </row>
    <row r="11219" spans="16:18" x14ac:dyDescent="0.2">
      <c r="P11219" s="288" t="str">
        <f t="shared" si="175"/>
        <v>BLANK</v>
      </c>
      <c r="R11219"/>
    </row>
    <row r="11220" spans="16:18" x14ac:dyDescent="0.2">
      <c r="P11220" s="288" t="str">
        <f t="shared" si="175"/>
        <v>BLANK</v>
      </c>
      <c r="R11220"/>
    </row>
    <row r="11221" spans="16:18" x14ac:dyDescent="0.2">
      <c r="P11221" s="288" t="str">
        <f t="shared" si="175"/>
        <v>BLANK</v>
      </c>
      <c r="R11221"/>
    </row>
    <row r="11222" spans="16:18" x14ac:dyDescent="0.2">
      <c r="P11222" s="288" t="str">
        <f t="shared" si="175"/>
        <v>BLANK</v>
      </c>
      <c r="R11222"/>
    </row>
    <row r="11223" spans="16:18" x14ac:dyDescent="0.2">
      <c r="P11223" s="288" t="str">
        <f t="shared" si="175"/>
        <v>BLANK</v>
      </c>
      <c r="R11223"/>
    </row>
    <row r="11224" spans="16:18" x14ac:dyDescent="0.2">
      <c r="P11224" s="288" t="str">
        <f t="shared" si="175"/>
        <v>BLANK</v>
      </c>
      <c r="R11224"/>
    </row>
    <row r="11225" spans="16:18" x14ac:dyDescent="0.2">
      <c r="P11225" s="288" t="str">
        <f t="shared" si="175"/>
        <v>BLANK</v>
      </c>
      <c r="R11225"/>
    </row>
    <row r="11226" spans="16:18" x14ac:dyDescent="0.2">
      <c r="P11226" s="288" t="str">
        <f t="shared" si="175"/>
        <v>BLANK</v>
      </c>
      <c r="R11226"/>
    </row>
    <row r="11227" spans="16:18" x14ac:dyDescent="0.2">
      <c r="P11227" s="288" t="str">
        <f t="shared" si="175"/>
        <v>BLANK</v>
      </c>
      <c r="R11227"/>
    </row>
    <row r="11228" spans="16:18" x14ac:dyDescent="0.2">
      <c r="P11228" s="288" t="str">
        <f t="shared" si="175"/>
        <v>BLANK</v>
      </c>
      <c r="R11228"/>
    </row>
    <row r="11229" spans="16:18" x14ac:dyDescent="0.2">
      <c r="P11229" s="288" t="str">
        <f t="shared" si="175"/>
        <v>BLANK</v>
      </c>
      <c r="R11229"/>
    </row>
    <row r="11230" spans="16:18" x14ac:dyDescent="0.2">
      <c r="P11230" s="288" t="str">
        <f t="shared" si="175"/>
        <v>BLANK</v>
      </c>
      <c r="R11230"/>
    </row>
    <row r="11231" spans="16:18" x14ac:dyDescent="0.2">
      <c r="P11231" s="288" t="str">
        <f t="shared" si="175"/>
        <v>BLANK</v>
      </c>
      <c r="R11231"/>
    </row>
    <row r="11232" spans="16:18" x14ac:dyDescent="0.2">
      <c r="P11232" s="288" t="str">
        <f t="shared" si="175"/>
        <v>BLANK</v>
      </c>
      <c r="R11232"/>
    </row>
    <row r="11233" spans="16:18" x14ac:dyDescent="0.2">
      <c r="P11233" s="288" t="str">
        <f t="shared" si="175"/>
        <v>BLANK</v>
      </c>
      <c r="R11233"/>
    </row>
    <row r="11234" spans="16:18" x14ac:dyDescent="0.2">
      <c r="P11234" s="288" t="str">
        <f t="shared" si="175"/>
        <v>BLANK</v>
      </c>
      <c r="R11234"/>
    </row>
    <row r="11235" spans="16:18" x14ac:dyDescent="0.2">
      <c r="P11235" s="288" t="str">
        <f t="shared" si="175"/>
        <v>BLANK</v>
      </c>
      <c r="R11235"/>
    </row>
    <row r="11236" spans="16:18" x14ac:dyDescent="0.2">
      <c r="P11236" s="288" t="str">
        <f t="shared" si="175"/>
        <v>BLANK</v>
      </c>
      <c r="R11236"/>
    </row>
    <row r="11237" spans="16:18" x14ac:dyDescent="0.2">
      <c r="P11237" s="288" t="str">
        <f t="shared" si="175"/>
        <v>BLANK</v>
      </c>
      <c r="R11237"/>
    </row>
    <row r="11238" spans="16:18" x14ac:dyDescent="0.2">
      <c r="P11238" s="288" t="str">
        <f t="shared" si="175"/>
        <v>BLANK</v>
      </c>
      <c r="R11238"/>
    </row>
    <row r="11239" spans="16:18" x14ac:dyDescent="0.2">
      <c r="P11239" s="288" t="str">
        <f t="shared" si="175"/>
        <v>BLANK</v>
      </c>
      <c r="R11239"/>
    </row>
    <row r="11240" spans="16:18" x14ac:dyDescent="0.2">
      <c r="P11240" s="288" t="str">
        <f t="shared" si="175"/>
        <v>BLANK</v>
      </c>
      <c r="R11240"/>
    </row>
    <row r="11241" spans="16:18" x14ac:dyDescent="0.2">
      <c r="P11241" s="288" t="str">
        <f t="shared" si="175"/>
        <v>BLANK</v>
      </c>
      <c r="R11241"/>
    </row>
    <row r="11242" spans="16:18" x14ac:dyDescent="0.2">
      <c r="P11242" s="288" t="str">
        <f t="shared" si="175"/>
        <v>BLANK</v>
      </c>
      <c r="R11242"/>
    </row>
    <row r="11243" spans="16:18" x14ac:dyDescent="0.2">
      <c r="P11243" s="288" t="str">
        <f t="shared" si="175"/>
        <v>BLANK</v>
      </c>
      <c r="R11243"/>
    </row>
    <row r="11244" spans="16:18" x14ac:dyDescent="0.2">
      <c r="P11244" s="288" t="str">
        <f t="shared" si="175"/>
        <v>BLANK</v>
      </c>
      <c r="R11244"/>
    </row>
    <row r="11245" spans="16:18" x14ac:dyDescent="0.2">
      <c r="P11245" s="288" t="str">
        <f t="shared" si="175"/>
        <v>BLANK</v>
      </c>
      <c r="R11245"/>
    </row>
    <row r="11246" spans="16:18" x14ac:dyDescent="0.2">
      <c r="P11246" s="288" t="str">
        <f t="shared" si="175"/>
        <v>BLANK</v>
      </c>
      <c r="R11246"/>
    </row>
    <row r="11247" spans="16:18" x14ac:dyDescent="0.2">
      <c r="P11247" s="288" t="str">
        <f t="shared" si="175"/>
        <v>BLANK</v>
      </c>
      <c r="R11247"/>
    </row>
    <row r="11248" spans="16:18" x14ac:dyDescent="0.2">
      <c r="P11248" s="288" t="str">
        <f t="shared" si="175"/>
        <v>BLANK</v>
      </c>
      <c r="R11248"/>
    </row>
    <row r="11249" spans="16:18" x14ac:dyDescent="0.2">
      <c r="P11249" s="288" t="str">
        <f t="shared" si="175"/>
        <v>BLANK</v>
      </c>
      <c r="R11249"/>
    </row>
    <row r="11250" spans="16:18" x14ac:dyDescent="0.2">
      <c r="P11250" s="288" t="str">
        <f t="shared" si="175"/>
        <v>BLANK</v>
      </c>
      <c r="R11250"/>
    </row>
    <row r="11251" spans="16:18" x14ac:dyDescent="0.2">
      <c r="P11251" s="288" t="str">
        <f t="shared" si="175"/>
        <v>BLANK</v>
      </c>
      <c r="R11251"/>
    </row>
    <row r="11252" spans="16:18" x14ac:dyDescent="0.2">
      <c r="P11252" s="288" t="str">
        <f t="shared" si="175"/>
        <v>BLANK</v>
      </c>
      <c r="R11252"/>
    </row>
    <row r="11253" spans="16:18" x14ac:dyDescent="0.2">
      <c r="P11253" s="288" t="str">
        <f t="shared" si="175"/>
        <v>BLANK</v>
      </c>
      <c r="R11253"/>
    </row>
    <row r="11254" spans="16:18" x14ac:dyDescent="0.2">
      <c r="P11254" s="288" t="str">
        <f t="shared" si="175"/>
        <v>BLANK</v>
      </c>
      <c r="R11254"/>
    </row>
    <row r="11255" spans="16:18" x14ac:dyDescent="0.2">
      <c r="P11255" s="288" t="str">
        <f t="shared" si="175"/>
        <v>BLANK</v>
      </c>
      <c r="R11255"/>
    </row>
    <row r="11256" spans="16:18" x14ac:dyDescent="0.2">
      <c r="P11256" s="288" t="str">
        <f t="shared" si="175"/>
        <v>BLANK</v>
      </c>
      <c r="R11256"/>
    </row>
    <row r="11257" spans="16:18" x14ac:dyDescent="0.2">
      <c r="P11257" s="288" t="str">
        <f t="shared" si="175"/>
        <v>BLANK</v>
      </c>
      <c r="R11257"/>
    </row>
    <row r="11258" spans="16:18" x14ac:dyDescent="0.2">
      <c r="P11258" s="288" t="str">
        <f t="shared" si="175"/>
        <v>BLANK</v>
      </c>
      <c r="R11258"/>
    </row>
    <row r="11259" spans="16:18" x14ac:dyDescent="0.2">
      <c r="P11259" s="288" t="str">
        <f t="shared" si="175"/>
        <v>BLANK</v>
      </c>
      <c r="R11259"/>
    </row>
    <row r="11260" spans="16:18" x14ac:dyDescent="0.2">
      <c r="P11260" s="288" t="str">
        <f t="shared" si="175"/>
        <v>BLANK</v>
      </c>
      <c r="R11260"/>
    </row>
    <row r="11261" spans="16:18" x14ac:dyDescent="0.2">
      <c r="P11261" s="288" t="str">
        <f t="shared" si="175"/>
        <v>BLANK</v>
      </c>
      <c r="R11261"/>
    </row>
    <row r="11262" spans="16:18" x14ac:dyDescent="0.2">
      <c r="P11262" s="288" t="str">
        <f t="shared" si="175"/>
        <v>BLANK</v>
      </c>
      <c r="R11262"/>
    </row>
    <row r="11263" spans="16:18" x14ac:dyDescent="0.2">
      <c r="P11263" s="288" t="str">
        <f t="shared" si="175"/>
        <v>BLANK</v>
      </c>
      <c r="R11263"/>
    </row>
    <row r="11264" spans="16:18" x14ac:dyDescent="0.2">
      <c r="P11264" s="288" t="str">
        <f t="shared" si="175"/>
        <v>BLANK</v>
      </c>
      <c r="R11264"/>
    </row>
    <row r="11265" spans="16:18" x14ac:dyDescent="0.2">
      <c r="P11265" s="288" t="str">
        <f t="shared" si="175"/>
        <v>BLANK</v>
      </c>
      <c r="R11265"/>
    </row>
    <row r="11266" spans="16:18" x14ac:dyDescent="0.2">
      <c r="P11266" s="288" t="str">
        <f t="shared" si="175"/>
        <v>BLANK</v>
      </c>
      <c r="R11266"/>
    </row>
    <row r="11267" spans="16:18" x14ac:dyDescent="0.2">
      <c r="P11267" s="288" t="str">
        <f t="shared" ref="P11267:P11330" si="176">IF(A11267="","BLANK",A11267)</f>
        <v>BLANK</v>
      </c>
      <c r="R11267"/>
    </row>
    <row r="11268" spans="16:18" x14ac:dyDescent="0.2">
      <c r="P11268" s="288" t="str">
        <f t="shared" si="176"/>
        <v>BLANK</v>
      </c>
      <c r="R11268"/>
    </row>
    <row r="11269" spans="16:18" x14ac:dyDescent="0.2">
      <c r="P11269" s="288" t="str">
        <f t="shared" si="176"/>
        <v>BLANK</v>
      </c>
      <c r="R11269"/>
    </row>
    <row r="11270" spans="16:18" x14ac:dyDescent="0.2">
      <c r="P11270" s="288" t="str">
        <f t="shared" si="176"/>
        <v>BLANK</v>
      </c>
      <c r="R11270"/>
    </row>
    <row r="11271" spans="16:18" x14ac:dyDescent="0.2">
      <c r="P11271" s="288" t="str">
        <f t="shared" si="176"/>
        <v>BLANK</v>
      </c>
      <c r="R11271"/>
    </row>
    <row r="11272" spans="16:18" x14ac:dyDescent="0.2">
      <c r="P11272" s="288" t="str">
        <f t="shared" si="176"/>
        <v>BLANK</v>
      </c>
      <c r="R11272"/>
    </row>
    <row r="11273" spans="16:18" x14ac:dyDescent="0.2">
      <c r="P11273" s="288" t="str">
        <f t="shared" si="176"/>
        <v>BLANK</v>
      </c>
      <c r="R11273"/>
    </row>
    <row r="11274" spans="16:18" x14ac:dyDescent="0.2">
      <c r="P11274" s="288" t="str">
        <f t="shared" si="176"/>
        <v>BLANK</v>
      </c>
      <c r="R11274"/>
    </row>
    <row r="11275" spans="16:18" x14ac:dyDescent="0.2">
      <c r="P11275" s="288" t="str">
        <f t="shared" si="176"/>
        <v>BLANK</v>
      </c>
      <c r="R11275"/>
    </row>
    <row r="11276" spans="16:18" x14ac:dyDescent="0.2">
      <c r="P11276" s="288" t="str">
        <f t="shared" si="176"/>
        <v>BLANK</v>
      </c>
      <c r="R11276"/>
    </row>
    <row r="11277" spans="16:18" x14ac:dyDescent="0.2">
      <c r="P11277" s="288" t="str">
        <f t="shared" si="176"/>
        <v>BLANK</v>
      </c>
      <c r="R11277"/>
    </row>
    <row r="11278" spans="16:18" x14ac:dyDescent="0.2">
      <c r="P11278" s="288" t="str">
        <f t="shared" si="176"/>
        <v>BLANK</v>
      </c>
      <c r="R11278"/>
    </row>
    <row r="11279" spans="16:18" x14ac:dyDescent="0.2">
      <c r="P11279" s="288" t="str">
        <f t="shared" si="176"/>
        <v>BLANK</v>
      </c>
      <c r="R11279"/>
    </row>
    <row r="11280" spans="16:18" x14ac:dyDescent="0.2">
      <c r="P11280" s="288" t="str">
        <f t="shared" si="176"/>
        <v>BLANK</v>
      </c>
      <c r="R11280"/>
    </row>
    <row r="11281" spans="16:18" x14ac:dyDescent="0.2">
      <c r="P11281" s="288" t="str">
        <f t="shared" si="176"/>
        <v>BLANK</v>
      </c>
      <c r="R11281"/>
    </row>
    <row r="11282" spans="16:18" x14ac:dyDescent="0.2">
      <c r="P11282" s="288" t="str">
        <f t="shared" si="176"/>
        <v>BLANK</v>
      </c>
      <c r="R11282"/>
    </row>
    <row r="11283" spans="16:18" x14ac:dyDescent="0.2">
      <c r="P11283" s="288" t="str">
        <f t="shared" si="176"/>
        <v>BLANK</v>
      </c>
      <c r="R11283"/>
    </row>
    <row r="11284" spans="16:18" x14ac:dyDescent="0.2">
      <c r="P11284" s="288" t="str">
        <f t="shared" si="176"/>
        <v>BLANK</v>
      </c>
      <c r="R11284"/>
    </row>
    <row r="11285" spans="16:18" x14ac:dyDescent="0.2">
      <c r="P11285" s="288" t="str">
        <f t="shared" si="176"/>
        <v>BLANK</v>
      </c>
      <c r="R11285"/>
    </row>
    <row r="11286" spans="16:18" x14ac:dyDescent="0.2">
      <c r="P11286" s="288" t="str">
        <f t="shared" si="176"/>
        <v>BLANK</v>
      </c>
      <c r="R11286"/>
    </row>
    <row r="11287" spans="16:18" x14ac:dyDescent="0.2">
      <c r="P11287" s="288" t="str">
        <f t="shared" si="176"/>
        <v>BLANK</v>
      </c>
      <c r="R11287"/>
    </row>
    <row r="11288" spans="16:18" x14ac:dyDescent="0.2">
      <c r="P11288" s="288" t="str">
        <f t="shared" si="176"/>
        <v>BLANK</v>
      </c>
      <c r="R11288"/>
    </row>
    <row r="11289" spans="16:18" x14ac:dyDescent="0.2">
      <c r="P11289" s="288" t="str">
        <f t="shared" si="176"/>
        <v>BLANK</v>
      </c>
      <c r="R11289"/>
    </row>
    <row r="11290" spans="16:18" x14ac:dyDescent="0.2">
      <c r="P11290" s="288" t="str">
        <f t="shared" si="176"/>
        <v>BLANK</v>
      </c>
      <c r="R11290"/>
    </row>
    <row r="11291" spans="16:18" x14ac:dyDescent="0.2">
      <c r="P11291" s="288" t="str">
        <f t="shared" si="176"/>
        <v>BLANK</v>
      </c>
      <c r="R11291"/>
    </row>
    <row r="11292" spans="16:18" x14ac:dyDescent="0.2">
      <c r="P11292" s="288" t="str">
        <f t="shared" si="176"/>
        <v>BLANK</v>
      </c>
      <c r="R11292"/>
    </row>
    <row r="11293" spans="16:18" x14ac:dyDescent="0.2">
      <c r="P11293" s="288" t="str">
        <f t="shared" si="176"/>
        <v>BLANK</v>
      </c>
      <c r="R11293"/>
    </row>
    <row r="11294" spans="16:18" x14ac:dyDescent="0.2">
      <c r="P11294" s="288" t="str">
        <f t="shared" si="176"/>
        <v>BLANK</v>
      </c>
      <c r="R11294"/>
    </row>
    <row r="11295" spans="16:18" x14ac:dyDescent="0.2">
      <c r="P11295" s="288" t="str">
        <f t="shared" si="176"/>
        <v>BLANK</v>
      </c>
      <c r="R11295"/>
    </row>
    <row r="11296" spans="16:18" x14ac:dyDescent="0.2">
      <c r="P11296" s="288" t="str">
        <f t="shared" si="176"/>
        <v>BLANK</v>
      </c>
      <c r="R11296"/>
    </row>
    <row r="11297" spans="16:18" x14ac:dyDescent="0.2">
      <c r="P11297" s="288" t="str">
        <f t="shared" si="176"/>
        <v>BLANK</v>
      </c>
      <c r="R11297"/>
    </row>
    <row r="11298" spans="16:18" x14ac:dyDescent="0.2">
      <c r="P11298" s="288" t="str">
        <f t="shared" si="176"/>
        <v>BLANK</v>
      </c>
      <c r="R11298"/>
    </row>
    <row r="11299" spans="16:18" x14ac:dyDescent="0.2">
      <c r="P11299" s="288" t="str">
        <f t="shared" si="176"/>
        <v>BLANK</v>
      </c>
      <c r="R11299"/>
    </row>
    <row r="11300" spans="16:18" x14ac:dyDescent="0.2">
      <c r="P11300" s="288" t="str">
        <f t="shared" si="176"/>
        <v>BLANK</v>
      </c>
      <c r="R11300"/>
    </row>
    <row r="11301" spans="16:18" x14ac:dyDescent="0.2">
      <c r="P11301" s="288" t="str">
        <f t="shared" si="176"/>
        <v>BLANK</v>
      </c>
      <c r="R11301"/>
    </row>
    <row r="11302" spans="16:18" x14ac:dyDescent="0.2">
      <c r="P11302" s="288" t="str">
        <f t="shared" si="176"/>
        <v>BLANK</v>
      </c>
      <c r="R11302"/>
    </row>
    <row r="11303" spans="16:18" x14ac:dyDescent="0.2">
      <c r="P11303" s="288" t="str">
        <f t="shared" si="176"/>
        <v>BLANK</v>
      </c>
      <c r="R11303"/>
    </row>
    <row r="11304" spans="16:18" x14ac:dyDescent="0.2">
      <c r="P11304" s="288" t="str">
        <f t="shared" si="176"/>
        <v>BLANK</v>
      </c>
      <c r="R11304"/>
    </row>
    <row r="11305" spans="16:18" x14ac:dyDescent="0.2">
      <c r="P11305" s="288" t="str">
        <f t="shared" si="176"/>
        <v>BLANK</v>
      </c>
      <c r="R11305"/>
    </row>
    <row r="11306" spans="16:18" x14ac:dyDescent="0.2">
      <c r="P11306" s="288" t="str">
        <f t="shared" si="176"/>
        <v>BLANK</v>
      </c>
      <c r="R11306"/>
    </row>
    <row r="11307" spans="16:18" x14ac:dyDescent="0.2">
      <c r="P11307" s="288" t="str">
        <f t="shared" si="176"/>
        <v>BLANK</v>
      </c>
      <c r="R11307"/>
    </row>
    <row r="11308" spans="16:18" x14ac:dyDescent="0.2">
      <c r="P11308" s="288" t="str">
        <f t="shared" si="176"/>
        <v>BLANK</v>
      </c>
      <c r="R11308"/>
    </row>
    <row r="11309" spans="16:18" x14ac:dyDescent="0.2">
      <c r="P11309" s="288" t="str">
        <f t="shared" si="176"/>
        <v>BLANK</v>
      </c>
      <c r="R11309"/>
    </row>
    <row r="11310" spans="16:18" x14ac:dyDescent="0.2">
      <c r="P11310" s="288" t="str">
        <f t="shared" si="176"/>
        <v>BLANK</v>
      </c>
      <c r="R11310"/>
    </row>
    <row r="11311" spans="16:18" x14ac:dyDescent="0.2">
      <c r="P11311" s="288" t="str">
        <f t="shared" si="176"/>
        <v>BLANK</v>
      </c>
      <c r="R11311"/>
    </row>
    <row r="11312" spans="16:18" x14ac:dyDescent="0.2">
      <c r="P11312" s="288" t="str">
        <f t="shared" si="176"/>
        <v>BLANK</v>
      </c>
      <c r="R11312"/>
    </row>
    <row r="11313" spans="16:18" x14ac:dyDescent="0.2">
      <c r="P11313" s="288" t="str">
        <f t="shared" si="176"/>
        <v>BLANK</v>
      </c>
      <c r="R11313"/>
    </row>
    <row r="11314" spans="16:18" x14ac:dyDescent="0.2">
      <c r="P11314" s="288" t="str">
        <f t="shared" si="176"/>
        <v>BLANK</v>
      </c>
      <c r="R11314"/>
    </row>
    <row r="11315" spans="16:18" x14ac:dyDescent="0.2">
      <c r="P11315" s="288" t="str">
        <f t="shared" si="176"/>
        <v>BLANK</v>
      </c>
      <c r="R11315"/>
    </row>
    <row r="11316" spans="16:18" x14ac:dyDescent="0.2">
      <c r="P11316" s="288" t="str">
        <f t="shared" si="176"/>
        <v>BLANK</v>
      </c>
      <c r="R11316"/>
    </row>
    <row r="11317" spans="16:18" x14ac:dyDescent="0.2">
      <c r="P11317" s="288" t="str">
        <f t="shared" si="176"/>
        <v>BLANK</v>
      </c>
      <c r="R11317"/>
    </row>
    <row r="11318" spans="16:18" x14ac:dyDescent="0.2">
      <c r="P11318" s="288" t="str">
        <f t="shared" si="176"/>
        <v>BLANK</v>
      </c>
      <c r="R11318"/>
    </row>
    <row r="11319" spans="16:18" x14ac:dyDescent="0.2">
      <c r="P11319" s="288" t="str">
        <f t="shared" si="176"/>
        <v>BLANK</v>
      </c>
      <c r="R11319"/>
    </row>
    <row r="11320" spans="16:18" x14ac:dyDescent="0.2">
      <c r="P11320" s="288" t="str">
        <f t="shared" si="176"/>
        <v>BLANK</v>
      </c>
      <c r="R11320"/>
    </row>
    <row r="11321" spans="16:18" x14ac:dyDescent="0.2">
      <c r="P11321" s="288" t="str">
        <f t="shared" si="176"/>
        <v>BLANK</v>
      </c>
      <c r="R11321"/>
    </row>
    <row r="11322" spans="16:18" x14ac:dyDescent="0.2">
      <c r="P11322" s="288" t="str">
        <f t="shared" si="176"/>
        <v>BLANK</v>
      </c>
      <c r="R11322"/>
    </row>
    <row r="11323" spans="16:18" x14ac:dyDescent="0.2">
      <c r="P11323" s="288" t="str">
        <f t="shared" si="176"/>
        <v>BLANK</v>
      </c>
      <c r="R11323"/>
    </row>
    <row r="11324" spans="16:18" x14ac:dyDescent="0.2">
      <c r="P11324" s="288" t="str">
        <f t="shared" si="176"/>
        <v>BLANK</v>
      </c>
      <c r="R11324"/>
    </row>
    <row r="11325" spans="16:18" x14ac:dyDescent="0.2">
      <c r="P11325" s="288" t="str">
        <f t="shared" si="176"/>
        <v>BLANK</v>
      </c>
      <c r="R11325"/>
    </row>
    <row r="11326" spans="16:18" x14ac:dyDescent="0.2">
      <c r="P11326" s="288" t="str">
        <f t="shared" si="176"/>
        <v>BLANK</v>
      </c>
      <c r="R11326"/>
    </row>
    <row r="11327" spans="16:18" x14ac:dyDescent="0.2">
      <c r="P11327" s="288" t="str">
        <f t="shared" si="176"/>
        <v>BLANK</v>
      </c>
      <c r="R11327"/>
    </row>
    <row r="11328" spans="16:18" x14ac:dyDescent="0.2">
      <c r="P11328" s="288" t="str">
        <f t="shared" si="176"/>
        <v>BLANK</v>
      </c>
      <c r="R11328"/>
    </row>
    <row r="11329" spans="16:18" x14ac:dyDescent="0.2">
      <c r="P11329" s="288" t="str">
        <f t="shared" si="176"/>
        <v>BLANK</v>
      </c>
      <c r="R11329"/>
    </row>
    <row r="11330" spans="16:18" x14ac:dyDescent="0.2">
      <c r="P11330" s="288" t="str">
        <f t="shared" si="176"/>
        <v>BLANK</v>
      </c>
      <c r="R11330"/>
    </row>
    <row r="11331" spans="16:18" x14ac:dyDescent="0.2">
      <c r="P11331" s="288" t="str">
        <f t="shared" ref="P11331:P11394" si="177">IF(A11331="","BLANK",A11331)</f>
        <v>BLANK</v>
      </c>
      <c r="R11331"/>
    </row>
    <row r="11332" spans="16:18" x14ac:dyDescent="0.2">
      <c r="P11332" s="288" t="str">
        <f t="shared" si="177"/>
        <v>BLANK</v>
      </c>
      <c r="R11332"/>
    </row>
    <row r="11333" spans="16:18" x14ac:dyDescent="0.2">
      <c r="P11333" s="288" t="str">
        <f t="shared" si="177"/>
        <v>BLANK</v>
      </c>
      <c r="R11333"/>
    </row>
    <row r="11334" spans="16:18" x14ac:dyDescent="0.2">
      <c r="P11334" s="288" t="str">
        <f t="shared" si="177"/>
        <v>BLANK</v>
      </c>
      <c r="R11334"/>
    </row>
    <row r="11335" spans="16:18" x14ac:dyDescent="0.2">
      <c r="P11335" s="288" t="str">
        <f t="shared" si="177"/>
        <v>BLANK</v>
      </c>
      <c r="R11335"/>
    </row>
    <row r="11336" spans="16:18" x14ac:dyDescent="0.2">
      <c r="P11336" s="288" t="str">
        <f t="shared" si="177"/>
        <v>BLANK</v>
      </c>
      <c r="R11336"/>
    </row>
    <row r="11337" spans="16:18" x14ac:dyDescent="0.2">
      <c r="P11337" s="288" t="str">
        <f t="shared" si="177"/>
        <v>BLANK</v>
      </c>
      <c r="R11337"/>
    </row>
    <row r="11338" spans="16:18" x14ac:dyDescent="0.2">
      <c r="P11338" s="288" t="str">
        <f t="shared" si="177"/>
        <v>BLANK</v>
      </c>
      <c r="R11338"/>
    </row>
    <row r="11339" spans="16:18" x14ac:dyDescent="0.2">
      <c r="P11339" s="288" t="str">
        <f t="shared" si="177"/>
        <v>BLANK</v>
      </c>
      <c r="R11339"/>
    </row>
    <row r="11340" spans="16:18" x14ac:dyDescent="0.2">
      <c r="P11340" s="288" t="str">
        <f t="shared" si="177"/>
        <v>BLANK</v>
      </c>
      <c r="R11340"/>
    </row>
    <row r="11341" spans="16:18" x14ac:dyDescent="0.2">
      <c r="P11341" s="288" t="str">
        <f t="shared" si="177"/>
        <v>BLANK</v>
      </c>
      <c r="R11341"/>
    </row>
    <row r="11342" spans="16:18" x14ac:dyDescent="0.2">
      <c r="P11342" s="288" t="str">
        <f t="shared" si="177"/>
        <v>BLANK</v>
      </c>
      <c r="R11342"/>
    </row>
    <row r="11343" spans="16:18" x14ac:dyDescent="0.2">
      <c r="P11343" s="288" t="str">
        <f t="shared" si="177"/>
        <v>BLANK</v>
      </c>
      <c r="R11343"/>
    </row>
    <row r="11344" spans="16:18" x14ac:dyDescent="0.2">
      <c r="P11344" s="288" t="str">
        <f t="shared" si="177"/>
        <v>BLANK</v>
      </c>
      <c r="R11344"/>
    </row>
    <row r="11345" spans="16:18" x14ac:dyDescent="0.2">
      <c r="P11345" s="288" t="str">
        <f t="shared" si="177"/>
        <v>BLANK</v>
      </c>
      <c r="R11345"/>
    </row>
    <row r="11346" spans="16:18" x14ac:dyDescent="0.2">
      <c r="P11346" s="288" t="str">
        <f t="shared" si="177"/>
        <v>BLANK</v>
      </c>
      <c r="R11346"/>
    </row>
    <row r="11347" spans="16:18" x14ac:dyDescent="0.2">
      <c r="P11347" s="288" t="str">
        <f t="shared" si="177"/>
        <v>BLANK</v>
      </c>
      <c r="R11347"/>
    </row>
    <row r="11348" spans="16:18" x14ac:dyDescent="0.2">
      <c r="P11348" s="288" t="str">
        <f t="shared" si="177"/>
        <v>BLANK</v>
      </c>
      <c r="R11348"/>
    </row>
    <row r="11349" spans="16:18" x14ac:dyDescent="0.2">
      <c r="P11349" s="288" t="str">
        <f t="shared" si="177"/>
        <v>BLANK</v>
      </c>
      <c r="R11349"/>
    </row>
    <row r="11350" spans="16:18" x14ac:dyDescent="0.2">
      <c r="P11350" s="288" t="str">
        <f t="shared" si="177"/>
        <v>BLANK</v>
      </c>
      <c r="R11350"/>
    </row>
    <row r="11351" spans="16:18" x14ac:dyDescent="0.2">
      <c r="P11351" s="288" t="str">
        <f t="shared" si="177"/>
        <v>BLANK</v>
      </c>
      <c r="R11351"/>
    </row>
    <row r="11352" spans="16:18" x14ac:dyDescent="0.2">
      <c r="P11352" s="288" t="str">
        <f t="shared" si="177"/>
        <v>BLANK</v>
      </c>
      <c r="R11352"/>
    </row>
    <row r="11353" spans="16:18" x14ac:dyDescent="0.2">
      <c r="P11353" s="288" t="str">
        <f t="shared" si="177"/>
        <v>BLANK</v>
      </c>
      <c r="R11353"/>
    </row>
    <row r="11354" spans="16:18" x14ac:dyDescent="0.2">
      <c r="P11354" s="288" t="str">
        <f t="shared" si="177"/>
        <v>BLANK</v>
      </c>
      <c r="R11354"/>
    </row>
    <row r="11355" spans="16:18" x14ac:dyDescent="0.2">
      <c r="P11355" s="288" t="str">
        <f t="shared" si="177"/>
        <v>BLANK</v>
      </c>
      <c r="R11355"/>
    </row>
    <row r="11356" spans="16:18" x14ac:dyDescent="0.2">
      <c r="P11356" s="288" t="str">
        <f t="shared" si="177"/>
        <v>BLANK</v>
      </c>
      <c r="R11356"/>
    </row>
    <row r="11357" spans="16:18" x14ac:dyDescent="0.2">
      <c r="P11357" s="288" t="str">
        <f t="shared" si="177"/>
        <v>BLANK</v>
      </c>
      <c r="R11357"/>
    </row>
    <row r="11358" spans="16:18" x14ac:dyDescent="0.2">
      <c r="P11358" s="288" t="str">
        <f t="shared" si="177"/>
        <v>BLANK</v>
      </c>
      <c r="R11358"/>
    </row>
    <row r="11359" spans="16:18" x14ac:dyDescent="0.2">
      <c r="P11359" s="288" t="str">
        <f t="shared" si="177"/>
        <v>BLANK</v>
      </c>
      <c r="R11359"/>
    </row>
    <row r="11360" spans="16:18" x14ac:dyDescent="0.2">
      <c r="P11360" s="288" t="str">
        <f t="shared" si="177"/>
        <v>BLANK</v>
      </c>
      <c r="R11360"/>
    </row>
    <row r="11361" spans="16:18" x14ac:dyDescent="0.2">
      <c r="P11361" s="288" t="str">
        <f t="shared" si="177"/>
        <v>BLANK</v>
      </c>
      <c r="R11361"/>
    </row>
    <row r="11362" spans="16:18" x14ac:dyDescent="0.2">
      <c r="P11362" s="288" t="str">
        <f t="shared" si="177"/>
        <v>BLANK</v>
      </c>
      <c r="R11362"/>
    </row>
    <row r="11363" spans="16:18" x14ac:dyDescent="0.2">
      <c r="P11363" s="288" t="str">
        <f t="shared" si="177"/>
        <v>BLANK</v>
      </c>
      <c r="R11363"/>
    </row>
    <row r="11364" spans="16:18" x14ac:dyDescent="0.2">
      <c r="P11364" s="288" t="str">
        <f t="shared" si="177"/>
        <v>BLANK</v>
      </c>
      <c r="R11364"/>
    </row>
    <row r="11365" spans="16:18" x14ac:dyDescent="0.2">
      <c r="P11365" s="288" t="str">
        <f t="shared" si="177"/>
        <v>BLANK</v>
      </c>
      <c r="R11365"/>
    </row>
    <row r="11366" spans="16:18" x14ac:dyDescent="0.2">
      <c r="P11366" s="288" t="str">
        <f t="shared" si="177"/>
        <v>BLANK</v>
      </c>
      <c r="R11366"/>
    </row>
    <row r="11367" spans="16:18" x14ac:dyDescent="0.2">
      <c r="P11367" s="288" t="str">
        <f t="shared" si="177"/>
        <v>BLANK</v>
      </c>
      <c r="R11367"/>
    </row>
    <row r="11368" spans="16:18" x14ac:dyDescent="0.2">
      <c r="P11368" s="288" t="str">
        <f t="shared" si="177"/>
        <v>BLANK</v>
      </c>
      <c r="R11368"/>
    </row>
    <row r="11369" spans="16:18" x14ac:dyDescent="0.2">
      <c r="P11369" s="288" t="str">
        <f t="shared" si="177"/>
        <v>BLANK</v>
      </c>
      <c r="R11369"/>
    </row>
    <row r="11370" spans="16:18" x14ac:dyDescent="0.2">
      <c r="P11370" s="288" t="str">
        <f t="shared" si="177"/>
        <v>BLANK</v>
      </c>
      <c r="R11370"/>
    </row>
    <row r="11371" spans="16:18" x14ac:dyDescent="0.2">
      <c r="P11371" s="288" t="str">
        <f t="shared" si="177"/>
        <v>BLANK</v>
      </c>
      <c r="R11371"/>
    </row>
    <row r="11372" spans="16:18" x14ac:dyDescent="0.2">
      <c r="P11372" s="288" t="str">
        <f t="shared" si="177"/>
        <v>BLANK</v>
      </c>
      <c r="R11372"/>
    </row>
    <row r="11373" spans="16:18" x14ac:dyDescent="0.2">
      <c r="P11373" s="288" t="str">
        <f t="shared" si="177"/>
        <v>BLANK</v>
      </c>
      <c r="R11373"/>
    </row>
    <row r="11374" spans="16:18" x14ac:dyDescent="0.2">
      <c r="P11374" s="288" t="str">
        <f t="shared" si="177"/>
        <v>BLANK</v>
      </c>
      <c r="R11374"/>
    </row>
    <row r="11375" spans="16:18" x14ac:dyDescent="0.2">
      <c r="P11375" s="288" t="str">
        <f t="shared" si="177"/>
        <v>BLANK</v>
      </c>
      <c r="R11375"/>
    </row>
    <row r="11376" spans="16:18" x14ac:dyDescent="0.2">
      <c r="P11376" s="288" t="str">
        <f t="shared" si="177"/>
        <v>BLANK</v>
      </c>
      <c r="R11376"/>
    </row>
    <row r="11377" spans="16:18" x14ac:dyDescent="0.2">
      <c r="P11377" s="288" t="str">
        <f t="shared" si="177"/>
        <v>BLANK</v>
      </c>
      <c r="R11377"/>
    </row>
    <row r="11378" spans="16:18" x14ac:dyDescent="0.2">
      <c r="P11378" s="288" t="str">
        <f t="shared" si="177"/>
        <v>BLANK</v>
      </c>
      <c r="R11378"/>
    </row>
    <row r="11379" spans="16:18" x14ac:dyDescent="0.2">
      <c r="P11379" s="288" t="str">
        <f t="shared" si="177"/>
        <v>BLANK</v>
      </c>
      <c r="R11379"/>
    </row>
    <row r="11380" spans="16:18" x14ac:dyDescent="0.2">
      <c r="P11380" s="288" t="str">
        <f t="shared" si="177"/>
        <v>BLANK</v>
      </c>
      <c r="R11380"/>
    </row>
    <row r="11381" spans="16:18" x14ac:dyDescent="0.2">
      <c r="P11381" s="288" t="str">
        <f t="shared" si="177"/>
        <v>BLANK</v>
      </c>
      <c r="R11381"/>
    </row>
    <row r="11382" spans="16:18" x14ac:dyDescent="0.2">
      <c r="P11382" s="288" t="str">
        <f t="shared" si="177"/>
        <v>BLANK</v>
      </c>
      <c r="R11382"/>
    </row>
    <row r="11383" spans="16:18" x14ac:dyDescent="0.2">
      <c r="P11383" s="288" t="str">
        <f t="shared" si="177"/>
        <v>BLANK</v>
      </c>
      <c r="R11383"/>
    </row>
    <row r="11384" spans="16:18" x14ac:dyDescent="0.2">
      <c r="P11384" s="288" t="str">
        <f t="shared" si="177"/>
        <v>BLANK</v>
      </c>
      <c r="R11384"/>
    </row>
    <row r="11385" spans="16:18" x14ac:dyDescent="0.2">
      <c r="P11385" s="288" t="str">
        <f t="shared" si="177"/>
        <v>BLANK</v>
      </c>
      <c r="R11385"/>
    </row>
    <row r="11386" spans="16:18" x14ac:dyDescent="0.2">
      <c r="P11386" s="288" t="str">
        <f t="shared" si="177"/>
        <v>BLANK</v>
      </c>
      <c r="R11386"/>
    </row>
    <row r="11387" spans="16:18" x14ac:dyDescent="0.2">
      <c r="P11387" s="288" t="str">
        <f t="shared" si="177"/>
        <v>BLANK</v>
      </c>
      <c r="R11387"/>
    </row>
    <row r="11388" spans="16:18" x14ac:dyDescent="0.2">
      <c r="P11388" s="288" t="str">
        <f t="shared" si="177"/>
        <v>BLANK</v>
      </c>
      <c r="R11388"/>
    </row>
    <row r="11389" spans="16:18" x14ac:dyDescent="0.2">
      <c r="P11389" s="288" t="str">
        <f t="shared" si="177"/>
        <v>BLANK</v>
      </c>
      <c r="R11389"/>
    </row>
    <row r="11390" spans="16:18" x14ac:dyDescent="0.2">
      <c r="P11390" s="288" t="str">
        <f t="shared" si="177"/>
        <v>BLANK</v>
      </c>
      <c r="R11390"/>
    </row>
    <row r="11391" spans="16:18" x14ac:dyDescent="0.2">
      <c r="P11391" s="288" t="str">
        <f t="shared" si="177"/>
        <v>BLANK</v>
      </c>
      <c r="R11391"/>
    </row>
    <row r="11392" spans="16:18" x14ac:dyDescent="0.2">
      <c r="P11392" s="288" t="str">
        <f t="shared" si="177"/>
        <v>BLANK</v>
      </c>
      <c r="R11392"/>
    </row>
    <row r="11393" spans="16:18" x14ac:dyDescent="0.2">
      <c r="P11393" s="288" t="str">
        <f t="shared" si="177"/>
        <v>BLANK</v>
      </c>
      <c r="R11393"/>
    </row>
    <row r="11394" spans="16:18" x14ac:dyDescent="0.2">
      <c r="P11394" s="288" t="str">
        <f t="shared" si="177"/>
        <v>BLANK</v>
      </c>
      <c r="R11394"/>
    </row>
    <row r="11395" spans="16:18" x14ac:dyDescent="0.2">
      <c r="P11395" s="288" t="str">
        <f t="shared" ref="P11395:P11458" si="178">IF(A11395="","BLANK",A11395)</f>
        <v>BLANK</v>
      </c>
      <c r="R11395"/>
    </row>
    <row r="11396" spans="16:18" x14ac:dyDescent="0.2">
      <c r="P11396" s="288" t="str">
        <f t="shared" si="178"/>
        <v>BLANK</v>
      </c>
      <c r="R11396"/>
    </row>
    <row r="11397" spans="16:18" x14ac:dyDescent="0.2">
      <c r="P11397" s="288" t="str">
        <f t="shared" si="178"/>
        <v>BLANK</v>
      </c>
      <c r="R11397"/>
    </row>
    <row r="11398" spans="16:18" x14ac:dyDescent="0.2">
      <c r="P11398" s="288" t="str">
        <f t="shared" si="178"/>
        <v>BLANK</v>
      </c>
      <c r="R11398"/>
    </row>
    <row r="11399" spans="16:18" x14ac:dyDescent="0.2">
      <c r="P11399" s="288" t="str">
        <f t="shared" si="178"/>
        <v>BLANK</v>
      </c>
      <c r="R11399"/>
    </row>
    <row r="11400" spans="16:18" x14ac:dyDescent="0.2">
      <c r="P11400" s="288" t="str">
        <f t="shared" si="178"/>
        <v>BLANK</v>
      </c>
      <c r="R11400"/>
    </row>
    <row r="11401" spans="16:18" x14ac:dyDescent="0.2">
      <c r="P11401" s="288" t="str">
        <f t="shared" si="178"/>
        <v>BLANK</v>
      </c>
      <c r="R11401"/>
    </row>
    <row r="11402" spans="16:18" x14ac:dyDescent="0.2">
      <c r="P11402" s="288" t="str">
        <f t="shared" si="178"/>
        <v>BLANK</v>
      </c>
      <c r="R11402"/>
    </row>
    <row r="11403" spans="16:18" x14ac:dyDescent="0.2">
      <c r="P11403" s="288" t="str">
        <f t="shared" si="178"/>
        <v>BLANK</v>
      </c>
      <c r="R11403"/>
    </row>
    <row r="11404" spans="16:18" x14ac:dyDescent="0.2">
      <c r="P11404" s="288" t="str">
        <f t="shared" si="178"/>
        <v>BLANK</v>
      </c>
      <c r="R11404"/>
    </row>
    <row r="11405" spans="16:18" x14ac:dyDescent="0.2">
      <c r="P11405" s="288" t="str">
        <f t="shared" si="178"/>
        <v>BLANK</v>
      </c>
      <c r="R11405"/>
    </row>
    <row r="11406" spans="16:18" x14ac:dyDescent="0.2">
      <c r="P11406" s="288" t="str">
        <f t="shared" si="178"/>
        <v>BLANK</v>
      </c>
      <c r="R11406"/>
    </row>
    <row r="11407" spans="16:18" x14ac:dyDescent="0.2">
      <c r="P11407" s="288" t="str">
        <f t="shared" si="178"/>
        <v>BLANK</v>
      </c>
      <c r="R11407"/>
    </row>
    <row r="11408" spans="16:18" x14ac:dyDescent="0.2">
      <c r="P11408" s="288" t="str">
        <f t="shared" si="178"/>
        <v>BLANK</v>
      </c>
      <c r="R11408"/>
    </row>
    <row r="11409" spans="16:18" x14ac:dyDescent="0.2">
      <c r="P11409" s="288" t="str">
        <f t="shared" si="178"/>
        <v>BLANK</v>
      </c>
      <c r="R11409"/>
    </row>
    <row r="11410" spans="16:18" x14ac:dyDescent="0.2">
      <c r="P11410" s="288" t="str">
        <f t="shared" si="178"/>
        <v>BLANK</v>
      </c>
      <c r="R11410"/>
    </row>
    <row r="11411" spans="16:18" x14ac:dyDescent="0.2">
      <c r="P11411" s="288" t="str">
        <f t="shared" si="178"/>
        <v>BLANK</v>
      </c>
      <c r="R11411"/>
    </row>
    <row r="11412" spans="16:18" x14ac:dyDescent="0.2">
      <c r="P11412" s="288" t="str">
        <f t="shared" si="178"/>
        <v>BLANK</v>
      </c>
      <c r="R11412"/>
    </row>
    <row r="11413" spans="16:18" x14ac:dyDescent="0.2">
      <c r="P11413" s="288" t="str">
        <f t="shared" si="178"/>
        <v>BLANK</v>
      </c>
      <c r="R11413"/>
    </row>
    <row r="11414" spans="16:18" x14ac:dyDescent="0.2">
      <c r="P11414" s="288" t="str">
        <f t="shared" si="178"/>
        <v>BLANK</v>
      </c>
      <c r="R11414"/>
    </row>
    <row r="11415" spans="16:18" x14ac:dyDescent="0.2">
      <c r="P11415" s="288" t="str">
        <f t="shared" si="178"/>
        <v>BLANK</v>
      </c>
      <c r="R11415"/>
    </row>
    <row r="11416" spans="16:18" x14ac:dyDescent="0.2">
      <c r="P11416" s="288" t="str">
        <f t="shared" si="178"/>
        <v>BLANK</v>
      </c>
      <c r="R11416"/>
    </row>
    <row r="11417" spans="16:18" x14ac:dyDescent="0.2">
      <c r="P11417" s="288" t="str">
        <f t="shared" si="178"/>
        <v>BLANK</v>
      </c>
      <c r="R11417"/>
    </row>
    <row r="11418" spans="16:18" x14ac:dyDescent="0.2">
      <c r="P11418" s="288" t="str">
        <f t="shared" si="178"/>
        <v>BLANK</v>
      </c>
      <c r="R11418"/>
    </row>
    <row r="11419" spans="16:18" x14ac:dyDescent="0.2">
      <c r="P11419" s="288" t="str">
        <f t="shared" si="178"/>
        <v>BLANK</v>
      </c>
      <c r="R11419"/>
    </row>
    <row r="11420" spans="16:18" x14ac:dyDescent="0.2">
      <c r="P11420" s="288" t="str">
        <f t="shared" si="178"/>
        <v>BLANK</v>
      </c>
      <c r="R11420"/>
    </row>
    <row r="11421" spans="16:18" x14ac:dyDescent="0.2">
      <c r="P11421" s="288" t="str">
        <f t="shared" si="178"/>
        <v>BLANK</v>
      </c>
      <c r="R11421"/>
    </row>
    <row r="11422" spans="16:18" x14ac:dyDescent="0.2">
      <c r="P11422" s="288" t="str">
        <f t="shared" si="178"/>
        <v>BLANK</v>
      </c>
      <c r="R11422"/>
    </row>
    <row r="11423" spans="16:18" x14ac:dyDescent="0.2">
      <c r="P11423" s="288" t="str">
        <f t="shared" si="178"/>
        <v>BLANK</v>
      </c>
      <c r="R11423"/>
    </row>
    <row r="11424" spans="16:18" x14ac:dyDescent="0.2">
      <c r="P11424" s="288" t="str">
        <f t="shared" si="178"/>
        <v>BLANK</v>
      </c>
      <c r="R11424"/>
    </row>
    <row r="11425" spans="16:18" x14ac:dyDescent="0.2">
      <c r="P11425" s="288" t="str">
        <f t="shared" si="178"/>
        <v>BLANK</v>
      </c>
      <c r="R11425"/>
    </row>
    <row r="11426" spans="16:18" x14ac:dyDescent="0.2">
      <c r="P11426" s="288" t="str">
        <f t="shared" si="178"/>
        <v>BLANK</v>
      </c>
      <c r="R11426"/>
    </row>
    <row r="11427" spans="16:18" x14ac:dyDescent="0.2">
      <c r="P11427" s="288" t="str">
        <f t="shared" si="178"/>
        <v>BLANK</v>
      </c>
      <c r="R11427"/>
    </row>
    <row r="11428" spans="16:18" x14ac:dyDescent="0.2">
      <c r="P11428" s="288" t="str">
        <f t="shared" si="178"/>
        <v>BLANK</v>
      </c>
      <c r="R11428"/>
    </row>
    <row r="11429" spans="16:18" x14ac:dyDescent="0.2">
      <c r="P11429" s="288" t="str">
        <f t="shared" si="178"/>
        <v>BLANK</v>
      </c>
      <c r="R11429"/>
    </row>
    <row r="11430" spans="16:18" x14ac:dyDescent="0.2">
      <c r="P11430" s="288" t="str">
        <f t="shared" si="178"/>
        <v>BLANK</v>
      </c>
      <c r="R11430"/>
    </row>
    <row r="11431" spans="16:18" x14ac:dyDescent="0.2">
      <c r="P11431" s="288" t="str">
        <f t="shared" si="178"/>
        <v>BLANK</v>
      </c>
      <c r="R11431"/>
    </row>
    <row r="11432" spans="16:18" x14ac:dyDescent="0.2">
      <c r="P11432" s="288" t="str">
        <f t="shared" si="178"/>
        <v>BLANK</v>
      </c>
      <c r="R11432"/>
    </row>
    <row r="11433" spans="16:18" x14ac:dyDescent="0.2">
      <c r="P11433" s="288" t="str">
        <f t="shared" si="178"/>
        <v>BLANK</v>
      </c>
      <c r="R11433"/>
    </row>
    <row r="11434" spans="16:18" x14ac:dyDescent="0.2">
      <c r="P11434" s="288" t="str">
        <f t="shared" si="178"/>
        <v>BLANK</v>
      </c>
      <c r="R11434"/>
    </row>
    <row r="11435" spans="16:18" x14ac:dyDescent="0.2">
      <c r="P11435" s="288" t="str">
        <f t="shared" si="178"/>
        <v>BLANK</v>
      </c>
      <c r="R11435"/>
    </row>
    <row r="11436" spans="16:18" x14ac:dyDescent="0.2">
      <c r="P11436" s="288" t="str">
        <f t="shared" si="178"/>
        <v>BLANK</v>
      </c>
      <c r="R11436"/>
    </row>
    <row r="11437" spans="16:18" x14ac:dyDescent="0.2">
      <c r="P11437" s="288" t="str">
        <f t="shared" si="178"/>
        <v>BLANK</v>
      </c>
      <c r="R11437"/>
    </row>
    <row r="11438" spans="16:18" x14ac:dyDescent="0.2">
      <c r="P11438" s="288" t="str">
        <f t="shared" si="178"/>
        <v>BLANK</v>
      </c>
      <c r="R11438"/>
    </row>
    <row r="11439" spans="16:18" x14ac:dyDescent="0.2">
      <c r="P11439" s="288" t="str">
        <f t="shared" si="178"/>
        <v>BLANK</v>
      </c>
      <c r="R11439"/>
    </row>
    <row r="11440" spans="16:18" x14ac:dyDescent="0.2">
      <c r="P11440" s="288" t="str">
        <f t="shared" si="178"/>
        <v>BLANK</v>
      </c>
      <c r="R11440"/>
    </row>
    <row r="11441" spans="16:18" x14ac:dyDescent="0.2">
      <c r="P11441" s="288" t="str">
        <f t="shared" si="178"/>
        <v>BLANK</v>
      </c>
      <c r="R11441"/>
    </row>
    <row r="11442" spans="16:18" x14ac:dyDescent="0.2">
      <c r="P11442" s="288" t="str">
        <f t="shared" si="178"/>
        <v>BLANK</v>
      </c>
      <c r="R11442"/>
    </row>
    <row r="11443" spans="16:18" x14ac:dyDescent="0.2">
      <c r="P11443" s="288" t="str">
        <f t="shared" si="178"/>
        <v>BLANK</v>
      </c>
      <c r="R11443"/>
    </row>
    <row r="11444" spans="16:18" x14ac:dyDescent="0.2">
      <c r="P11444" s="288" t="str">
        <f t="shared" si="178"/>
        <v>BLANK</v>
      </c>
      <c r="R11444"/>
    </row>
    <row r="11445" spans="16:18" x14ac:dyDescent="0.2">
      <c r="P11445" s="288" t="str">
        <f t="shared" si="178"/>
        <v>BLANK</v>
      </c>
      <c r="R11445"/>
    </row>
    <row r="11446" spans="16:18" x14ac:dyDescent="0.2">
      <c r="P11446" s="288" t="str">
        <f t="shared" si="178"/>
        <v>BLANK</v>
      </c>
      <c r="R11446"/>
    </row>
    <row r="11447" spans="16:18" x14ac:dyDescent="0.2">
      <c r="P11447" s="288" t="str">
        <f t="shared" si="178"/>
        <v>BLANK</v>
      </c>
      <c r="R11447"/>
    </row>
    <row r="11448" spans="16:18" x14ac:dyDescent="0.2">
      <c r="P11448" s="288" t="str">
        <f t="shared" si="178"/>
        <v>BLANK</v>
      </c>
      <c r="R11448"/>
    </row>
    <row r="11449" spans="16:18" x14ac:dyDescent="0.2">
      <c r="P11449" s="288" t="str">
        <f t="shared" si="178"/>
        <v>BLANK</v>
      </c>
      <c r="R11449"/>
    </row>
    <row r="11450" spans="16:18" x14ac:dyDescent="0.2">
      <c r="P11450" s="288" t="str">
        <f t="shared" si="178"/>
        <v>BLANK</v>
      </c>
      <c r="R11450"/>
    </row>
    <row r="11451" spans="16:18" x14ac:dyDescent="0.2">
      <c r="P11451" s="288" t="str">
        <f t="shared" si="178"/>
        <v>BLANK</v>
      </c>
      <c r="R11451"/>
    </row>
    <row r="11452" spans="16:18" x14ac:dyDescent="0.2">
      <c r="P11452" s="288" t="str">
        <f t="shared" si="178"/>
        <v>BLANK</v>
      </c>
      <c r="R11452"/>
    </row>
    <row r="11453" spans="16:18" x14ac:dyDescent="0.2">
      <c r="P11453" s="288" t="str">
        <f t="shared" si="178"/>
        <v>BLANK</v>
      </c>
      <c r="R11453"/>
    </row>
    <row r="11454" spans="16:18" x14ac:dyDescent="0.2">
      <c r="P11454" s="288" t="str">
        <f t="shared" si="178"/>
        <v>BLANK</v>
      </c>
      <c r="R11454"/>
    </row>
    <row r="11455" spans="16:18" x14ac:dyDescent="0.2">
      <c r="P11455" s="288" t="str">
        <f t="shared" si="178"/>
        <v>BLANK</v>
      </c>
      <c r="R11455"/>
    </row>
    <row r="11456" spans="16:18" x14ac:dyDescent="0.2">
      <c r="P11456" s="288" t="str">
        <f t="shared" si="178"/>
        <v>BLANK</v>
      </c>
      <c r="R11456"/>
    </row>
    <row r="11457" spans="16:18" x14ac:dyDescent="0.2">
      <c r="P11457" s="288" t="str">
        <f t="shared" si="178"/>
        <v>BLANK</v>
      </c>
      <c r="R11457"/>
    </row>
    <row r="11458" spans="16:18" x14ac:dyDescent="0.2">
      <c r="P11458" s="288" t="str">
        <f t="shared" si="178"/>
        <v>BLANK</v>
      </c>
      <c r="R11458"/>
    </row>
    <row r="11459" spans="16:18" x14ac:dyDescent="0.2">
      <c r="P11459" s="288" t="str">
        <f t="shared" ref="P11459:P11522" si="179">IF(A11459="","BLANK",A11459)</f>
        <v>BLANK</v>
      </c>
      <c r="R11459"/>
    </row>
    <row r="11460" spans="16:18" x14ac:dyDescent="0.2">
      <c r="P11460" s="288" t="str">
        <f t="shared" si="179"/>
        <v>BLANK</v>
      </c>
      <c r="R11460"/>
    </row>
    <row r="11461" spans="16:18" x14ac:dyDescent="0.2">
      <c r="P11461" s="288" t="str">
        <f t="shared" si="179"/>
        <v>BLANK</v>
      </c>
      <c r="R11461"/>
    </row>
    <row r="11462" spans="16:18" x14ac:dyDescent="0.2">
      <c r="P11462" s="288" t="str">
        <f t="shared" si="179"/>
        <v>BLANK</v>
      </c>
      <c r="R11462"/>
    </row>
    <row r="11463" spans="16:18" x14ac:dyDescent="0.2">
      <c r="P11463" s="288" t="str">
        <f t="shared" si="179"/>
        <v>BLANK</v>
      </c>
      <c r="R11463"/>
    </row>
    <row r="11464" spans="16:18" x14ac:dyDescent="0.2">
      <c r="P11464" s="288" t="str">
        <f t="shared" si="179"/>
        <v>BLANK</v>
      </c>
      <c r="R11464"/>
    </row>
    <row r="11465" spans="16:18" x14ac:dyDescent="0.2">
      <c r="P11465" s="288" t="str">
        <f t="shared" si="179"/>
        <v>BLANK</v>
      </c>
      <c r="R11465"/>
    </row>
    <row r="11466" spans="16:18" x14ac:dyDescent="0.2">
      <c r="P11466" s="288" t="str">
        <f t="shared" si="179"/>
        <v>BLANK</v>
      </c>
      <c r="R11466"/>
    </row>
    <row r="11467" spans="16:18" x14ac:dyDescent="0.2">
      <c r="P11467" s="288" t="str">
        <f t="shared" si="179"/>
        <v>BLANK</v>
      </c>
      <c r="R11467"/>
    </row>
    <row r="11468" spans="16:18" x14ac:dyDescent="0.2">
      <c r="P11468" s="288" t="str">
        <f t="shared" si="179"/>
        <v>BLANK</v>
      </c>
      <c r="R11468"/>
    </row>
    <row r="11469" spans="16:18" x14ac:dyDescent="0.2">
      <c r="P11469" s="288" t="str">
        <f t="shared" si="179"/>
        <v>BLANK</v>
      </c>
      <c r="R11469"/>
    </row>
    <row r="11470" spans="16:18" x14ac:dyDescent="0.2">
      <c r="P11470" s="288" t="str">
        <f t="shared" si="179"/>
        <v>BLANK</v>
      </c>
      <c r="R11470"/>
    </row>
    <row r="11471" spans="16:18" x14ac:dyDescent="0.2">
      <c r="P11471" s="288" t="str">
        <f t="shared" si="179"/>
        <v>BLANK</v>
      </c>
      <c r="R11471"/>
    </row>
    <row r="11472" spans="16:18" x14ac:dyDescent="0.2">
      <c r="P11472" s="288" t="str">
        <f t="shared" si="179"/>
        <v>BLANK</v>
      </c>
      <c r="R11472"/>
    </row>
    <row r="11473" spans="16:18" x14ac:dyDescent="0.2">
      <c r="P11473" s="288" t="str">
        <f t="shared" si="179"/>
        <v>BLANK</v>
      </c>
      <c r="R11473"/>
    </row>
    <row r="11474" spans="16:18" x14ac:dyDescent="0.2">
      <c r="P11474" s="288" t="str">
        <f t="shared" si="179"/>
        <v>BLANK</v>
      </c>
      <c r="R11474"/>
    </row>
    <row r="11475" spans="16:18" x14ac:dyDescent="0.2">
      <c r="P11475" s="288" t="str">
        <f t="shared" si="179"/>
        <v>BLANK</v>
      </c>
      <c r="R11475"/>
    </row>
    <row r="11476" spans="16:18" x14ac:dyDescent="0.2">
      <c r="P11476" s="288" t="str">
        <f t="shared" si="179"/>
        <v>BLANK</v>
      </c>
      <c r="R11476"/>
    </row>
    <row r="11477" spans="16:18" x14ac:dyDescent="0.2">
      <c r="P11477" s="288" t="str">
        <f t="shared" si="179"/>
        <v>BLANK</v>
      </c>
      <c r="R11477"/>
    </row>
    <row r="11478" spans="16:18" x14ac:dyDescent="0.2">
      <c r="P11478" s="288" t="str">
        <f t="shared" si="179"/>
        <v>BLANK</v>
      </c>
      <c r="R11478"/>
    </row>
    <row r="11479" spans="16:18" x14ac:dyDescent="0.2">
      <c r="P11479" s="288" t="str">
        <f t="shared" si="179"/>
        <v>BLANK</v>
      </c>
      <c r="R11479"/>
    </row>
    <row r="11480" spans="16:18" x14ac:dyDescent="0.2">
      <c r="P11480" s="288" t="str">
        <f t="shared" si="179"/>
        <v>BLANK</v>
      </c>
      <c r="R11480"/>
    </row>
    <row r="11481" spans="16:18" x14ac:dyDescent="0.2">
      <c r="P11481" s="288" t="str">
        <f t="shared" si="179"/>
        <v>BLANK</v>
      </c>
      <c r="R11481"/>
    </row>
    <row r="11482" spans="16:18" x14ac:dyDescent="0.2">
      <c r="P11482" s="288" t="str">
        <f t="shared" si="179"/>
        <v>BLANK</v>
      </c>
      <c r="R11482"/>
    </row>
    <row r="11483" spans="16:18" x14ac:dyDescent="0.2">
      <c r="P11483" s="288" t="str">
        <f t="shared" si="179"/>
        <v>BLANK</v>
      </c>
      <c r="R11483"/>
    </row>
    <row r="11484" spans="16:18" x14ac:dyDescent="0.2">
      <c r="P11484" s="288" t="str">
        <f t="shared" si="179"/>
        <v>BLANK</v>
      </c>
      <c r="R11484"/>
    </row>
    <row r="11485" spans="16:18" x14ac:dyDescent="0.2">
      <c r="P11485" s="288" t="str">
        <f t="shared" si="179"/>
        <v>BLANK</v>
      </c>
      <c r="R11485"/>
    </row>
    <row r="11486" spans="16:18" x14ac:dyDescent="0.2">
      <c r="P11486" s="288" t="str">
        <f t="shared" si="179"/>
        <v>BLANK</v>
      </c>
      <c r="R11486"/>
    </row>
    <row r="11487" spans="16:18" x14ac:dyDescent="0.2">
      <c r="P11487" s="288" t="str">
        <f t="shared" si="179"/>
        <v>BLANK</v>
      </c>
      <c r="R11487"/>
    </row>
    <row r="11488" spans="16:18" x14ac:dyDescent="0.2">
      <c r="P11488" s="288" t="str">
        <f t="shared" si="179"/>
        <v>BLANK</v>
      </c>
      <c r="R11488"/>
    </row>
    <row r="11489" spans="16:18" x14ac:dyDescent="0.2">
      <c r="P11489" s="288" t="str">
        <f t="shared" si="179"/>
        <v>BLANK</v>
      </c>
      <c r="R11489"/>
    </row>
    <row r="11490" spans="16:18" x14ac:dyDescent="0.2">
      <c r="P11490" s="288" t="str">
        <f t="shared" si="179"/>
        <v>BLANK</v>
      </c>
      <c r="R11490"/>
    </row>
    <row r="11491" spans="16:18" x14ac:dyDescent="0.2">
      <c r="P11491" s="288" t="str">
        <f t="shared" si="179"/>
        <v>BLANK</v>
      </c>
      <c r="R11491"/>
    </row>
    <row r="11492" spans="16:18" x14ac:dyDescent="0.2">
      <c r="P11492" s="288" t="str">
        <f t="shared" si="179"/>
        <v>BLANK</v>
      </c>
      <c r="R11492"/>
    </row>
    <row r="11493" spans="16:18" x14ac:dyDescent="0.2">
      <c r="P11493" s="288" t="str">
        <f t="shared" si="179"/>
        <v>BLANK</v>
      </c>
      <c r="R11493"/>
    </row>
    <row r="11494" spans="16:18" x14ac:dyDescent="0.2">
      <c r="P11494" s="288" t="str">
        <f t="shared" si="179"/>
        <v>BLANK</v>
      </c>
      <c r="R11494"/>
    </row>
    <row r="11495" spans="16:18" x14ac:dyDescent="0.2">
      <c r="P11495" s="288" t="str">
        <f t="shared" si="179"/>
        <v>BLANK</v>
      </c>
      <c r="R11495"/>
    </row>
    <row r="11496" spans="16:18" x14ac:dyDescent="0.2">
      <c r="P11496" s="288" t="str">
        <f t="shared" si="179"/>
        <v>BLANK</v>
      </c>
      <c r="R11496"/>
    </row>
    <row r="11497" spans="16:18" x14ac:dyDescent="0.2">
      <c r="P11497" s="288" t="str">
        <f t="shared" si="179"/>
        <v>BLANK</v>
      </c>
      <c r="R11497"/>
    </row>
    <row r="11498" spans="16:18" x14ac:dyDescent="0.2">
      <c r="P11498" s="288" t="str">
        <f t="shared" si="179"/>
        <v>BLANK</v>
      </c>
      <c r="R11498"/>
    </row>
    <row r="11499" spans="16:18" x14ac:dyDescent="0.2">
      <c r="P11499" s="288" t="str">
        <f t="shared" si="179"/>
        <v>BLANK</v>
      </c>
      <c r="R11499"/>
    </row>
    <row r="11500" spans="16:18" x14ac:dyDescent="0.2">
      <c r="P11500" s="288" t="str">
        <f t="shared" si="179"/>
        <v>BLANK</v>
      </c>
      <c r="R11500"/>
    </row>
    <row r="11501" spans="16:18" x14ac:dyDescent="0.2">
      <c r="P11501" s="288" t="str">
        <f t="shared" si="179"/>
        <v>BLANK</v>
      </c>
      <c r="R11501"/>
    </row>
    <row r="11502" spans="16:18" x14ac:dyDescent="0.2">
      <c r="P11502" s="288" t="str">
        <f t="shared" si="179"/>
        <v>BLANK</v>
      </c>
      <c r="R11502"/>
    </row>
    <row r="11503" spans="16:18" x14ac:dyDescent="0.2">
      <c r="P11503" s="288" t="str">
        <f t="shared" si="179"/>
        <v>BLANK</v>
      </c>
      <c r="R11503"/>
    </row>
    <row r="11504" spans="16:18" x14ac:dyDescent="0.2">
      <c r="P11504" s="288" t="str">
        <f t="shared" si="179"/>
        <v>BLANK</v>
      </c>
      <c r="R11504"/>
    </row>
    <row r="11505" spans="16:18" x14ac:dyDescent="0.2">
      <c r="P11505" s="288" t="str">
        <f t="shared" si="179"/>
        <v>BLANK</v>
      </c>
      <c r="R11505"/>
    </row>
    <row r="11506" spans="16:18" x14ac:dyDescent="0.2">
      <c r="P11506" s="288" t="str">
        <f t="shared" si="179"/>
        <v>BLANK</v>
      </c>
      <c r="R11506"/>
    </row>
    <row r="11507" spans="16:18" x14ac:dyDescent="0.2">
      <c r="P11507" s="288" t="str">
        <f t="shared" si="179"/>
        <v>BLANK</v>
      </c>
      <c r="R11507"/>
    </row>
    <row r="11508" spans="16:18" x14ac:dyDescent="0.2">
      <c r="P11508" s="288" t="str">
        <f t="shared" si="179"/>
        <v>BLANK</v>
      </c>
      <c r="R11508"/>
    </row>
    <row r="11509" spans="16:18" x14ac:dyDescent="0.2">
      <c r="P11509" s="288" t="str">
        <f t="shared" si="179"/>
        <v>BLANK</v>
      </c>
      <c r="R11509"/>
    </row>
    <row r="11510" spans="16:18" x14ac:dyDescent="0.2">
      <c r="P11510" s="288" t="str">
        <f t="shared" si="179"/>
        <v>BLANK</v>
      </c>
      <c r="R11510"/>
    </row>
    <row r="11511" spans="16:18" x14ac:dyDescent="0.2">
      <c r="P11511" s="288" t="str">
        <f t="shared" si="179"/>
        <v>BLANK</v>
      </c>
      <c r="R11511"/>
    </row>
    <row r="11512" spans="16:18" x14ac:dyDescent="0.2">
      <c r="P11512" s="288" t="str">
        <f t="shared" si="179"/>
        <v>BLANK</v>
      </c>
      <c r="R11512"/>
    </row>
    <row r="11513" spans="16:18" x14ac:dyDescent="0.2">
      <c r="P11513" s="288" t="str">
        <f t="shared" si="179"/>
        <v>BLANK</v>
      </c>
      <c r="R11513"/>
    </row>
    <row r="11514" spans="16:18" x14ac:dyDescent="0.2">
      <c r="P11514" s="288" t="str">
        <f t="shared" si="179"/>
        <v>BLANK</v>
      </c>
      <c r="R11514"/>
    </row>
    <row r="11515" spans="16:18" x14ac:dyDescent="0.2">
      <c r="P11515" s="288" t="str">
        <f t="shared" si="179"/>
        <v>BLANK</v>
      </c>
      <c r="R11515"/>
    </row>
    <row r="11516" spans="16:18" x14ac:dyDescent="0.2">
      <c r="P11516" s="288" t="str">
        <f t="shared" si="179"/>
        <v>BLANK</v>
      </c>
      <c r="R11516"/>
    </row>
    <row r="11517" spans="16:18" x14ac:dyDescent="0.2">
      <c r="P11517" s="288" t="str">
        <f t="shared" si="179"/>
        <v>BLANK</v>
      </c>
      <c r="R11517"/>
    </row>
    <row r="11518" spans="16:18" x14ac:dyDescent="0.2">
      <c r="P11518" s="288" t="str">
        <f t="shared" si="179"/>
        <v>BLANK</v>
      </c>
      <c r="R11518"/>
    </row>
    <row r="11519" spans="16:18" x14ac:dyDescent="0.2">
      <c r="P11519" s="288" t="str">
        <f t="shared" si="179"/>
        <v>BLANK</v>
      </c>
      <c r="R11519"/>
    </row>
    <row r="11520" spans="16:18" x14ac:dyDescent="0.2">
      <c r="P11520" s="288" t="str">
        <f t="shared" si="179"/>
        <v>BLANK</v>
      </c>
      <c r="R11520"/>
    </row>
    <row r="11521" spans="16:18" x14ac:dyDescent="0.2">
      <c r="P11521" s="288" t="str">
        <f t="shared" si="179"/>
        <v>BLANK</v>
      </c>
      <c r="R11521"/>
    </row>
    <row r="11522" spans="16:18" x14ac:dyDescent="0.2">
      <c r="P11522" s="288" t="str">
        <f t="shared" si="179"/>
        <v>BLANK</v>
      </c>
      <c r="R11522"/>
    </row>
    <row r="11523" spans="16:18" x14ac:dyDescent="0.2">
      <c r="P11523" s="288" t="str">
        <f t="shared" ref="P11523:P11586" si="180">IF(A11523="","BLANK",A11523)</f>
        <v>BLANK</v>
      </c>
      <c r="R11523"/>
    </row>
    <row r="11524" spans="16:18" x14ac:dyDescent="0.2">
      <c r="P11524" s="288" t="str">
        <f t="shared" si="180"/>
        <v>BLANK</v>
      </c>
      <c r="R11524"/>
    </row>
    <row r="11525" spans="16:18" x14ac:dyDescent="0.2">
      <c r="P11525" s="288" t="str">
        <f t="shared" si="180"/>
        <v>BLANK</v>
      </c>
      <c r="R11525"/>
    </row>
    <row r="11526" spans="16:18" x14ac:dyDescent="0.2">
      <c r="P11526" s="288" t="str">
        <f t="shared" si="180"/>
        <v>BLANK</v>
      </c>
      <c r="R11526"/>
    </row>
    <row r="11527" spans="16:18" x14ac:dyDescent="0.2">
      <c r="P11527" s="288" t="str">
        <f t="shared" si="180"/>
        <v>BLANK</v>
      </c>
      <c r="R11527"/>
    </row>
    <row r="11528" spans="16:18" x14ac:dyDescent="0.2">
      <c r="P11528" s="288" t="str">
        <f t="shared" si="180"/>
        <v>BLANK</v>
      </c>
      <c r="R11528"/>
    </row>
    <row r="11529" spans="16:18" x14ac:dyDescent="0.2">
      <c r="P11529" s="288" t="str">
        <f t="shared" si="180"/>
        <v>BLANK</v>
      </c>
      <c r="R11529"/>
    </row>
    <row r="11530" spans="16:18" x14ac:dyDescent="0.2">
      <c r="P11530" s="288" t="str">
        <f t="shared" si="180"/>
        <v>BLANK</v>
      </c>
      <c r="R11530"/>
    </row>
    <row r="11531" spans="16:18" x14ac:dyDescent="0.2">
      <c r="P11531" s="288" t="str">
        <f t="shared" si="180"/>
        <v>BLANK</v>
      </c>
      <c r="R11531"/>
    </row>
    <row r="11532" spans="16:18" x14ac:dyDescent="0.2">
      <c r="P11532" s="288" t="str">
        <f t="shared" si="180"/>
        <v>BLANK</v>
      </c>
      <c r="R11532"/>
    </row>
    <row r="11533" spans="16:18" x14ac:dyDescent="0.2">
      <c r="P11533" s="288" t="str">
        <f t="shared" si="180"/>
        <v>BLANK</v>
      </c>
      <c r="R11533"/>
    </row>
    <row r="11534" spans="16:18" x14ac:dyDescent="0.2">
      <c r="P11534" s="288" t="str">
        <f t="shared" si="180"/>
        <v>BLANK</v>
      </c>
      <c r="R11534"/>
    </row>
    <row r="11535" spans="16:18" x14ac:dyDescent="0.2">
      <c r="P11535" s="288" t="str">
        <f t="shared" si="180"/>
        <v>BLANK</v>
      </c>
      <c r="R11535"/>
    </row>
    <row r="11536" spans="16:18" x14ac:dyDescent="0.2">
      <c r="P11536" s="288" t="str">
        <f t="shared" si="180"/>
        <v>BLANK</v>
      </c>
      <c r="R11536"/>
    </row>
    <row r="11537" spans="16:18" x14ac:dyDescent="0.2">
      <c r="P11537" s="288" t="str">
        <f t="shared" si="180"/>
        <v>BLANK</v>
      </c>
      <c r="R11537"/>
    </row>
    <row r="11538" spans="16:18" x14ac:dyDescent="0.2">
      <c r="P11538" s="288" t="str">
        <f t="shared" si="180"/>
        <v>BLANK</v>
      </c>
      <c r="R11538"/>
    </row>
    <row r="11539" spans="16:18" x14ac:dyDescent="0.2">
      <c r="P11539" s="288" t="str">
        <f t="shared" si="180"/>
        <v>BLANK</v>
      </c>
      <c r="R11539"/>
    </row>
    <row r="11540" spans="16:18" x14ac:dyDescent="0.2">
      <c r="P11540" s="288" t="str">
        <f t="shared" si="180"/>
        <v>BLANK</v>
      </c>
      <c r="R11540"/>
    </row>
    <row r="11541" spans="16:18" x14ac:dyDescent="0.2">
      <c r="P11541" s="288" t="str">
        <f t="shared" si="180"/>
        <v>BLANK</v>
      </c>
      <c r="R11541"/>
    </row>
    <row r="11542" spans="16:18" x14ac:dyDescent="0.2">
      <c r="P11542" s="288" t="str">
        <f t="shared" si="180"/>
        <v>BLANK</v>
      </c>
      <c r="R11542"/>
    </row>
    <row r="11543" spans="16:18" x14ac:dyDescent="0.2">
      <c r="P11543" s="288" t="str">
        <f t="shared" si="180"/>
        <v>BLANK</v>
      </c>
      <c r="R11543"/>
    </row>
    <row r="11544" spans="16:18" x14ac:dyDescent="0.2">
      <c r="P11544" s="288" t="str">
        <f t="shared" si="180"/>
        <v>BLANK</v>
      </c>
      <c r="R11544"/>
    </row>
    <row r="11545" spans="16:18" x14ac:dyDescent="0.2">
      <c r="P11545" s="288" t="str">
        <f t="shared" si="180"/>
        <v>BLANK</v>
      </c>
      <c r="R11545"/>
    </row>
    <row r="11546" spans="16:18" x14ac:dyDescent="0.2">
      <c r="P11546" s="288" t="str">
        <f t="shared" si="180"/>
        <v>BLANK</v>
      </c>
      <c r="R11546"/>
    </row>
    <row r="11547" spans="16:18" x14ac:dyDescent="0.2">
      <c r="P11547" s="288" t="str">
        <f t="shared" si="180"/>
        <v>BLANK</v>
      </c>
      <c r="R11547"/>
    </row>
    <row r="11548" spans="16:18" x14ac:dyDescent="0.2">
      <c r="P11548" s="288" t="str">
        <f t="shared" si="180"/>
        <v>BLANK</v>
      </c>
      <c r="R11548"/>
    </row>
    <row r="11549" spans="16:18" x14ac:dyDescent="0.2">
      <c r="P11549" s="288" t="str">
        <f t="shared" si="180"/>
        <v>BLANK</v>
      </c>
      <c r="R11549"/>
    </row>
    <row r="11550" spans="16:18" x14ac:dyDescent="0.2">
      <c r="P11550" s="288" t="str">
        <f t="shared" si="180"/>
        <v>BLANK</v>
      </c>
      <c r="R11550"/>
    </row>
    <row r="11551" spans="16:18" x14ac:dyDescent="0.2">
      <c r="P11551" s="288" t="str">
        <f t="shared" si="180"/>
        <v>BLANK</v>
      </c>
      <c r="R11551"/>
    </row>
    <row r="11552" spans="16:18" x14ac:dyDescent="0.2">
      <c r="P11552" s="288" t="str">
        <f t="shared" si="180"/>
        <v>BLANK</v>
      </c>
      <c r="R11552"/>
    </row>
    <row r="11553" spans="16:18" x14ac:dyDescent="0.2">
      <c r="P11553" s="288" t="str">
        <f t="shared" si="180"/>
        <v>BLANK</v>
      </c>
      <c r="R11553"/>
    </row>
    <row r="11554" spans="16:18" x14ac:dyDescent="0.2">
      <c r="P11554" s="288" t="str">
        <f t="shared" si="180"/>
        <v>BLANK</v>
      </c>
      <c r="R11554"/>
    </row>
    <row r="11555" spans="16:18" x14ac:dyDescent="0.2">
      <c r="P11555" s="288" t="str">
        <f t="shared" si="180"/>
        <v>BLANK</v>
      </c>
      <c r="R11555"/>
    </row>
    <row r="11556" spans="16:18" x14ac:dyDescent="0.2">
      <c r="P11556" s="288" t="str">
        <f t="shared" si="180"/>
        <v>BLANK</v>
      </c>
      <c r="R11556"/>
    </row>
    <row r="11557" spans="16:18" x14ac:dyDescent="0.2">
      <c r="P11557" s="288" t="str">
        <f t="shared" si="180"/>
        <v>BLANK</v>
      </c>
      <c r="R11557"/>
    </row>
    <row r="11558" spans="16:18" x14ac:dyDescent="0.2">
      <c r="P11558" s="288" t="str">
        <f t="shared" si="180"/>
        <v>BLANK</v>
      </c>
      <c r="R11558"/>
    </row>
    <row r="11559" spans="16:18" x14ac:dyDescent="0.2">
      <c r="P11559" s="288" t="str">
        <f t="shared" si="180"/>
        <v>BLANK</v>
      </c>
      <c r="R11559"/>
    </row>
    <row r="11560" spans="16:18" x14ac:dyDescent="0.2">
      <c r="P11560" s="288" t="str">
        <f t="shared" si="180"/>
        <v>BLANK</v>
      </c>
      <c r="R11560"/>
    </row>
    <row r="11561" spans="16:18" x14ac:dyDescent="0.2">
      <c r="P11561" s="288" t="str">
        <f t="shared" si="180"/>
        <v>BLANK</v>
      </c>
      <c r="R11561"/>
    </row>
    <row r="11562" spans="16:18" x14ac:dyDescent="0.2">
      <c r="P11562" s="288" t="str">
        <f t="shared" si="180"/>
        <v>BLANK</v>
      </c>
      <c r="R11562"/>
    </row>
    <row r="11563" spans="16:18" x14ac:dyDescent="0.2">
      <c r="P11563" s="288" t="str">
        <f t="shared" si="180"/>
        <v>BLANK</v>
      </c>
      <c r="R11563"/>
    </row>
    <row r="11564" spans="16:18" x14ac:dyDescent="0.2">
      <c r="P11564" s="288" t="str">
        <f t="shared" si="180"/>
        <v>BLANK</v>
      </c>
      <c r="R11564"/>
    </row>
    <row r="11565" spans="16:18" x14ac:dyDescent="0.2">
      <c r="P11565" s="288" t="str">
        <f t="shared" si="180"/>
        <v>BLANK</v>
      </c>
      <c r="R11565"/>
    </row>
    <row r="11566" spans="16:18" x14ac:dyDescent="0.2">
      <c r="P11566" s="288" t="str">
        <f t="shared" si="180"/>
        <v>BLANK</v>
      </c>
      <c r="R11566"/>
    </row>
    <row r="11567" spans="16:18" x14ac:dyDescent="0.2">
      <c r="P11567" s="288" t="str">
        <f t="shared" si="180"/>
        <v>BLANK</v>
      </c>
      <c r="R11567"/>
    </row>
    <row r="11568" spans="16:18" x14ac:dyDescent="0.2">
      <c r="P11568" s="288" t="str">
        <f t="shared" si="180"/>
        <v>BLANK</v>
      </c>
      <c r="R11568"/>
    </row>
    <row r="11569" spans="16:18" x14ac:dyDescent="0.2">
      <c r="P11569" s="288" t="str">
        <f t="shared" si="180"/>
        <v>BLANK</v>
      </c>
      <c r="R11569"/>
    </row>
    <row r="11570" spans="16:18" x14ac:dyDescent="0.2">
      <c r="P11570" s="288" t="str">
        <f t="shared" si="180"/>
        <v>BLANK</v>
      </c>
      <c r="R11570"/>
    </row>
    <row r="11571" spans="16:18" x14ac:dyDescent="0.2">
      <c r="P11571" s="288" t="str">
        <f t="shared" si="180"/>
        <v>BLANK</v>
      </c>
      <c r="R11571"/>
    </row>
    <row r="11572" spans="16:18" x14ac:dyDescent="0.2">
      <c r="P11572" s="288" t="str">
        <f t="shared" si="180"/>
        <v>BLANK</v>
      </c>
      <c r="R11572"/>
    </row>
    <row r="11573" spans="16:18" x14ac:dyDescent="0.2">
      <c r="P11573" s="288" t="str">
        <f t="shared" si="180"/>
        <v>BLANK</v>
      </c>
      <c r="R11573"/>
    </row>
    <row r="11574" spans="16:18" x14ac:dyDescent="0.2">
      <c r="P11574" s="288" t="str">
        <f t="shared" si="180"/>
        <v>BLANK</v>
      </c>
      <c r="R11574"/>
    </row>
    <row r="11575" spans="16:18" x14ac:dyDescent="0.2">
      <c r="P11575" s="288" t="str">
        <f t="shared" si="180"/>
        <v>BLANK</v>
      </c>
      <c r="R11575"/>
    </row>
    <row r="11576" spans="16:18" x14ac:dyDescent="0.2">
      <c r="P11576" s="288" t="str">
        <f t="shared" si="180"/>
        <v>BLANK</v>
      </c>
      <c r="R11576"/>
    </row>
    <row r="11577" spans="16:18" x14ac:dyDescent="0.2">
      <c r="P11577" s="288" t="str">
        <f t="shared" si="180"/>
        <v>BLANK</v>
      </c>
      <c r="R11577"/>
    </row>
    <row r="11578" spans="16:18" x14ac:dyDescent="0.2">
      <c r="P11578" s="288" t="str">
        <f t="shared" si="180"/>
        <v>BLANK</v>
      </c>
      <c r="R11578"/>
    </row>
    <row r="11579" spans="16:18" x14ac:dyDescent="0.2">
      <c r="P11579" s="288" t="str">
        <f t="shared" si="180"/>
        <v>BLANK</v>
      </c>
      <c r="R11579"/>
    </row>
    <row r="11580" spans="16:18" x14ac:dyDescent="0.2">
      <c r="P11580" s="288" t="str">
        <f t="shared" si="180"/>
        <v>BLANK</v>
      </c>
      <c r="R11580"/>
    </row>
    <row r="11581" spans="16:18" x14ac:dyDescent="0.2">
      <c r="P11581" s="288" t="str">
        <f t="shared" si="180"/>
        <v>BLANK</v>
      </c>
      <c r="R11581"/>
    </row>
    <row r="11582" spans="16:18" x14ac:dyDescent="0.2">
      <c r="P11582" s="288" t="str">
        <f t="shared" si="180"/>
        <v>BLANK</v>
      </c>
      <c r="R11582"/>
    </row>
    <row r="11583" spans="16:18" x14ac:dyDescent="0.2">
      <c r="P11583" s="288" t="str">
        <f t="shared" si="180"/>
        <v>BLANK</v>
      </c>
      <c r="R11583"/>
    </row>
    <row r="11584" spans="16:18" x14ac:dyDescent="0.2">
      <c r="P11584" s="288" t="str">
        <f t="shared" si="180"/>
        <v>BLANK</v>
      </c>
      <c r="R11584"/>
    </row>
    <row r="11585" spans="16:18" x14ac:dyDescent="0.2">
      <c r="P11585" s="288" t="str">
        <f t="shared" si="180"/>
        <v>BLANK</v>
      </c>
      <c r="R11585"/>
    </row>
    <row r="11586" spans="16:18" x14ac:dyDescent="0.2">
      <c r="P11586" s="288" t="str">
        <f t="shared" si="180"/>
        <v>BLANK</v>
      </c>
      <c r="R11586"/>
    </row>
    <row r="11587" spans="16:18" x14ac:dyDescent="0.2">
      <c r="P11587" s="288" t="str">
        <f t="shared" ref="P11587:P11650" si="181">IF(A11587="","BLANK",A11587)</f>
        <v>BLANK</v>
      </c>
      <c r="R11587"/>
    </row>
    <row r="11588" spans="16:18" x14ac:dyDescent="0.2">
      <c r="P11588" s="288" t="str">
        <f t="shared" si="181"/>
        <v>BLANK</v>
      </c>
      <c r="R11588"/>
    </row>
    <row r="11589" spans="16:18" x14ac:dyDescent="0.2">
      <c r="P11589" s="288" t="str">
        <f t="shared" si="181"/>
        <v>BLANK</v>
      </c>
      <c r="R11589"/>
    </row>
    <row r="11590" spans="16:18" x14ac:dyDescent="0.2">
      <c r="P11590" s="288" t="str">
        <f t="shared" si="181"/>
        <v>BLANK</v>
      </c>
      <c r="R11590"/>
    </row>
    <row r="11591" spans="16:18" x14ac:dyDescent="0.2">
      <c r="P11591" s="288" t="str">
        <f t="shared" si="181"/>
        <v>BLANK</v>
      </c>
      <c r="R11591"/>
    </row>
    <row r="11592" spans="16:18" x14ac:dyDescent="0.2">
      <c r="P11592" s="288" t="str">
        <f t="shared" si="181"/>
        <v>BLANK</v>
      </c>
      <c r="R11592"/>
    </row>
    <row r="11593" spans="16:18" x14ac:dyDescent="0.2">
      <c r="P11593" s="288" t="str">
        <f t="shared" si="181"/>
        <v>BLANK</v>
      </c>
      <c r="R11593"/>
    </row>
    <row r="11594" spans="16:18" x14ac:dyDescent="0.2">
      <c r="P11594" s="288" t="str">
        <f t="shared" si="181"/>
        <v>BLANK</v>
      </c>
      <c r="R11594"/>
    </row>
    <row r="11595" spans="16:18" x14ac:dyDescent="0.2">
      <c r="P11595" s="288" t="str">
        <f t="shared" si="181"/>
        <v>BLANK</v>
      </c>
      <c r="R11595"/>
    </row>
    <row r="11596" spans="16:18" x14ac:dyDescent="0.2">
      <c r="P11596" s="288" t="str">
        <f t="shared" si="181"/>
        <v>BLANK</v>
      </c>
      <c r="R11596"/>
    </row>
    <row r="11597" spans="16:18" x14ac:dyDescent="0.2">
      <c r="P11597" s="288" t="str">
        <f t="shared" si="181"/>
        <v>BLANK</v>
      </c>
      <c r="R11597"/>
    </row>
    <row r="11598" spans="16:18" x14ac:dyDescent="0.2">
      <c r="P11598" s="288" t="str">
        <f t="shared" si="181"/>
        <v>BLANK</v>
      </c>
      <c r="R11598"/>
    </row>
    <row r="11599" spans="16:18" x14ac:dyDescent="0.2">
      <c r="P11599" s="288" t="str">
        <f t="shared" si="181"/>
        <v>BLANK</v>
      </c>
      <c r="R11599"/>
    </row>
    <row r="11600" spans="16:18" x14ac:dyDescent="0.2">
      <c r="P11600" s="288" t="str">
        <f t="shared" si="181"/>
        <v>BLANK</v>
      </c>
      <c r="R11600"/>
    </row>
    <row r="11601" spans="16:18" x14ac:dyDescent="0.2">
      <c r="P11601" s="288" t="str">
        <f t="shared" si="181"/>
        <v>BLANK</v>
      </c>
      <c r="R11601"/>
    </row>
    <row r="11602" spans="16:18" x14ac:dyDescent="0.2">
      <c r="P11602" s="288" t="str">
        <f t="shared" si="181"/>
        <v>BLANK</v>
      </c>
      <c r="R11602"/>
    </row>
    <row r="11603" spans="16:18" x14ac:dyDescent="0.2">
      <c r="P11603" s="288" t="str">
        <f t="shared" si="181"/>
        <v>BLANK</v>
      </c>
      <c r="R11603"/>
    </row>
    <row r="11604" spans="16:18" x14ac:dyDescent="0.2">
      <c r="P11604" s="288" t="str">
        <f t="shared" si="181"/>
        <v>BLANK</v>
      </c>
      <c r="R11604"/>
    </row>
    <row r="11605" spans="16:18" x14ac:dyDescent="0.2">
      <c r="P11605" s="288" t="str">
        <f t="shared" si="181"/>
        <v>BLANK</v>
      </c>
      <c r="R11605"/>
    </row>
    <row r="11606" spans="16:18" x14ac:dyDescent="0.2">
      <c r="P11606" s="288" t="str">
        <f t="shared" si="181"/>
        <v>BLANK</v>
      </c>
      <c r="R11606"/>
    </row>
    <row r="11607" spans="16:18" x14ac:dyDescent="0.2">
      <c r="P11607" s="288" t="str">
        <f t="shared" si="181"/>
        <v>BLANK</v>
      </c>
      <c r="R11607"/>
    </row>
    <row r="11608" spans="16:18" x14ac:dyDescent="0.2">
      <c r="P11608" s="288" t="str">
        <f t="shared" si="181"/>
        <v>BLANK</v>
      </c>
      <c r="R11608"/>
    </row>
    <row r="11609" spans="16:18" x14ac:dyDescent="0.2">
      <c r="P11609" s="288" t="str">
        <f t="shared" si="181"/>
        <v>BLANK</v>
      </c>
      <c r="R11609"/>
    </row>
    <row r="11610" spans="16:18" x14ac:dyDescent="0.2">
      <c r="P11610" s="288" t="str">
        <f t="shared" si="181"/>
        <v>BLANK</v>
      </c>
      <c r="R11610"/>
    </row>
    <row r="11611" spans="16:18" x14ac:dyDescent="0.2">
      <c r="P11611" s="288" t="str">
        <f t="shared" si="181"/>
        <v>BLANK</v>
      </c>
      <c r="R11611"/>
    </row>
    <row r="11612" spans="16:18" x14ac:dyDescent="0.2">
      <c r="P11612" s="288" t="str">
        <f t="shared" si="181"/>
        <v>BLANK</v>
      </c>
      <c r="R11612"/>
    </row>
    <row r="11613" spans="16:18" x14ac:dyDescent="0.2">
      <c r="P11613" s="288" t="str">
        <f t="shared" si="181"/>
        <v>BLANK</v>
      </c>
      <c r="R11613"/>
    </row>
    <row r="11614" spans="16:18" x14ac:dyDescent="0.2">
      <c r="P11614" s="288" t="str">
        <f t="shared" si="181"/>
        <v>BLANK</v>
      </c>
      <c r="R11614"/>
    </row>
    <row r="11615" spans="16:18" x14ac:dyDescent="0.2">
      <c r="P11615" s="288" t="str">
        <f t="shared" si="181"/>
        <v>BLANK</v>
      </c>
      <c r="R11615"/>
    </row>
    <row r="11616" spans="16:18" x14ac:dyDescent="0.2">
      <c r="P11616" s="288" t="str">
        <f t="shared" si="181"/>
        <v>BLANK</v>
      </c>
      <c r="R11616"/>
    </row>
    <row r="11617" spans="16:18" x14ac:dyDescent="0.2">
      <c r="P11617" s="288" t="str">
        <f t="shared" si="181"/>
        <v>BLANK</v>
      </c>
      <c r="R11617"/>
    </row>
    <row r="11618" spans="16:18" x14ac:dyDescent="0.2">
      <c r="P11618" s="288" t="str">
        <f t="shared" si="181"/>
        <v>BLANK</v>
      </c>
      <c r="R11618"/>
    </row>
    <row r="11619" spans="16:18" x14ac:dyDescent="0.2">
      <c r="P11619" s="288" t="str">
        <f t="shared" si="181"/>
        <v>BLANK</v>
      </c>
      <c r="R11619"/>
    </row>
    <row r="11620" spans="16:18" x14ac:dyDescent="0.2">
      <c r="P11620" s="288" t="str">
        <f t="shared" si="181"/>
        <v>BLANK</v>
      </c>
      <c r="R11620"/>
    </row>
    <row r="11621" spans="16:18" x14ac:dyDescent="0.2">
      <c r="P11621" s="288" t="str">
        <f t="shared" si="181"/>
        <v>BLANK</v>
      </c>
      <c r="R11621"/>
    </row>
    <row r="11622" spans="16:18" x14ac:dyDescent="0.2">
      <c r="P11622" s="288" t="str">
        <f t="shared" si="181"/>
        <v>BLANK</v>
      </c>
      <c r="R11622"/>
    </row>
    <row r="11623" spans="16:18" x14ac:dyDescent="0.2">
      <c r="P11623" s="288" t="str">
        <f t="shared" si="181"/>
        <v>BLANK</v>
      </c>
      <c r="R11623"/>
    </row>
    <row r="11624" spans="16:18" x14ac:dyDescent="0.2">
      <c r="P11624" s="288" t="str">
        <f t="shared" si="181"/>
        <v>BLANK</v>
      </c>
      <c r="R11624"/>
    </row>
    <row r="11625" spans="16:18" x14ac:dyDescent="0.2">
      <c r="P11625" s="288" t="str">
        <f t="shared" si="181"/>
        <v>BLANK</v>
      </c>
      <c r="R11625"/>
    </row>
    <row r="11626" spans="16:18" x14ac:dyDescent="0.2">
      <c r="P11626" s="288" t="str">
        <f t="shared" si="181"/>
        <v>BLANK</v>
      </c>
      <c r="R11626"/>
    </row>
    <row r="11627" spans="16:18" x14ac:dyDescent="0.2">
      <c r="P11627" s="288" t="str">
        <f t="shared" si="181"/>
        <v>BLANK</v>
      </c>
      <c r="R11627"/>
    </row>
    <row r="11628" spans="16:18" x14ac:dyDescent="0.2">
      <c r="P11628" s="288" t="str">
        <f t="shared" si="181"/>
        <v>BLANK</v>
      </c>
      <c r="R11628"/>
    </row>
    <row r="11629" spans="16:18" x14ac:dyDescent="0.2">
      <c r="P11629" s="288" t="str">
        <f t="shared" si="181"/>
        <v>BLANK</v>
      </c>
      <c r="R11629"/>
    </row>
    <row r="11630" spans="16:18" x14ac:dyDescent="0.2">
      <c r="P11630" s="288" t="str">
        <f t="shared" si="181"/>
        <v>BLANK</v>
      </c>
      <c r="R11630"/>
    </row>
    <row r="11631" spans="16:18" x14ac:dyDescent="0.2">
      <c r="P11631" s="288" t="str">
        <f t="shared" si="181"/>
        <v>BLANK</v>
      </c>
      <c r="R11631"/>
    </row>
    <row r="11632" spans="16:18" x14ac:dyDescent="0.2">
      <c r="P11632" s="288" t="str">
        <f t="shared" si="181"/>
        <v>BLANK</v>
      </c>
      <c r="R11632"/>
    </row>
    <row r="11633" spans="16:18" x14ac:dyDescent="0.2">
      <c r="P11633" s="288" t="str">
        <f t="shared" si="181"/>
        <v>BLANK</v>
      </c>
      <c r="R11633"/>
    </row>
    <row r="11634" spans="16:18" x14ac:dyDescent="0.2">
      <c r="P11634" s="288" t="str">
        <f t="shared" si="181"/>
        <v>BLANK</v>
      </c>
      <c r="R11634"/>
    </row>
    <row r="11635" spans="16:18" x14ac:dyDescent="0.2">
      <c r="P11635" s="288" t="str">
        <f t="shared" si="181"/>
        <v>BLANK</v>
      </c>
      <c r="R11635"/>
    </row>
    <row r="11636" spans="16:18" x14ac:dyDescent="0.2">
      <c r="P11636" s="288" t="str">
        <f t="shared" si="181"/>
        <v>BLANK</v>
      </c>
      <c r="R11636"/>
    </row>
    <row r="11637" spans="16:18" x14ac:dyDescent="0.2">
      <c r="P11637" s="288" t="str">
        <f t="shared" si="181"/>
        <v>BLANK</v>
      </c>
      <c r="R11637"/>
    </row>
    <row r="11638" spans="16:18" x14ac:dyDescent="0.2">
      <c r="P11638" s="288" t="str">
        <f t="shared" si="181"/>
        <v>BLANK</v>
      </c>
      <c r="R11638"/>
    </row>
    <row r="11639" spans="16:18" x14ac:dyDescent="0.2">
      <c r="P11639" s="288" t="str">
        <f t="shared" si="181"/>
        <v>BLANK</v>
      </c>
      <c r="R11639"/>
    </row>
    <row r="11640" spans="16:18" x14ac:dyDescent="0.2">
      <c r="P11640" s="288" t="str">
        <f t="shared" si="181"/>
        <v>BLANK</v>
      </c>
      <c r="R11640"/>
    </row>
    <row r="11641" spans="16:18" x14ac:dyDescent="0.2">
      <c r="P11641" s="288" t="str">
        <f t="shared" si="181"/>
        <v>BLANK</v>
      </c>
      <c r="R11641"/>
    </row>
    <row r="11642" spans="16:18" x14ac:dyDescent="0.2">
      <c r="P11642" s="288" t="str">
        <f t="shared" si="181"/>
        <v>BLANK</v>
      </c>
      <c r="R11642"/>
    </row>
    <row r="11643" spans="16:18" x14ac:dyDescent="0.2">
      <c r="P11643" s="288" t="str">
        <f t="shared" si="181"/>
        <v>BLANK</v>
      </c>
      <c r="R11643"/>
    </row>
    <row r="11644" spans="16:18" x14ac:dyDescent="0.2">
      <c r="P11644" s="288" t="str">
        <f t="shared" si="181"/>
        <v>BLANK</v>
      </c>
      <c r="R11644"/>
    </row>
    <row r="11645" spans="16:18" x14ac:dyDescent="0.2">
      <c r="P11645" s="288" t="str">
        <f t="shared" si="181"/>
        <v>BLANK</v>
      </c>
      <c r="R11645"/>
    </row>
    <row r="11646" spans="16:18" x14ac:dyDescent="0.2">
      <c r="P11646" s="288" t="str">
        <f t="shared" si="181"/>
        <v>BLANK</v>
      </c>
      <c r="R11646"/>
    </row>
    <row r="11647" spans="16:18" x14ac:dyDescent="0.2">
      <c r="P11647" s="288" t="str">
        <f t="shared" si="181"/>
        <v>BLANK</v>
      </c>
      <c r="R11647"/>
    </row>
    <row r="11648" spans="16:18" x14ac:dyDescent="0.2">
      <c r="P11648" s="288" t="str">
        <f t="shared" si="181"/>
        <v>BLANK</v>
      </c>
      <c r="R11648"/>
    </row>
    <row r="11649" spans="16:18" x14ac:dyDescent="0.2">
      <c r="P11649" s="288" t="str">
        <f t="shared" si="181"/>
        <v>BLANK</v>
      </c>
      <c r="R11649"/>
    </row>
    <row r="11650" spans="16:18" x14ac:dyDescent="0.2">
      <c r="P11650" s="288" t="str">
        <f t="shared" si="181"/>
        <v>BLANK</v>
      </c>
      <c r="R11650"/>
    </row>
    <row r="11651" spans="16:18" x14ac:dyDescent="0.2">
      <c r="P11651" s="288" t="str">
        <f t="shared" ref="P11651:P11714" si="182">IF(A11651="","BLANK",A11651)</f>
        <v>BLANK</v>
      </c>
      <c r="R11651"/>
    </row>
    <row r="11652" spans="16:18" x14ac:dyDescent="0.2">
      <c r="P11652" s="288" t="str">
        <f t="shared" si="182"/>
        <v>BLANK</v>
      </c>
      <c r="R11652"/>
    </row>
    <row r="11653" spans="16:18" x14ac:dyDescent="0.2">
      <c r="P11653" s="288" t="str">
        <f t="shared" si="182"/>
        <v>BLANK</v>
      </c>
      <c r="R11653"/>
    </row>
    <row r="11654" spans="16:18" x14ac:dyDescent="0.2">
      <c r="P11654" s="288" t="str">
        <f t="shared" si="182"/>
        <v>BLANK</v>
      </c>
      <c r="R11654"/>
    </row>
    <row r="11655" spans="16:18" x14ac:dyDescent="0.2">
      <c r="P11655" s="288" t="str">
        <f t="shared" si="182"/>
        <v>BLANK</v>
      </c>
      <c r="R11655"/>
    </row>
    <row r="11656" spans="16:18" x14ac:dyDescent="0.2">
      <c r="P11656" s="288" t="str">
        <f t="shared" si="182"/>
        <v>BLANK</v>
      </c>
      <c r="R11656"/>
    </row>
    <row r="11657" spans="16:18" x14ac:dyDescent="0.2">
      <c r="P11657" s="288" t="str">
        <f t="shared" si="182"/>
        <v>BLANK</v>
      </c>
      <c r="R11657"/>
    </row>
    <row r="11658" spans="16:18" x14ac:dyDescent="0.2">
      <c r="P11658" s="288" t="str">
        <f t="shared" si="182"/>
        <v>BLANK</v>
      </c>
      <c r="R11658"/>
    </row>
    <row r="11659" spans="16:18" x14ac:dyDescent="0.2">
      <c r="P11659" s="288" t="str">
        <f t="shared" si="182"/>
        <v>BLANK</v>
      </c>
      <c r="R11659"/>
    </row>
    <row r="11660" spans="16:18" x14ac:dyDescent="0.2">
      <c r="P11660" s="288" t="str">
        <f t="shared" si="182"/>
        <v>BLANK</v>
      </c>
      <c r="R11660"/>
    </row>
    <row r="11661" spans="16:18" x14ac:dyDescent="0.2">
      <c r="P11661" s="288" t="str">
        <f t="shared" si="182"/>
        <v>BLANK</v>
      </c>
      <c r="R11661"/>
    </row>
    <row r="11662" spans="16:18" x14ac:dyDescent="0.2">
      <c r="P11662" s="288" t="str">
        <f t="shared" si="182"/>
        <v>BLANK</v>
      </c>
      <c r="R11662"/>
    </row>
    <row r="11663" spans="16:18" x14ac:dyDescent="0.2">
      <c r="P11663" s="288" t="str">
        <f t="shared" si="182"/>
        <v>BLANK</v>
      </c>
      <c r="R11663"/>
    </row>
    <row r="11664" spans="16:18" x14ac:dyDescent="0.2">
      <c r="P11664" s="288" t="str">
        <f t="shared" si="182"/>
        <v>BLANK</v>
      </c>
      <c r="R11664"/>
    </row>
    <row r="11665" spans="16:18" x14ac:dyDescent="0.2">
      <c r="P11665" s="288" t="str">
        <f t="shared" si="182"/>
        <v>BLANK</v>
      </c>
      <c r="R11665"/>
    </row>
    <row r="11666" spans="16:18" x14ac:dyDescent="0.2">
      <c r="P11666" s="288" t="str">
        <f t="shared" si="182"/>
        <v>BLANK</v>
      </c>
      <c r="R11666"/>
    </row>
    <row r="11667" spans="16:18" x14ac:dyDescent="0.2">
      <c r="P11667" s="288" t="str">
        <f t="shared" si="182"/>
        <v>BLANK</v>
      </c>
      <c r="R11667"/>
    </row>
    <row r="11668" spans="16:18" x14ac:dyDescent="0.2">
      <c r="P11668" s="288" t="str">
        <f t="shared" si="182"/>
        <v>BLANK</v>
      </c>
      <c r="R11668"/>
    </row>
    <row r="11669" spans="16:18" x14ac:dyDescent="0.2">
      <c r="P11669" s="288" t="str">
        <f t="shared" si="182"/>
        <v>BLANK</v>
      </c>
      <c r="R11669"/>
    </row>
    <row r="11670" spans="16:18" x14ac:dyDescent="0.2">
      <c r="P11670" s="288" t="str">
        <f t="shared" si="182"/>
        <v>BLANK</v>
      </c>
      <c r="R11670"/>
    </row>
    <row r="11671" spans="16:18" x14ac:dyDescent="0.2">
      <c r="P11671" s="288" t="str">
        <f t="shared" si="182"/>
        <v>BLANK</v>
      </c>
      <c r="R11671"/>
    </row>
    <row r="11672" spans="16:18" x14ac:dyDescent="0.2">
      <c r="P11672" s="288" t="str">
        <f t="shared" si="182"/>
        <v>BLANK</v>
      </c>
      <c r="R11672"/>
    </row>
    <row r="11673" spans="16:18" x14ac:dyDescent="0.2">
      <c r="P11673" s="288" t="str">
        <f t="shared" si="182"/>
        <v>BLANK</v>
      </c>
      <c r="R11673"/>
    </row>
    <row r="11674" spans="16:18" x14ac:dyDescent="0.2">
      <c r="P11674" s="288" t="str">
        <f t="shared" si="182"/>
        <v>BLANK</v>
      </c>
      <c r="R11674"/>
    </row>
    <row r="11675" spans="16:18" x14ac:dyDescent="0.2">
      <c r="P11675" s="288" t="str">
        <f t="shared" si="182"/>
        <v>BLANK</v>
      </c>
      <c r="R11675"/>
    </row>
    <row r="11676" spans="16:18" x14ac:dyDescent="0.2">
      <c r="P11676" s="288" t="str">
        <f t="shared" si="182"/>
        <v>BLANK</v>
      </c>
      <c r="R11676"/>
    </row>
    <row r="11677" spans="16:18" x14ac:dyDescent="0.2">
      <c r="P11677" s="288" t="str">
        <f t="shared" si="182"/>
        <v>BLANK</v>
      </c>
      <c r="R11677"/>
    </row>
    <row r="11678" spans="16:18" x14ac:dyDescent="0.2">
      <c r="P11678" s="288" t="str">
        <f t="shared" si="182"/>
        <v>BLANK</v>
      </c>
      <c r="R11678"/>
    </row>
    <row r="11679" spans="16:18" x14ac:dyDescent="0.2">
      <c r="P11679" s="288" t="str">
        <f t="shared" si="182"/>
        <v>BLANK</v>
      </c>
      <c r="R11679"/>
    </row>
    <row r="11680" spans="16:18" x14ac:dyDescent="0.2">
      <c r="P11680" s="288" t="str">
        <f t="shared" si="182"/>
        <v>BLANK</v>
      </c>
      <c r="R11680"/>
    </row>
    <row r="11681" spans="16:18" x14ac:dyDescent="0.2">
      <c r="P11681" s="288" t="str">
        <f t="shared" si="182"/>
        <v>BLANK</v>
      </c>
      <c r="R11681"/>
    </row>
    <row r="11682" spans="16:18" x14ac:dyDescent="0.2">
      <c r="P11682" s="288" t="str">
        <f t="shared" si="182"/>
        <v>BLANK</v>
      </c>
      <c r="R11682"/>
    </row>
    <row r="11683" spans="16:18" x14ac:dyDescent="0.2">
      <c r="P11683" s="288" t="str">
        <f t="shared" si="182"/>
        <v>BLANK</v>
      </c>
      <c r="R11683"/>
    </row>
    <row r="11684" spans="16:18" x14ac:dyDescent="0.2">
      <c r="P11684" s="288" t="str">
        <f t="shared" si="182"/>
        <v>BLANK</v>
      </c>
      <c r="R11684"/>
    </row>
    <row r="11685" spans="16:18" x14ac:dyDescent="0.2">
      <c r="P11685" s="288" t="str">
        <f t="shared" si="182"/>
        <v>BLANK</v>
      </c>
      <c r="R11685"/>
    </row>
    <row r="11686" spans="16:18" x14ac:dyDescent="0.2">
      <c r="P11686" s="288" t="str">
        <f t="shared" si="182"/>
        <v>BLANK</v>
      </c>
      <c r="R11686"/>
    </row>
    <row r="11687" spans="16:18" x14ac:dyDescent="0.2">
      <c r="P11687" s="288" t="str">
        <f t="shared" si="182"/>
        <v>BLANK</v>
      </c>
      <c r="R11687"/>
    </row>
    <row r="11688" spans="16:18" x14ac:dyDescent="0.2">
      <c r="P11688" s="288" t="str">
        <f t="shared" si="182"/>
        <v>BLANK</v>
      </c>
      <c r="R11688"/>
    </row>
    <row r="11689" spans="16:18" x14ac:dyDescent="0.2">
      <c r="P11689" s="288" t="str">
        <f t="shared" si="182"/>
        <v>BLANK</v>
      </c>
      <c r="R11689"/>
    </row>
    <row r="11690" spans="16:18" x14ac:dyDescent="0.2">
      <c r="P11690" s="288" t="str">
        <f t="shared" si="182"/>
        <v>BLANK</v>
      </c>
      <c r="R11690"/>
    </row>
    <row r="11691" spans="16:18" x14ac:dyDescent="0.2">
      <c r="P11691" s="288" t="str">
        <f t="shared" si="182"/>
        <v>BLANK</v>
      </c>
      <c r="R11691"/>
    </row>
    <row r="11692" spans="16:18" x14ac:dyDescent="0.2">
      <c r="P11692" s="288" t="str">
        <f t="shared" si="182"/>
        <v>BLANK</v>
      </c>
      <c r="R11692"/>
    </row>
    <row r="11693" spans="16:18" x14ac:dyDescent="0.2">
      <c r="P11693" s="288" t="str">
        <f t="shared" si="182"/>
        <v>BLANK</v>
      </c>
      <c r="R11693"/>
    </row>
    <row r="11694" spans="16:18" x14ac:dyDescent="0.2">
      <c r="P11694" s="288" t="str">
        <f t="shared" si="182"/>
        <v>BLANK</v>
      </c>
      <c r="R11694"/>
    </row>
    <row r="11695" spans="16:18" x14ac:dyDescent="0.2">
      <c r="P11695" s="288" t="str">
        <f t="shared" si="182"/>
        <v>BLANK</v>
      </c>
      <c r="R11695"/>
    </row>
    <row r="11696" spans="16:18" x14ac:dyDescent="0.2">
      <c r="P11696" s="288" t="str">
        <f t="shared" si="182"/>
        <v>BLANK</v>
      </c>
      <c r="R11696"/>
    </row>
    <row r="11697" spans="16:18" x14ac:dyDescent="0.2">
      <c r="P11697" s="288" t="str">
        <f t="shared" si="182"/>
        <v>BLANK</v>
      </c>
      <c r="R11697"/>
    </row>
    <row r="11698" spans="16:18" x14ac:dyDescent="0.2">
      <c r="P11698" s="288" t="str">
        <f t="shared" si="182"/>
        <v>BLANK</v>
      </c>
      <c r="R11698"/>
    </row>
    <row r="11699" spans="16:18" x14ac:dyDescent="0.2">
      <c r="P11699" s="288" t="str">
        <f t="shared" si="182"/>
        <v>BLANK</v>
      </c>
      <c r="R11699"/>
    </row>
    <row r="11700" spans="16:18" x14ac:dyDescent="0.2">
      <c r="P11700" s="288" t="str">
        <f t="shared" si="182"/>
        <v>BLANK</v>
      </c>
      <c r="R11700"/>
    </row>
    <row r="11701" spans="16:18" x14ac:dyDescent="0.2">
      <c r="P11701" s="288" t="str">
        <f t="shared" si="182"/>
        <v>BLANK</v>
      </c>
      <c r="R11701"/>
    </row>
    <row r="11702" spans="16:18" x14ac:dyDescent="0.2">
      <c r="P11702" s="288" t="str">
        <f t="shared" si="182"/>
        <v>BLANK</v>
      </c>
      <c r="R11702"/>
    </row>
    <row r="11703" spans="16:18" x14ac:dyDescent="0.2">
      <c r="P11703" s="288" t="str">
        <f t="shared" si="182"/>
        <v>BLANK</v>
      </c>
      <c r="R11703"/>
    </row>
    <row r="11704" spans="16:18" x14ac:dyDescent="0.2">
      <c r="P11704" s="288" t="str">
        <f t="shared" si="182"/>
        <v>BLANK</v>
      </c>
      <c r="R11704"/>
    </row>
    <row r="11705" spans="16:18" x14ac:dyDescent="0.2">
      <c r="P11705" s="288" t="str">
        <f t="shared" si="182"/>
        <v>BLANK</v>
      </c>
      <c r="R11705"/>
    </row>
    <row r="11706" spans="16:18" x14ac:dyDescent="0.2">
      <c r="P11706" s="288" t="str">
        <f t="shared" si="182"/>
        <v>BLANK</v>
      </c>
      <c r="R11706"/>
    </row>
    <row r="11707" spans="16:18" x14ac:dyDescent="0.2">
      <c r="P11707" s="288" t="str">
        <f t="shared" si="182"/>
        <v>BLANK</v>
      </c>
      <c r="R11707"/>
    </row>
    <row r="11708" spans="16:18" x14ac:dyDescent="0.2">
      <c r="P11708" s="288" t="str">
        <f t="shared" si="182"/>
        <v>BLANK</v>
      </c>
      <c r="R11708"/>
    </row>
    <row r="11709" spans="16:18" x14ac:dyDescent="0.2">
      <c r="P11709" s="288" t="str">
        <f t="shared" si="182"/>
        <v>BLANK</v>
      </c>
      <c r="R11709"/>
    </row>
    <row r="11710" spans="16:18" x14ac:dyDescent="0.2">
      <c r="P11710" s="288" t="str">
        <f t="shared" si="182"/>
        <v>BLANK</v>
      </c>
      <c r="R11710"/>
    </row>
    <row r="11711" spans="16:18" x14ac:dyDescent="0.2">
      <c r="P11711" s="288" t="str">
        <f t="shared" si="182"/>
        <v>BLANK</v>
      </c>
      <c r="R11711"/>
    </row>
    <row r="11712" spans="16:18" x14ac:dyDescent="0.2">
      <c r="P11712" s="288" t="str">
        <f t="shared" si="182"/>
        <v>BLANK</v>
      </c>
      <c r="R11712"/>
    </row>
    <row r="11713" spans="16:18" x14ac:dyDescent="0.2">
      <c r="P11713" s="288" t="str">
        <f t="shared" si="182"/>
        <v>BLANK</v>
      </c>
      <c r="R11713"/>
    </row>
    <row r="11714" spans="16:18" x14ac:dyDescent="0.2">
      <c r="P11714" s="288" t="str">
        <f t="shared" si="182"/>
        <v>BLANK</v>
      </c>
      <c r="R11714"/>
    </row>
    <row r="11715" spans="16:18" x14ac:dyDescent="0.2">
      <c r="P11715" s="288" t="str">
        <f t="shared" ref="P11715:P11778" si="183">IF(A11715="","BLANK",A11715)</f>
        <v>BLANK</v>
      </c>
      <c r="R11715"/>
    </row>
    <row r="11716" spans="16:18" x14ac:dyDescent="0.2">
      <c r="P11716" s="288" t="str">
        <f t="shared" si="183"/>
        <v>BLANK</v>
      </c>
      <c r="R11716"/>
    </row>
    <row r="11717" spans="16:18" x14ac:dyDescent="0.2">
      <c r="P11717" s="288" t="str">
        <f t="shared" si="183"/>
        <v>BLANK</v>
      </c>
      <c r="R11717"/>
    </row>
    <row r="11718" spans="16:18" x14ac:dyDescent="0.2">
      <c r="P11718" s="288" t="str">
        <f t="shared" si="183"/>
        <v>BLANK</v>
      </c>
      <c r="R11718"/>
    </row>
    <row r="11719" spans="16:18" x14ac:dyDescent="0.2">
      <c r="P11719" s="288" t="str">
        <f t="shared" si="183"/>
        <v>BLANK</v>
      </c>
      <c r="R11719"/>
    </row>
    <row r="11720" spans="16:18" x14ac:dyDescent="0.2">
      <c r="P11720" s="288" t="str">
        <f t="shared" si="183"/>
        <v>BLANK</v>
      </c>
      <c r="R11720"/>
    </row>
    <row r="11721" spans="16:18" x14ac:dyDescent="0.2">
      <c r="P11721" s="288" t="str">
        <f t="shared" si="183"/>
        <v>BLANK</v>
      </c>
      <c r="R11721"/>
    </row>
    <row r="11722" spans="16:18" x14ac:dyDescent="0.2">
      <c r="P11722" s="288" t="str">
        <f t="shared" si="183"/>
        <v>BLANK</v>
      </c>
      <c r="R11722"/>
    </row>
    <row r="11723" spans="16:18" x14ac:dyDescent="0.2">
      <c r="P11723" s="288" t="str">
        <f t="shared" si="183"/>
        <v>BLANK</v>
      </c>
      <c r="R11723"/>
    </row>
    <row r="11724" spans="16:18" x14ac:dyDescent="0.2">
      <c r="P11724" s="288" t="str">
        <f t="shared" si="183"/>
        <v>BLANK</v>
      </c>
      <c r="R11724"/>
    </row>
    <row r="11725" spans="16:18" x14ac:dyDescent="0.2">
      <c r="P11725" s="288" t="str">
        <f t="shared" si="183"/>
        <v>BLANK</v>
      </c>
      <c r="R11725"/>
    </row>
    <row r="11726" spans="16:18" x14ac:dyDescent="0.2">
      <c r="P11726" s="288" t="str">
        <f t="shared" si="183"/>
        <v>BLANK</v>
      </c>
      <c r="R11726"/>
    </row>
    <row r="11727" spans="16:18" x14ac:dyDescent="0.2">
      <c r="P11727" s="288" t="str">
        <f t="shared" si="183"/>
        <v>BLANK</v>
      </c>
      <c r="R11727"/>
    </row>
    <row r="11728" spans="16:18" x14ac:dyDescent="0.2">
      <c r="P11728" s="288" t="str">
        <f t="shared" si="183"/>
        <v>BLANK</v>
      </c>
      <c r="R11728"/>
    </row>
    <row r="11729" spans="16:18" x14ac:dyDescent="0.2">
      <c r="P11729" s="288" t="str">
        <f t="shared" si="183"/>
        <v>BLANK</v>
      </c>
      <c r="R11729"/>
    </row>
    <row r="11730" spans="16:18" x14ac:dyDescent="0.2">
      <c r="P11730" s="288" t="str">
        <f t="shared" si="183"/>
        <v>BLANK</v>
      </c>
      <c r="R11730"/>
    </row>
    <row r="11731" spans="16:18" x14ac:dyDescent="0.2">
      <c r="P11731" s="288" t="str">
        <f t="shared" si="183"/>
        <v>BLANK</v>
      </c>
      <c r="R11731"/>
    </row>
    <row r="11732" spans="16:18" x14ac:dyDescent="0.2">
      <c r="P11732" s="288" t="str">
        <f t="shared" si="183"/>
        <v>BLANK</v>
      </c>
      <c r="R11732"/>
    </row>
    <row r="11733" spans="16:18" x14ac:dyDescent="0.2">
      <c r="P11733" s="288" t="str">
        <f t="shared" si="183"/>
        <v>BLANK</v>
      </c>
      <c r="R11733"/>
    </row>
    <row r="11734" spans="16:18" x14ac:dyDescent="0.2">
      <c r="P11734" s="288" t="str">
        <f t="shared" si="183"/>
        <v>BLANK</v>
      </c>
      <c r="R11734"/>
    </row>
    <row r="11735" spans="16:18" x14ac:dyDescent="0.2">
      <c r="P11735" s="288" t="str">
        <f t="shared" si="183"/>
        <v>BLANK</v>
      </c>
      <c r="R11735"/>
    </row>
    <row r="11736" spans="16:18" x14ac:dyDescent="0.2">
      <c r="P11736" s="288" t="str">
        <f t="shared" si="183"/>
        <v>BLANK</v>
      </c>
      <c r="R11736"/>
    </row>
    <row r="11737" spans="16:18" x14ac:dyDescent="0.2">
      <c r="P11737" s="288" t="str">
        <f t="shared" si="183"/>
        <v>BLANK</v>
      </c>
      <c r="R11737"/>
    </row>
    <row r="11738" spans="16:18" x14ac:dyDescent="0.2">
      <c r="P11738" s="288" t="str">
        <f t="shared" si="183"/>
        <v>BLANK</v>
      </c>
      <c r="R11738"/>
    </row>
    <row r="11739" spans="16:18" x14ac:dyDescent="0.2">
      <c r="P11739" s="288" t="str">
        <f t="shared" si="183"/>
        <v>BLANK</v>
      </c>
      <c r="R11739"/>
    </row>
    <row r="11740" spans="16:18" x14ac:dyDescent="0.2">
      <c r="P11740" s="288" t="str">
        <f t="shared" si="183"/>
        <v>BLANK</v>
      </c>
      <c r="R11740"/>
    </row>
    <row r="11741" spans="16:18" x14ac:dyDescent="0.2">
      <c r="P11741" s="288" t="str">
        <f t="shared" si="183"/>
        <v>BLANK</v>
      </c>
      <c r="R11741"/>
    </row>
    <row r="11742" spans="16:18" x14ac:dyDescent="0.2">
      <c r="P11742" s="288" t="str">
        <f t="shared" si="183"/>
        <v>BLANK</v>
      </c>
      <c r="R11742"/>
    </row>
    <row r="11743" spans="16:18" x14ac:dyDescent="0.2">
      <c r="P11743" s="288" t="str">
        <f t="shared" si="183"/>
        <v>BLANK</v>
      </c>
      <c r="R11743"/>
    </row>
    <row r="11744" spans="16:18" x14ac:dyDescent="0.2">
      <c r="P11744" s="288" t="str">
        <f t="shared" si="183"/>
        <v>BLANK</v>
      </c>
      <c r="R11744"/>
    </row>
    <row r="11745" spans="16:18" x14ac:dyDescent="0.2">
      <c r="P11745" s="288" t="str">
        <f t="shared" si="183"/>
        <v>BLANK</v>
      </c>
      <c r="R11745"/>
    </row>
    <row r="11746" spans="16:18" x14ac:dyDescent="0.2">
      <c r="P11746" s="288" t="str">
        <f t="shared" si="183"/>
        <v>BLANK</v>
      </c>
      <c r="R11746"/>
    </row>
    <row r="11747" spans="16:18" x14ac:dyDescent="0.2">
      <c r="P11747" s="288" t="str">
        <f t="shared" si="183"/>
        <v>BLANK</v>
      </c>
      <c r="R11747"/>
    </row>
    <row r="11748" spans="16:18" x14ac:dyDescent="0.2">
      <c r="P11748" s="288" t="str">
        <f t="shared" si="183"/>
        <v>BLANK</v>
      </c>
      <c r="R11748"/>
    </row>
    <row r="11749" spans="16:18" x14ac:dyDescent="0.2">
      <c r="P11749" s="288" t="str">
        <f t="shared" si="183"/>
        <v>BLANK</v>
      </c>
      <c r="R11749"/>
    </row>
    <row r="11750" spans="16:18" x14ac:dyDescent="0.2">
      <c r="P11750" s="288" t="str">
        <f t="shared" si="183"/>
        <v>BLANK</v>
      </c>
      <c r="R11750"/>
    </row>
    <row r="11751" spans="16:18" x14ac:dyDescent="0.2">
      <c r="P11751" s="288" t="str">
        <f t="shared" si="183"/>
        <v>BLANK</v>
      </c>
      <c r="R11751"/>
    </row>
    <row r="11752" spans="16:18" x14ac:dyDescent="0.2">
      <c r="P11752" s="288" t="str">
        <f t="shared" si="183"/>
        <v>BLANK</v>
      </c>
      <c r="R11752"/>
    </row>
    <row r="11753" spans="16:18" x14ac:dyDescent="0.2">
      <c r="P11753" s="288" t="str">
        <f t="shared" si="183"/>
        <v>BLANK</v>
      </c>
      <c r="R11753"/>
    </row>
    <row r="11754" spans="16:18" x14ac:dyDescent="0.2">
      <c r="P11754" s="288" t="str">
        <f t="shared" si="183"/>
        <v>BLANK</v>
      </c>
      <c r="R11754"/>
    </row>
    <row r="11755" spans="16:18" x14ac:dyDescent="0.2">
      <c r="P11755" s="288" t="str">
        <f t="shared" si="183"/>
        <v>BLANK</v>
      </c>
      <c r="R11755"/>
    </row>
    <row r="11756" spans="16:18" x14ac:dyDescent="0.2">
      <c r="P11756" s="288" t="str">
        <f t="shared" si="183"/>
        <v>BLANK</v>
      </c>
      <c r="R11756"/>
    </row>
    <row r="11757" spans="16:18" x14ac:dyDescent="0.2">
      <c r="P11757" s="288" t="str">
        <f t="shared" si="183"/>
        <v>BLANK</v>
      </c>
      <c r="R11757"/>
    </row>
    <row r="11758" spans="16:18" x14ac:dyDescent="0.2">
      <c r="P11758" s="288" t="str">
        <f t="shared" si="183"/>
        <v>BLANK</v>
      </c>
      <c r="R11758"/>
    </row>
    <row r="11759" spans="16:18" x14ac:dyDescent="0.2">
      <c r="P11759" s="288" t="str">
        <f t="shared" si="183"/>
        <v>BLANK</v>
      </c>
      <c r="R11759"/>
    </row>
    <row r="11760" spans="16:18" x14ac:dyDescent="0.2">
      <c r="P11760" s="288" t="str">
        <f t="shared" si="183"/>
        <v>BLANK</v>
      </c>
      <c r="R11760"/>
    </row>
    <row r="11761" spans="16:18" x14ac:dyDescent="0.2">
      <c r="P11761" s="288" t="str">
        <f t="shared" si="183"/>
        <v>BLANK</v>
      </c>
      <c r="R11761"/>
    </row>
    <row r="11762" spans="16:18" x14ac:dyDescent="0.2">
      <c r="P11762" s="288" t="str">
        <f t="shared" si="183"/>
        <v>BLANK</v>
      </c>
      <c r="R11762"/>
    </row>
    <row r="11763" spans="16:18" x14ac:dyDescent="0.2">
      <c r="P11763" s="288" t="str">
        <f t="shared" si="183"/>
        <v>BLANK</v>
      </c>
      <c r="R11763"/>
    </row>
    <row r="11764" spans="16:18" x14ac:dyDescent="0.2">
      <c r="P11764" s="288" t="str">
        <f t="shared" si="183"/>
        <v>BLANK</v>
      </c>
      <c r="R11764"/>
    </row>
    <row r="11765" spans="16:18" x14ac:dyDescent="0.2">
      <c r="P11765" s="288" t="str">
        <f t="shared" si="183"/>
        <v>BLANK</v>
      </c>
      <c r="R11765"/>
    </row>
    <row r="11766" spans="16:18" x14ac:dyDescent="0.2">
      <c r="P11766" s="288" t="str">
        <f t="shared" si="183"/>
        <v>BLANK</v>
      </c>
      <c r="R11766"/>
    </row>
    <row r="11767" spans="16:18" x14ac:dyDescent="0.2">
      <c r="P11767" s="288" t="str">
        <f t="shared" si="183"/>
        <v>BLANK</v>
      </c>
      <c r="R11767"/>
    </row>
    <row r="11768" spans="16:18" x14ac:dyDescent="0.2">
      <c r="P11768" s="288" t="str">
        <f t="shared" si="183"/>
        <v>BLANK</v>
      </c>
      <c r="R11768"/>
    </row>
    <row r="11769" spans="16:18" x14ac:dyDescent="0.2">
      <c r="P11769" s="288" t="str">
        <f t="shared" si="183"/>
        <v>BLANK</v>
      </c>
      <c r="R11769"/>
    </row>
    <row r="11770" spans="16:18" x14ac:dyDescent="0.2">
      <c r="P11770" s="288" t="str">
        <f t="shared" si="183"/>
        <v>BLANK</v>
      </c>
      <c r="R11770"/>
    </row>
    <row r="11771" spans="16:18" x14ac:dyDescent="0.2">
      <c r="P11771" s="288" t="str">
        <f t="shared" si="183"/>
        <v>BLANK</v>
      </c>
      <c r="R11771"/>
    </row>
    <row r="11772" spans="16:18" x14ac:dyDescent="0.2">
      <c r="P11772" s="288" t="str">
        <f t="shared" si="183"/>
        <v>BLANK</v>
      </c>
      <c r="R11772"/>
    </row>
    <row r="11773" spans="16:18" x14ac:dyDescent="0.2">
      <c r="P11773" s="288" t="str">
        <f t="shared" si="183"/>
        <v>BLANK</v>
      </c>
      <c r="R11773"/>
    </row>
    <row r="11774" spans="16:18" x14ac:dyDescent="0.2">
      <c r="P11774" s="288" t="str">
        <f t="shared" si="183"/>
        <v>BLANK</v>
      </c>
      <c r="R11774"/>
    </row>
    <row r="11775" spans="16:18" x14ac:dyDescent="0.2">
      <c r="P11775" s="288" t="str">
        <f t="shared" si="183"/>
        <v>BLANK</v>
      </c>
      <c r="R11775"/>
    </row>
    <row r="11776" spans="16:18" x14ac:dyDescent="0.2">
      <c r="P11776" s="288" t="str">
        <f t="shared" si="183"/>
        <v>BLANK</v>
      </c>
      <c r="R11776"/>
    </row>
    <row r="11777" spans="16:18" x14ac:dyDescent="0.2">
      <c r="P11777" s="288" t="str">
        <f t="shared" si="183"/>
        <v>BLANK</v>
      </c>
      <c r="R11777"/>
    </row>
    <row r="11778" spans="16:18" x14ac:dyDescent="0.2">
      <c r="P11778" s="288" t="str">
        <f t="shared" si="183"/>
        <v>BLANK</v>
      </c>
      <c r="R11778"/>
    </row>
    <row r="11779" spans="16:18" x14ac:dyDescent="0.2">
      <c r="P11779" s="288" t="str">
        <f t="shared" ref="P11779:P11842" si="184">IF(A11779="","BLANK",A11779)</f>
        <v>BLANK</v>
      </c>
      <c r="R11779"/>
    </row>
    <row r="11780" spans="16:18" x14ac:dyDescent="0.2">
      <c r="P11780" s="288" t="str">
        <f t="shared" si="184"/>
        <v>BLANK</v>
      </c>
      <c r="R11780"/>
    </row>
    <row r="11781" spans="16:18" x14ac:dyDescent="0.2">
      <c r="P11781" s="288" t="str">
        <f t="shared" si="184"/>
        <v>BLANK</v>
      </c>
      <c r="R11781"/>
    </row>
    <row r="11782" spans="16:18" x14ac:dyDescent="0.2">
      <c r="P11782" s="288" t="str">
        <f t="shared" si="184"/>
        <v>BLANK</v>
      </c>
      <c r="R11782"/>
    </row>
    <row r="11783" spans="16:18" x14ac:dyDescent="0.2">
      <c r="P11783" s="288" t="str">
        <f t="shared" si="184"/>
        <v>BLANK</v>
      </c>
      <c r="R11783"/>
    </row>
    <row r="11784" spans="16:18" x14ac:dyDescent="0.2">
      <c r="P11784" s="288" t="str">
        <f t="shared" si="184"/>
        <v>BLANK</v>
      </c>
      <c r="R11784"/>
    </row>
    <row r="11785" spans="16:18" x14ac:dyDescent="0.2">
      <c r="P11785" s="288" t="str">
        <f t="shared" si="184"/>
        <v>BLANK</v>
      </c>
      <c r="R11785"/>
    </row>
    <row r="11786" spans="16:18" x14ac:dyDescent="0.2">
      <c r="P11786" s="288" t="str">
        <f t="shared" si="184"/>
        <v>BLANK</v>
      </c>
      <c r="R11786"/>
    </row>
    <row r="11787" spans="16:18" x14ac:dyDescent="0.2">
      <c r="P11787" s="288" t="str">
        <f t="shared" si="184"/>
        <v>BLANK</v>
      </c>
      <c r="R11787"/>
    </row>
    <row r="11788" spans="16:18" x14ac:dyDescent="0.2">
      <c r="P11788" s="288" t="str">
        <f t="shared" si="184"/>
        <v>BLANK</v>
      </c>
      <c r="R11788"/>
    </row>
    <row r="11789" spans="16:18" x14ac:dyDescent="0.2">
      <c r="P11789" s="288" t="str">
        <f t="shared" si="184"/>
        <v>BLANK</v>
      </c>
      <c r="R11789"/>
    </row>
    <row r="11790" spans="16:18" x14ac:dyDescent="0.2">
      <c r="P11790" s="288" t="str">
        <f t="shared" si="184"/>
        <v>BLANK</v>
      </c>
      <c r="R11790"/>
    </row>
    <row r="11791" spans="16:18" x14ac:dyDescent="0.2">
      <c r="P11791" s="288" t="str">
        <f t="shared" si="184"/>
        <v>BLANK</v>
      </c>
      <c r="R11791"/>
    </row>
    <row r="11792" spans="16:18" x14ac:dyDescent="0.2">
      <c r="P11792" s="288" t="str">
        <f t="shared" si="184"/>
        <v>BLANK</v>
      </c>
      <c r="R11792"/>
    </row>
    <row r="11793" spans="16:18" x14ac:dyDescent="0.2">
      <c r="P11793" s="288" t="str">
        <f t="shared" si="184"/>
        <v>BLANK</v>
      </c>
      <c r="R11793"/>
    </row>
    <row r="11794" spans="16:18" x14ac:dyDescent="0.2">
      <c r="P11794" s="288" t="str">
        <f t="shared" si="184"/>
        <v>BLANK</v>
      </c>
      <c r="R11794"/>
    </row>
    <row r="11795" spans="16:18" x14ac:dyDescent="0.2">
      <c r="P11795" s="288" t="str">
        <f t="shared" si="184"/>
        <v>BLANK</v>
      </c>
      <c r="R11795"/>
    </row>
    <row r="11796" spans="16:18" x14ac:dyDescent="0.2">
      <c r="P11796" s="288" t="str">
        <f t="shared" si="184"/>
        <v>BLANK</v>
      </c>
      <c r="R11796"/>
    </row>
    <row r="11797" spans="16:18" x14ac:dyDescent="0.2">
      <c r="P11797" s="288" t="str">
        <f t="shared" si="184"/>
        <v>BLANK</v>
      </c>
      <c r="R11797"/>
    </row>
    <row r="11798" spans="16:18" x14ac:dyDescent="0.2">
      <c r="P11798" s="288" t="str">
        <f t="shared" si="184"/>
        <v>BLANK</v>
      </c>
      <c r="R11798"/>
    </row>
    <row r="11799" spans="16:18" x14ac:dyDescent="0.2">
      <c r="P11799" s="288" t="str">
        <f t="shared" si="184"/>
        <v>BLANK</v>
      </c>
      <c r="R11799"/>
    </row>
    <row r="11800" spans="16:18" x14ac:dyDescent="0.2">
      <c r="P11800" s="288" t="str">
        <f t="shared" si="184"/>
        <v>BLANK</v>
      </c>
      <c r="R11800"/>
    </row>
    <row r="11801" spans="16:18" x14ac:dyDescent="0.2">
      <c r="P11801" s="288" t="str">
        <f t="shared" si="184"/>
        <v>BLANK</v>
      </c>
      <c r="R11801"/>
    </row>
    <row r="11802" spans="16:18" x14ac:dyDescent="0.2">
      <c r="P11802" s="288" t="str">
        <f t="shared" si="184"/>
        <v>BLANK</v>
      </c>
      <c r="R11802"/>
    </row>
    <row r="11803" spans="16:18" x14ac:dyDescent="0.2">
      <c r="P11803" s="288" t="str">
        <f t="shared" si="184"/>
        <v>BLANK</v>
      </c>
      <c r="R11803"/>
    </row>
    <row r="11804" spans="16:18" x14ac:dyDescent="0.2">
      <c r="P11804" s="288" t="str">
        <f t="shared" si="184"/>
        <v>BLANK</v>
      </c>
      <c r="R11804"/>
    </row>
    <row r="11805" spans="16:18" x14ac:dyDescent="0.2">
      <c r="P11805" s="288" t="str">
        <f t="shared" si="184"/>
        <v>BLANK</v>
      </c>
      <c r="R11805"/>
    </row>
    <row r="11806" spans="16:18" x14ac:dyDescent="0.2">
      <c r="P11806" s="288" t="str">
        <f t="shared" si="184"/>
        <v>BLANK</v>
      </c>
      <c r="R11806"/>
    </row>
    <row r="11807" spans="16:18" x14ac:dyDescent="0.2">
      <c r="P11807" s="288" t="str">
        <f t="shared" si="184"/>
        <v>BLANK</v>
      </c>
      <c r="R11807"/>
    </row>
    <row r="11808" spans="16:18" x14ac:dyDescent="0.2">
      <c r="P11808" s="288" t="str">
        <f t="shared" si="184"/>
        <v>BLANK</v>
      </c>
      <c r="R11808"/>
    </row>
    <row r="11809" spans="16:18" x14ac:dyDescent="0.2">
      <c r="P11809" s="288" t="str">
        <f t="shared" si="184"/>
        <v>BLANK</v>
      </c>
      <c r="R11809"/>
    </row>
    <row r="11810" spans="16:18" x14ac:dyDescent="0.2">
      <c r="P11810" s="288" t="str">
        <f t="shared" si="184"/>
        <v>BLANK</v>
      </c>
      <c r="R11810"/>
    </row>
    <row r="11811" spans="16:18" x14ac:dyDescent="0.2">
      <c r="P11811" s="288" t="str">
        <f t="shared" si="184"/>
        <v>BLANK</v>
      </c>
      <c r="R11811"/>
    </row>
    <row r="11812" spans="16:18" x14ac:dyDescent="0.2">
      <c r="P11812" s="288" t="str">
        <f t="shared" si="184"/>
        <v>BLANK</v>
      </c>
      <c r="R11812"/>
    </row>
    <row r="11813" spans="16:18" x14ac:dyDescent="0.2">
      <c r="P11813" s="288" t="str">
        <f t="shared" si="184"/>
        <v>BLANK</v>
      </c>
      <c r="R11813"/>
    </row>
    <row r="11814" spans="16:18" x14ac:dyDescent="0.2">
      <c r="P11814" s="288" t="str">
        <f t="shared" si="184"/>
        <v>BLANK</v>
      </c>
      <c r="R11814"/>
    </row>
    <row r="11815" spans="16:18" x14ac:dyDescent="0.2">
      <c r="P11815" s="288" t="str">
        <f t="shared" si="184"/>
        <v>BLANK</v>
      </c>
      <c r="R11815"/>
    </row>
    <row r="11816" spans="16:18" x14ac:dyDescent="0.2">
      <c r="P11816" s="288" t="str">
        <f t="shared" si="184"/>
        <v>BLANK</v>
      </c>
      <c r="R11816"/>
    </row>
    <row r="11817" spans="16:18" x14ac:dyDescent="0.2">
      <c r="P11817" s="288" t="str">
        <f t="shared" si="184"/>
        <v>BLANK</v>
      </c>
      <c r="R11817"/>
    </row>
    <row r="11818" spans="16:18" x14ac:dyDescent="0.2">
      <c r="P11818" s="288" t="str">
        <f t="shared" si="184"/>
        <v>BLANK</v>
      </c>
      <c r="R11818"/>
    </row>
    <row r="11819" spans="16:18" x14ac:dyDescent="0.2">
      <c r="P11819" s="288" t="str">
        <f t="shared" si="184"/>
        <v>BLANK</v>
      </c>
      <c r="R11819"/>
    </row>
    <row r="11820" spans="16:18" x14ac:dyDescent="0.2">
      <c r="P11820" s="288" t="str">
        <f t="shared" si="184"/>
        <v>BLANK</v>
      </c>
      <c r="R11820"/>
    </row>
    <row r="11821" spans="16:18" x14ac:dyDescent="0.2">
      <c r="P11821" s="288" t="str">
        <f t="shared" si="184"/>
        <v>BLANK</v>
      </c>
      <c r="R11821"/>
    </row>
    <row r="11822" spans="16:18" x14ac:dyDescent="0.2">
      <c r="P11822" s="288" t="str">
        <f t="shared" si="184"/>
        <v>BLANK</v>
      </c>
      <c r="R11822"/>
    </row>
    <row r="11823" spans="16:18" x14ac:dyDescent="0.2">
      <c r="P11823" s="288" t="str">
        <f t="shared" si="184"/>
        <v>BLANK</v>
      </c>
      <c r="R11823"/>
    </row>
    <row r="11824" spans="16:18" x14ac:dyDescent="0.2">
      <c r="P11824" s="288" t="str">
        <f t="shared" si="184"/>
        <v>BLANK</v>
      </c>
      <c r="R11824"/>
    </row>
    <row r="11825" spans="16:18" x14ac:dyDescent="0.2">
      <c r="P11825" s="288" t="str">
        <f t="shared" si="184"/>
        <v>BLANK</v>
      </c>
      <c r="R11825"/>
    </row>
    <row r="11826" spans="16:18" x14ac:dyDescent="0.2">
      <c r="P11826" s="288" t="str">
        <f t="shared" si="184"/>
        <v>BLANK</v>
      </c>
      <c r="R11826"/>
    </row>
    <row r="11827" spans="16:18" x14ac:dyDescent="0.2">
      <c r="P11827" s="288" t="str">
        <f t="shared" si="184"/>
        <v>BLANK</v>
      </c>
      <c r="R11827"/>
    </row>
    <row r="11828" spans="16:18" x14ac:dyDescent="0.2">
      <c r="P11828" s="288" t="str">
        <f t="shared" si="184"/>
        <v>BLANK</v>
      </c>
      <c r="R11828"/>
    </row>
    <row r="11829" spans="16:18" x14ac:dyDescent="0.2">
      <c r="P11829" s="288" t="str">
        <f t="shared" si="184"/>
        <v>BLANK</v>
      </c>
      <c r="R11829"/>
    </row>
    <row r="11830" spans="16:18" x14ac:dyDescent="0.2">
      <c r="P11830" s="288" t="str">
        <f t="shared" si="184"/>
        <v>BLANK</v>
      </c>
      <c r="R11830"/>
    </row>
    <row r="11831" spans="16:18" x14ac:dyDescent="0.2">
      <c r="P11831" s="288" t="str">
        <f t="shared" si="184"/>
        <v>BLANK</v>
      </c>
      <c r="R11831"/>
    </row>
    <row r="11832" spans="16:18" x14ac:dyDescent="0.2">
      <c r="P11832" s="288" t="str">
        <f t="shared" si="184"/>
        <v>BLANK</v>
      </c>
      <c r="R11832"/>
    </row>
    <row r="11833" spans="16:18" x14ac:dyDescent="0.2">
      <c r="P11833" s="288" t="str">
        <f t="shared" si="184"/>
        <v>BLANK</v>
      </c>
      <c r="R11833"/>
    </row>
    <row r="11834" spans="16:18" x14ac:dyDescent="0.2">
      <c r="P11834" s="288" t="str">
        <f t="shared" si="184"/>
        <v>BLANK</v>
      </c>
      <c r="R11834"/>
    </row>
    <row r="11835" spans="16:18" x14ac:dyDescent="0.2">
      <c r="P11835" s="288" t="str">
        <f t="shared" si="184"/>
        <v>BLANK</v>
      </c>
      <c r="R11835"/>
    </row>
    <row r="11836" spans="16:18" x14ac:dyDescent="0.2">
      <c r="P11836" s="288" t="str">
        <f t="shared" si="184"/>
        <v>BLANK</v>
      </c>
      <c r="R11836"/>
    </row>
    <row r="11837" spans="16:18" x14ac:dyDescent="0.2">
      <c r="P11837" s="288" t="str">
        <f t="shared" si="184"/>
        <v>BLANK</v>
      </c>
      <c r="R11837"/>
    </row>
    <row r="11838" spans="16:18" x14ac:dyDescent="0.2">
      <c r="P11838" s="288" t="str">
        <f t="shared" si="184"/>
        <v>BLANK</v>
      </c>
      <c r="R11838"/>
    </row>
    <row r="11839" spans="16:18" x14ac:dyDescent="0.2">
      <c r="P11839" s="288" t="str">
        <f t="shared" si="184"/>
        <v>BLANK</v>
      </c>
      <c r="R11839"/>
    </row>
    <row r="11840" spans="16:18" x14ac:dyDescent="0.2">
      <c r="P11840" s="288" t="str">
        <f t="shared" si="184"/>
        <v>BLANK</v>
      </c>
      <c r="R11840"/>
    </row>
    <row r="11841" spans="16:18" x14ac:dyDescent="0.2">
      <c r="P11841" s="288" t="str">
        <f t="shared" si="184"/>
        <v>BLANK</v>
      </c>
      <c r="R11841"/>
    </row>
    <row r="11842" spans="16:18" x14ac:dyDescent="0.2">
      <c r="P11842" s="288" t="str">
        <f t="shared" si="184"/>
        <v>BLANK</v>
      </c>
      <c r="R11842"/>
    </row>
    <row r="11843" spans="16:18" x14ac:dyDescent="0.2">
      <c r="P11843" s="288" t="str">
        <f t="shared" ref="P11843:P11906" si="185">IF(A11843="","BLANK",A11843)</f>
        <v>BLANK</v>
      </c>
      <c r="R11843"/>
    </row>
    <row r="11844" spans="16:18" x14ac:dyDescent="0.2">
      <c r="P11844" s="288" t="str">
        <f t="shared" si="185"/>
        <v>BLANK</v>
      </c>
      <c r="R11844"/>
    </row>
    <row r="11845" spans="16:18" x14ac:dyDescent="0.2">
      <c r="P11845" s="288" t="str">
        <f t="shared" si="185"/>
        <v>BLANK</v>
      </c>
      <c r="R11845"/>
    </row>
    <row r="11846" spans="16:18" x14ac:dyDescent="0.2">
      <c r="P11846" s="288" t="str">
        <f t="shared" si="185"/>
        <v>BLANK</v>
      </c>
      <c r="R11846"/>
    </row>
    <row r="11847" spans="16:18" x14ac:dyDescent="0.2">
      <c r="P11847" s="288" t="str">
        <f t="shared" si="185"/>
        <v>BLANK</v>
      </c>
      <c r="R11847"/>
    </row>
    <row r="11848" spans="16:18" x14ac:dyDescent="0.2">
      <c r="P11848" s="288" t="str">
        <f t="shared" si="185"/>
        <v>BLANK</v>
      </c>
      <c r="R11848"/>
    </row>
    <row r="11849" spans="16:18" x14ac:dyDescent="0.2">
      <c r="P11849" s="288" t="str">
        <f t="shared" si="185"/>
        <v>BLANK</v>
      </c>
      <c r="R11849"/>
    </row>
    <row r="11850" spans="16:18" x14ac:dyDescent="0.2">
      <c r="P11850" s="288" t="str">
        <f t="shared" si="185"/>
        <v>BLANK</v>
      </c>
      <c r="R11850"/>
    </row>
    <row r="11851" spans="16:18" x14ac:dyDescent="0.2">
      <c r="P11851" s="288" t="str">
        <f t="shared" si="185"/>
        <v>BLANK</v>
      </c>
      <c r="R11851"/>
    </row>
    <row r="11852" spans="16:18" x14ac:dyDescent="0.2">
      <c r="P11852" s="288" t="str">
        <f t="shared" si="185"/>
        <v>BLANK</v>
      </c>
      <c r="R11852"/>
    </row>
    <row r="11853" spans="16:18" x14ac:dyDescent="0.2">
      <c r="P11853" s="288" t="str">
        <f t="shared" si="185"/>
        <v>BLANK</v>
      </c>
      <c r="R11853"/>
    </row>
    <row r="11854" spans="16:18" x14ac:dyDescent="0.2">
      <c r="P11854" s="288" t="str">
        <f t="shared" si="185"/>
        <v>BLANK</v>
      </c>
      <c r="R11854"/>
    </row>
    <row r="11855" spans="16:18" x14ac:dyDescent="0.2">
      <c r="P11855" s="288" t="str">
        <f t="shared" si="185"/>
        <v>BLANK</v>
      </c>
      <c r="R11855"/>
    </row>
    <row r="11856" spans="16:18" x14ac:dyDescent="0.2">
      <c r="P11856" s="288" t="str">
        <f t="shared" si="185"/>
        <v>BLANK</v>
      </c>
      <c r="R11856"/>
    </row>
    <row r="11857" spans="16:18" x14ac:dyDescent="0.2">
      <c r="P11857" s="288" t="str">
        <f t="shared" si="185"/>
        <v>BLANK</v>
      </c>
      <c r="R11857"/>
    </row>
    <row r="11858" spans="16:18" x14ac:dyDescent="0.2">
      <c r="P11858" s="288" t="str">
        <f t="shared" si="185"/>
        <v>BLANK</v>
      </c>
      <c r="R11858"/>
    </row>
    <row r="11859" spans="16:18" x14ac:dyDescent="0.2">
      <c r="P11859" s="288" t="str">
        <f t="shared" si="185"/>
        <v>BLANK</v>
      </c>
      <c r="R11859"/>
    </row>
    <row r="11860" spans="16:18" x14ac:dyDescent="0.2">
      <c r="P11860" s="288" t="str">
        <f t="shared" si="185"/>
        <v>BLANK</v>
      </c>
      <c r="R11860"/>
    </row>
    <row r="11861" spans="16:18" x14ac:dyDescent="0.2">
      <c r="P11861" s="288" t="str">
        <f t="shared" si="185"/>
        <v>BLANK</v>
      </c>
      <c r="R11861"/>
    </row>
    <row r="11862" spans="16:18" x14ac:dyDescent="0.2">
      <c r="P11862" s="288" t="str">
        <f t="shared" si="185"/>
        <v>BLANK</v>
      </c>
      <c r="R11862"/>
    </row>
    <row r="11863" spans="16:18" x14ac:dyDescent="0.2">
      <c r="P11863" s="288" t="str">
        <f t="shared" si="185"/>
        <v>BLANK</v>
      </c>
      <c r="R11863"/>
    </row>
    <row r="11864" spans="16:18" x14ac:dyDescent="0.2">
      <c r="P11864" s="288" t="str">
        <f t="shared" si="185"/>
        <v>BLANK</v>
      </c>
      <c r="R11864"/>
    </row>
    <row r="11865" spans="16:18" x14ac:dyDescent="0.2">
      <c r="P11865" s="288" t="str">
        <f t="shared" si="185"/>
        <v>BLANK</v>
      </c>
      <c r="R11865"/>
    </row>
    <row r="11866" spans="16:18" x14ac:dyDescent="0.2">
      <c r="P11866" s="288" t="str">
        <f t="shared" si="185"/>
        <v>BLANK</v>
      </c>
      <c r="R11866"/>
    </row>
    <row r="11867" spans="16:18" x14ac:dyDescent="0.2">
      <c r="P11867" s="288" t="str">
        <f t="shared" si="185"/>
        <v>BLANK</v>
      </c>
      <c r="R11867"/>
    </row>
    <row r="11868" spans="16:18" x14ac:dyDescent="0.2">
      <c r="P11868" s="288" t="str">
        <f t="shared" si="185"/>
        <v>BLANK</v>
      </c>
      <c r="R11868"/>
    </row>
    <row r="11869" spans="16:18" x14ac:dyDescent="0.2">
      <c r="P11869" s="288" t="str">
        <f t="shared" si="185"/>
        <v>BLANK</v>
      </c>
      <c r="R11869"/>
    </row>
    <row r="11870" spans="16:18" x14ac:dyDescent="0.2">
      <c r="P11870" s="288" t="str">
        <f t="shared" si="185"/>
        <v>BLANK</v>
      </c>
      <c r="R11870"/>
    </row>
    <row r="11871" spans="16:18" x14ac:dyDescent="0.2">
      <c r="P11871" s="288" t="str">
        <f t="shared" si="185"/>
        <v>BLANK</v>
      </c>
      <c r="R11871"/>
    </row>
    <row r="11872" spans="16:18" x14ac:dyDescent="0.2">
      <c r="P11872" s="288" t="str">
        <f t="shared" si="185"/>
        <v>BLANK</v>
      </c>
      <c r="R11872"/>
    </row>
    <row r="11873" spans="16:18" x14ac:dyDescent="0.2">
      <c r="P11873" s="288" t="str">
        <f t="shared" si="185"/>
        <v>BLANK</v>
      </c>
      <c r="R11873"/>
    </row>
    <row r="11874" spans="16:18" x14ac:dyDescent="0.2">
      <c r="P11874" s="288" t="str">
        <f t="shared" si="185"/>
        <v>BLANK</v>
      </c>
      <c r="R11874"/>
    </row>
    <row r="11875" spans="16:18" x14ac:dyDescent="0.2">
      <c r="P11875" s="288" t="str">
        <f t="shared" si="185"/>
        <v>BLANK</v>
      </c>
      <c r="R11875"/>
    </row>
    <row r="11876" spans="16:18" x14ac:dyDescent="0.2">
      <c r="P11876" s="288" t="str">
        <f t="shared" si="185"/>
        <v>BLANK</v>
      </c>
      <c r="R11876"/>
    </row>
    <row r="11877" spans="16:18" x14ac:dyDescent="0.2">
      <c r="P11877" s="288" t="str">
        <f t="shared" si="185"/>
        <v>BLANK</v>
      </c>
      <c r="R11877"/>
    </row>
    <row r="11878" spans="16:18" x14ac:dyDescent="0.2">
      <c r="P11878" s="288" t="str">
        <f t="shared" si="185"/>
        <v>BLANK</v>
      </c>
      <c r="R11878"/>
    </row>
    <row r="11879" spans="16:18" x14ac:dyDescent="0.2">
      <c r="P11879" s="288" t="str">
        <f t="shared" si="185"/>
        <v>BLANK</v>
      </c>
      <c r="R11879"/>
    </row>
    <row r="11880" spans="16:18" x14ac:dyDescent="0.2">
      <c r="P11880" s="288" t="str">
        <f t="shared" si="185"/>
        <v>BLANK</v>
      </c>
      <c r="R11880"/>
    </row>
    <row r="11881" spans="16:18" x14ac:dyDescent="0.2">
      <c r="P11881" s="288" t="str">
        <f t="shared" si="185"/>
        <v>BLANK</v>
      </c>
      <c r="R11881"/>
    </row>
    <row r="11882" spans="16:18" x14ac:dyDescent="0.2">
      <c r="P11882" s="288" t="str">
        <f t="shared" si="185"/>
        <v>BLANK</v>
      </c>
      <c r="R11882"/>
    </row>
    <row r="11883" spans="16:18" x14ac:dyDescent="0.2">
      <c r="P11883" s="288" t="str">
        <f t="shared" si="185"/>
        <v>BLANK</v>
      </c>
      <c r="R11883"/>
    </row>
    <row r="11884" spans="16:18" x14ac:dyDescent="0.2">
      <c r="P11884" s="288" t="str">
        <f t="shared" si="185"/>
        <v>BLANK</v>
      </c>
      <c r="R11884"/>
    </row>
    <row r="11885" spans="16:18" x14ac:dyDescent="0.2">
      <c r="P11885" s="288" t="str">
        <f t="shared" si="185"/>
        <v>BLANK</v>
      </c>
      <c r="R11885"/>
    </row>
    <row r="11886" spans="16:18" x14ac:dyDescent="0.2">
      <c r="P11886" s="288" t="str">
        <f t="shared" si="185"/>
        <v>BLANK</v>
      </c>
      <c r="R11886"/>
    </row>
    <row r="11887" spans="16:18" x14ac:dyDescent="0.2">
      <c r="P11887" s="288" t="str">
        <f t="shared" si="185"/>
        <v>BLANK</v>
      </c>
      <c r="R11887"/>
    </row>
    <row r="11888" spans="16:18" x14ac:dyDescent="0.2">
      <c r="P11888" s="288" t="str">
        <f t="shared" si="185"/>
        <v>BLANK</v>
      </c>
      <c r="R11888"/>
    </row>
    <row r="11889" spans="16:18" x14ac:dyDescent="0.2">
      <c r="P11889" s="288" t="str">
        <f t="shared" si="185"/>
        <v>BLANK</v>
      </c>
      <c r="R11889"/>
    </row>
    <row r="11890" spans="16:18" x14ac:dyDescent="0.2">
      <c r="P11890" s="288" t="str">
        <f t="shared" si="185"/>
        <v>BLANK</v>
      </c>
      <c r="R11890"/>
    </row>
    <row r="11891" spans="16:18" x14ac:dyDescent="0.2">
      <c r="P11891" s="288" t="str">
        <f t="shared" si="185"/>
        <v>BLANK</v>
      </c>
      <c r="R11891"/>
    </row>
    <row r="11892" spans="16:18" x14ac:dyDescent="0.2">
      <c r="P11892" s="288" t="str">
        <f t="shared" si="185"/>
        <v>BLANK</v>
      </c>
      <c r="R11892"/>
    </row>
    <row r="11893" spans="16:18" x14ac:dyDescent="0.2">
      <c r="P11893" s="288" t="str">
        <f t="shared" si="185"/>
        <v>BLANK</v>
      </c>
      <c r="R11893"/>
    </row>
    <row r="11894" spans="16:18" x14ac:dyDescent="0.2">
      <c r="P11894" s="288" t="str">
        <f t="shared" si="185"/>
        <v>BLANK</v>
      </c>
      <c r="R11894"/>
    </row>
    <row r="11895" spans="16:18" x14ac:dyDescent="0.2">
      <c r="P11895" s="288" t="str">
        <f t="shared" si="185"/>
        <v>BLANK</v>
      </c>
      <c r="R11895"/>
    </row>
    <row r="11896" spans="16:18" x14ac:dyDescent="0.2">
      <c r="P11896" s="288" t="str">
        <f t="shared" si="185"/>
        <v>BLANK</v>
      </c>
      <c r="R11896"/>
    </row>
    <row r="11897" spans="16:18" x14ac:dyDescent="0.2">
      <c r="P11897" s="288" t="str">
        <f t="shared" si="185"/>
        <v>BLANK</v>
      </c>
      <c r="R11897"/>
    </row>
    <row r="11898" spans="16:18" x14ac:dyDescent="0.2">
      <c r="P11898" s="288" t="str">
        <f t="shared" si="185"/>
        <v>BLANK</v>
      </c>
      <c r="R11898"/>
    </row>
    <row r="11899" spans="16:18" x14ac:dyDescent="0.2">
      <c r="P11899" s="288" t="str">
        <f t="shared" si="185"/>
        <v>BLANK</v>
      </c>
      <c r="R11899"/>
    </row>
    <row r="11900" spans="16:18" x14ac:dyDescent="0.2">
      <c r="P11900" s="288" t="str">
        <f t="shared" si="185"/>
        <v>BLANK</v>
      </c>
      <c r="R11900"/>
    </row>
    <row r="11901" spans="16:18" x14ac:dyDescent="0.2">
      <c r="P11901" s="288" t="str">
        <f t="shared" si="185"/>
        <v>BLANK</v>
      </c>
      <c r="R11901"/>
    </row>
    <row r="11902" spans="16:18" x14ac:dyDescent="0.2">
      <c r="P11902" s="288" t="str">
        <f t="shared" si="185"/>
        <v>BLANK</v>
      </c>
      <c r="R11902"/>
    </row>
    <row r="11903" spans="16:18" x14ac:dyDescent="0.2">
      <c r="P11903" s="288" t="str">
        <f t="shared" si="185"/>
        <v>BLANK</v>
      </c>
      <c r="R11903"/>
    </row>
    <row r="11904" spans="16:18" x14ac:dyDescent="0.2">
      <c r="P11904" s="288" t="str">
        <f t="shared" si="185"/>
        <v>BLANK</v>
      </c>
      <c r="R11904"/>
    </row>
    <row r="11905" spans="16:18" x14ac:dyDescent="0.2">
      <c r="P11905" s="288" t="str">
        <f t="shared" si="185"/>
        <v>BLANK</v>
      </c>
      <c r="R11905"/>
    </row>
    <row r="11906" spans="16:18" x14ac:dyDescent="0.2">
      <c r="P11906" s="288" t="str">
        <f t="shared" si="185"/>
        <v>BLANK</v>
      </c>
      <c r="R11906"/>
    </row>
    <row r="11907" spans="16:18" x14ac:dyDescent="0.2">
      <c r="P11907" s="288" t="str">
        <f t="shared" ref="P11907:P11970" si="186">IF(A11907="","BLANK",A11907)</f>
        <v>BLANK</v>
      </c>
      <c r="R11907"/>
    </row>
    <row r="11908" spans="16:18" x14ac:dyDescent="0.2">
      <c r="P11908" s="288" t="str">
        <f t="shared" si="186"/>
        <v>BLANK</v>
      </c>
      <c r="R11908"/>
    </row>
    <row r="11909" spans="16:18" x14ac:dyDescent="0.2">
      <c r="P11909" s="288" t="str">
        <f t="shared" si="186"/>
        <v>BLANK</v>
      </c>
      <c r="R11909"/>
    </row>
    <row r="11910" spans="16:18" x14ac:dyDescent="0.2">
      <c r="P11910" s="288" t="str">
        <f t="shared" si="186"/>
        <v>BLANK</v>
      </c>
      <c r="R11910"/>
    </row>
    <row r="11911" spans="16:18" x14ac:dyDescent="0.2">
      <c r="P11911" s="288" t="str">
        <f t="shared" si="186"/>
        <v>BLANK</v>
      </c>
      <c r="R11911"/>
    </row>
    <row r="11912" spans="16:18" x14ac:dyDescent="0.2">
      <c r="P11912" s="288" t="str">
        <f t="shared" si="186"/>
        <v>BLANK</v>
      </c>
      <c r="R11912"/>
    </row>
    <row r="11913" spans="16:18" x14ac:dyDescent="0.2">
      <c r="P11913" s="288" t="str">
        <f t="shared" si="186"/>
        <v>BLANK</v>
      </c>
      <c r="R11913"/>
    </row>
    <row r="11914" spans="16:18" x14ac:dyDescent="0.2">
      <c r="P11914" s="288" t="str">
        <f t="shared" si="186"/>
        <v>BLANK</v>
      </c>
      <c r="R11914"/>
    </row>
    <row r="11915" spans="16:18" x14ac:dyDescent="0.2">
      <c r="P11915" s="288" t="str">
        <f t="shared" si="186"/>
        <v>BLANK</v>
      </c>
      <c r="R11915"/>
    </row>
    <row r="11916" spans="16:18" x14ac:dyDescent="0.2">
      <c r="P11916" s="288" t="str">
        <f t="shared" si="186"/>
        <v>BLANK</v>
      </c>
      <c r="R11916"/>
    </row>
    <row r="11917" spans="16:18" x14ac:dyDescent="0.2">
      <c r="P11917" s="288" t="str">
        <f t="shared" si="186"/>
        <v>BLANK</v>
      </c>
      <c r="R11917"/>
    </row>
    <row r="11918" spans="16:18" x14ac:dyDescent="0.2">
      <c r="P11918" s="288" t="str">
        <f t="shared" si="186"/>
        <v>BLANK</v>
      </c>
      <c r="R11918"/>
    </row>
    <row r="11919" spans="16:18" x14ac:dyDescent="0.2">
      <c r="P11919" s="288" t="str">
        <f t="shared" si="186"/>
        <v>BLANK</v>
      </c>
      <c r="R11919"/>
    </row>
    <row r="11920" spans="16:18" x14ac:dyDescent="0.2">
      <c r="P11920" s="288" t="str">
        <f t="shared" si="186"/>
        <v>BLANK</v>
      </c>
      <c r="R11920"/>
    </row>
    <row r="11921" spans="16:18" x14ac:dyDescent="0.2">
      <c r="P11921" s="288" t="str">
        <f t="shared" si="186"/>
        <v>BLANK</v>
      </c>
      <c r="R11921"/>
    </row>
    <row r="11922" spans="16:18" x14ac:dyDescent="0.2">
      <c r="P11922" s="288" t="str">
        <f t="shared" si="186"/>
        <v>BLANK</v>
      </c>
      <c r="R11922"/>
    </row>
    <row r="11923" spans="16:18" x14ac:dyDescent="0.2">
      <c r="P11923" s="288" t="str">
        <f t="shared" si="186"/>
        <v>BLANK</v>
      </c>
      <c r="R11923"/>
    </row>
    <row r="11924" spans="16:18" x14ac:dyDescent="0.2">
      <c r="P11924" s="288" t="str">
        <f t="shared" si="186"/>
        <v>BLANK</v>
      </c>
      <c r="R11924"/>
    </row>
    <row r="11925" spans="16:18" x14ac:dyDescent="0.2">
      <c r="P11925" s="288" t="str">
        <f t="shared" si="186"/>
        <v>BLANK</v>
      </c>
      <c r="R11925"/>
    </row>
    <row r="11926" spans="16:18" x14ac:dyDescent="0.2">
      <c r="P11926" s="288" t="str">
        <f t="shared" si="186"/>
        <v>BLANK</v>
      </c>
      <c r="R11926"/>
    </row>
    <row r="11927" spans="16:18" x14ac:dyDescent="0.2">
      <c r="P11927" s="288" t="str">
        <f t="shared" si="186"/>
        <v>BLANK</v>
      </c>
      <c r="R11927"/>
    </row>
    <row r="11928" spans="16:18" x14ac:dyDescent="0.2">
      <c r="P11928" s="288" t="str">
        <f t="shared" si="186"/>
        <v>BLANK</v>
      </c>
      <c r="R11928"/>
    </row>
    <row r="11929" spans="16:18" x14ac:dyDescent="0.2">
      <c r="P11929" s="288" t="str">
        <f t="shared" si="186"/>
        <v>BLANK</v>
      </c>
      <c r="R11929"/>
    </row>
    <row r="11930" spans="16:18" x14ac:dyDescent="0.2">
      <c r="P11930" s="288" t="str">
        <f t="shared" si="186"/>
        <v>BLANK</v>
      </c>
      <c r="R11930"/>
    </row>
    <row r="11931" spans="16:18" x14ac:dyDescent="0.2">
      <c r="P11931" s="288" t="str">
        <f t="shared" si="186"/>
        <v>BLANK</v>
      </c>
      <c r="R11931"/>
    </row>
    <row r="11932" spans="16:18" x14ac:dyDescent="0.2">
      <c r="P11932" s="288" t="str">
        <f t="shared" si="186"/>
        <v>BLANK</v>
      </c>
      <c r="R11932"/>
    </row>
    <row r="11933" spans="16:18" x14ac:dyDescent="0.2">
      <c r="P11933" s="288" t="str">
        <f t="shared" si="186"/>
        <v>BLANK</v>
      </c>
      <c r="R11933"/>
    </row>
    <row r="11934" spans="16:18" x14ac:dyDescent="0.2">
      <c r="P11934" s="288" t="str">
        <f t="shared" si="186"/>
        <v>BLANK</v>
      </c>
      <c r="R11934"/>
    </row>
    <row r="11935" spans="16:18" x14ac:dyDescent="0.2">
      <c r="P11935" s="288" t="str">
        <f t="shared" si="186"/>
        <v>BLANK</v>
      </c>
      <c r="R11935"/>
    </row>
    <row r="11936" spans="16:18" x14ac:dyDescent="0.2">
      <c r="P11936" s="288" t="str">
        <f t="shared" si="186"/>
        <v>BLANK</v>
      </c>
      <c r="R11936"/>
    </row>
    <row r="11937" spans="16:18" x14ac:dyDescent="0.2">
      <c r="P11937" s="288" t="str">
        <f t="shared" si="186"/>
        <v>BLANK</v>
      </c>
      <c r="R11937"/>
    </row>
    <row r="11938" spans="16:18" x14ac:dyDescent="0.2">
      <c r="P11938" s="288" t="str">
        <f t="shared" si="186"/>
        <v>BLANK</v>
      </c>
      <c r="R11938"/>
    </row>
    <row r="11939" spans="16:18" x14ac:dyDescent="0.2">
      <c r="P11939" s="288" t="str">
        <f t="shared" si="186"/>
        <v>BLANK</v>
      </c>
      <c r="R11939"/>
    </row>
    <row r="11940" spans="16:18" x14ac:dyDescent="0.2">
      <c r="P11940" s="288" t="str">
        <f t="shared" si="186"/>
        <v>BLANK</v>
      </c>
      <c r="R11940"/>
    </row>
    <row r="11941" spans="16:18" x14ac:dyDescent="0.2">
      <c r="P11941" s="288" t="str">
        <f t="shared" si="186"/>
        <v>BLANK</v>
      </c>
      <c r="R11941"/>
    </row>
    <row r="11942" spans="16:18" x14ac:dyDescent="0.2">
      <c r="P11942" s="288" t="str">
        <f t="shared" si="186"/>
        <v>BLANK</v>
      </c>
      <c r="R11942"/>
    </row>
    <row r="11943" spans="16:18" x14ac:dyDescent="0.2">
      <c r="P11943" s="288" t="str">
        <f t="shared" si="186"/>
        <v>BLANK</v>
      </c>
      <c r="R11943"/>
    </row>
    <row r="11944" spans="16:18" x14ac:dyDescent="0.2">
      <c r="P11944" s="288" t="str">
        <f t="shared" si="186"/>
        <v>BLANK</v>
      </c>
      <c r="R11944"/>
    </row>
    <row r="11945" spans="16:18" x14ac:dyDescent="0.2">
      <c r="P11945" s="288" t="str">
        <f t="shared" si="186"/>
        <v>BLANK</v>
      </c>
      <c r="R11945"/>
    </row>
    <row r="11946" spans="16:18" x14ac:dyDescent="0.2">
      <c r="P11946" s="288" t="str">
        <f t="shared" si="186"/>
        <v>BLANK</v>
      </c>
      <c r="R11946"/>
    </row>
    <row r="11947" spans="16:18" x14ac:dyDescent="0.2">
      <c r="P11947" s="288" t="str">
        <f t="shared" si="186"/>
        <v>BLANK</v>
      </c>
      <c r="R11947"/>
    </row>
    <row r="11948" spans="16:18" x14ac:dyDescent="0.2">
      <c r="P11948" s="288" t="str">
        <f t="shared" si="186"/>
        <v>BLANK</v>
      </c>
      <c r="R11948"/>
    </row>
    <row r="11949" spans="16:18" x14ac:dyDescent="0.2">
      <c r="P11949" s="288" t="str">
        <f t="shared" si="186"/>
        <v>BLANK</v>
      </c>
      <c r="R11949"/>
    </row>
    <row r="11950" spans="16:18" x14ac:dyDescent="0.2">
      <c r="P11950" s="288" t="str">
        <f t="shared" si="186"/>
        <v>BLANK</v>
      </c>
      <c r="R11950"/>
    </row>
    <row r="11951" spans="16:18" x14ac:dyDescent="0.2">
      <c r="P11951" s="288" t="str">
        <f t="shared" si="186"/>
        <v>BLANK</v>
      </c>
      <c r="R11951"/>
    </row>
    <row r="11952" spans="16:18" x14ac:dyDescent="0.2">
      <c r="P11952" s="288" t="str">
        <f t="shared" si="186"/>
        <v>BLANK</v>
      </c>
      <c r="R11952"/>
    </row>
    <row r="11953" spans="16:18" x14ac:dyDescent="0.2">
      <c r="P11953" s="288" t="str">
        <f t="shared" si="186"/>
        <v>BLANK</v>
      </c>
      <c r="R11953"/>
    </row>
    <row r="11954" spans="16:18" x14ac:dyDescent="0.2">
      <c r="P11954" s="288" t="str">
        <f t="shared" si="186"/>
        <v>BLANK</v>
      </c>
      <c r="R11954"/>
    </row>
    <row r="11955" spans="16:18" x14ac:dyDescent="0.2">
      <c r="P11955" s="288" t="str">
        <f t="shared" si="186"/>
        <v>BLANK</v>
      </c>
      <c r="R11955"/>
    </row>
    <row r="11956" spans="16:18" x14ac:dyDescent="0.2">
      <c r="P11956" s="288" t="str">
        <f t="shared" si="186"/>
        <v>BLANK</v>
      </c>
      <c r="R11956"/>
    </row>
    <row r="11957" spans="16:18" x14ac:dyDescent="0.2">
      <c r="P11957" s="288" t="str">
        <f t="shared" si="186"/>
        <v>BLANK</v>
      </c>
      <c r="R11957"/>
    </row>
    <row r="11958" spans="16:18" x14ac:dyDescent="0.2">
      <c r="P11958" s="288" t="str">
        <f t="shared" si="186"/>
        <v>BLANK</v>
      </c>
      <c r="R11958"/>
    </row>
    <row r="11959" spans="16:18" x14ac:dyDescent="0.2">
      <c r="P11959" s="288" t="str">
        <f t="shared" si="186"/>
        <v>BLANK</v>
      </c>
      <c r="R11959"/>
    </row>
    <row r="11960" spans="16:18" x14ac:dyDescent="0.2">
      <c r="P11960" s="288" t="str">
        <f t="shared" si="186"/>
        <v>BLANK</v>
      </c>
      <c r="R11960"/>
    </row>
    <row r="11961" spans="16:18" x14ac:dyDescent="0.2">
      <c r="P11961" s="288" t="str">
        <f t="shared" si="186"/>
        <v>BLANK</v>
      </c>
      <c r="R11961"/>
    </row>
    <row r="11962" spans="16:18" x14ac:dyDescent="0.2">
      <c r="P11962" s="288" t="str">
        <f t="shared" si="186"/>
        <v>BLANK</v>
      </c>
      <c r="R11962"/>
    </row>
    <row r="11963" spans="16:18" x14ac:dyDescent="0.2">
      <c r="P11963" s="288" t="str">
        <f t="shared" si="186"/>
        <v>BLANK</v>
      </c>
      <c r="R11963"/>
    </row>
    <row r="11964" spans="16:18" x14ac:dyDescent="0.2">
      <c r="P11964" s="288" t="str">
        <f t="shared" si="186"/>
        <v>BLANK</v>
      </c>
      <c r="R11964"/>
    </row>
    <row r="11965" spans="16:18" x14ac:dyDescent="0.2">
      <c r="P11965" s="288" t="str">
        <f t="shared" si="186"/>
        <v>BLANK</v>
      </c>
      <c r="R11965"/>
    </row>
    <row r="11966" spans="16:18" x14ac:dyDescent="0.2">
      <c r="P11966" s="288" t="str">
        <f t="shared" si="186"/>
        <v>BLANK</v>
      </c>
      <c r="R11966"/>
    </row>
    <row r="11967" spans="16:18" x14ac:dyDescent="0.2">
      <c r="P11967" s="288" t="str">
        <f t="shared" si="186"/>
        <v>BLANK</v>
      </c>
      <c r="R11967"/>
    </row>
    <row r="11968" spans="16:18" x14ac:dyDescent="0.2">
      <c r="P11968" s="288" t="str">
        <f t="shared" si="186"/>
        <v>BLANK</v>
      </c>
      <c r="R11968"/>
    </row>
    <row r="11969" spans="16:18" x14ac:dyDescent="0.2">
      <c r="P11969" s="288" t="str">
        <f t="shared" si="186"/>
        <v>BLANK</v>
      </c>
      <c r="R11969"/>
    </row>
    <row r="11970" spans="16:18" x14ac:dyDescent="0.2">
      <c r="P11970" s="288" t="str">
        <f t="shared" si="186"/>
        <v>BLANK</v>
      </c>
      <c r="R11970"/>
    </row>
    <row r="11971" spans="16:18" x14ac:dyDescent="0.2">
      <c r="P11971" s="288" t="str">
        <f t="shared" ref="P11971:P12034" si="187">IF(A11971="","BLANK",A11971)</f>
        <v>BLANK</v>
      </c>
      <c r="R11971"/>
    </row>
    <row r="11972" spans="16:18" x14ac:dyDescent="0.2">
      <c r="P11972" s="288" t="str">
        <f t="shared" si="187"/>
        <v>BLANK</v>
      </c>
      <c r="R11972"/>
    </row>
    <row r="11973" spans="16:18" x14ac:dyDescent="0.2">
      <c r="P11973" s="288" t="str">
        <f t="shared" si="187"/>
        <v>BLANK</v>
      </c>
      <c r="R11973"/>
    </row>
    <row r="11974" spans="16:18" x14ac:dyDescent="0.2">
      <c r="P11974" s="288" t="str">
        <f t="shared" si="187"/>
        <v>BLANK</v>
      </c>
      <c r="R11974"/>
    </row>
    <row r="11975" spans="16:18" x14ac:dyDescent="0.2">
      <c r="P11975" s="288" t="str">
        <f t="shared" si="187"/>
        <v>BLANK</v>
      </c>
      <c r="R11975"/>
    </row>
    <row r="11976" spans="16:18" x14ac:dyDescent="0.2">
      <c r="P11976" s="288" t="str">
        <f t="shared" si="187"/>
        <v>BLANK</v>
      </c>
      <c r="R11976"/>
    </row>
    <row r="11977" spans="16:18" x14ac:dyDescent="0.2">
      <c r="P11977" s="288" t="str">
        <f t="shared" si="187"/>
        <v>BLANK</v>
      </c>
      <c r="R11977"/>
    </row>
    <row r="11978" spans="16:18" x14ac:dyDescent="0.2">
      <c r="P11978" s="288" t="str">
        <f t="shared" si="187"/>
        <v>BLANK</v>
      </c>
      <c r="R11978"/>
    </row>
    <row r="11979" spans="16:18" x14ac:dyDescent="0.2">
      <c r="P11979" s="288" t="str">
        <f t="shared" si="187"/>
        <v>BLANK</v>
      </c>
      <c r="R11979"/>
    </row>
    <row r="11980" spans="16:18" x14ac:dyDescent="0.2">
      <c r="P11980" s="288" t="str">
        <f t="shared" si="187"/>
        <v>BLANK</v>
      </c>
      <c r="R11980"/>
    </row>
    <row r="11981" spans="16:18" x14ac:dyDescent="0.2">
      <c r="P11981" s="288" t="str">
        <f t="shared" si="187"/>
        <v>BLANK</v>
      </c>
      <c r="R11981"/>
    </row>
    <row r="11982" spans="16:18" x14ac:dyDescent="0.2">
      <c r="P11982" s="288" t="str">
        <f t="shared" si="187"/>
        <v>BLANK</v>
      </c>
      <c r="R11982"/>
    </row>
    <row r="11983" spans="16:18" x14ac:dyDescent="0.2">
      <c r="P11983" s="288" t="str">
        <f t="shared" si="187"/>
        <v>BLANK</v>
      </c>
      <c r="R11983"/>
    </row>
    <row r="11984" spans="16:18" x14ac:dyDescent="0.2">
      <c r="P11984" s="288" t="str">
        <f t="shared" si="187"/>
        <v>BLANK</v>
      </c>
      <c r="R11984"/>
    </row>
    <row r="11985" spans="16:18" x14ac:dyDescent="0.2">
      <c r="P11985" s="288" t="str">
        <f t="shared" si="187"/>
        <v>BLANK</v>
      </c>
      <c r="R11985"/>
    </row>
    <row r="11986" spans="16:18" x14ac:dyDescent="0.2">
      <c r="P11986" s="288" t="str">
        <f t="shared" si="187"/>
        <v>BLANK</v>
      </c>
      <c r="R11986"/>
    </row>
    <row r="11987" spans="16:18" x14ac:dyDescent="0.2">
      <c r="P11987" s="288" t="str">
        <f t="shared" si="187"/>
        <v>BLANK</v>
      </c>
      <c r="R11987"/>
    </row>
    <row r="11988" spans="16:18" x14ac:dyDescent="0.2">
      <c r="P11988" s="288" t="str">
        <f t="shared" si="187"/>
        <v>BLANK</v>
      </c>
      <c r="R11988"/>
    </row>
    <row r="11989" spans="16:18" x14ac:dyDescent="0.2">
      <c r="P11989" s="288" t="str">
        <f t="shared" si="187"/>
        <v>BLANK</v>
      </c>
      <c r="R11989"/>
    </row>
    <row r="11990" spans="16:18" x14ac:dyDescent="0.2">
      <c r="P11990" s="288" t="str">
        <f t="shared" si="187"/>
        <v>BLANK</v>
      </c>
      <c r="R11990"/>
    </row>
    <row r="11991" spans="16:18" x14ac:dyDescent="0.2">
      <c r="P11991" s="288" t="str">
        <f t="shared" si="187"/>
        <v>BLANK</v>
      </c>
      <c r="R11991"/>
    </row>
    <row r="11992" spans="16:18" x14ac:dyDescent="0.2">
      <c r="P11992" s="288" t="str">
        <f t="shared" si="187"/>
        <v>BLANK</v>
      </c>
      <c r="R11992"/>
    </row>
    <row r="11993" spans="16:18" x14ac:dyDescent="0.2">
      <c r="P11993" s="288" t="str">
        <f t="shared" si="187"/>
        <v>BLANK</v>
      </c>
      <c r="R11993"/>
    </row>
    <row r="11994" spans="16:18" x14ac:dyDescent="0.2">
      <c r="P11994" s="288" t="str">
        <f t="shared" si="187"/>
        <v>BLANK</v>
      </c>
      <c r="R11994"/>
    </row>
    <row r="11995" spans="16:18" x14ac:dyDescent="0.2">
      <c r="P11995" s="288" t="str">
        <f t="shared" si="187"/>
        <v>BLANK</v>
      </c>
      <c r="R11995"/>
    </row>
    <row r="11996" spans="16:18" x14ac:dyDescent="0.2">
      <c r="P11996" s="288" t="str">
        <f t="shared" si="187"/>
        <v>BLANK</v>
      </c>
      <c r="R11996"/>
    </row>
    <row r="11997" spans="16:18" x14ac:dyDescent="0.2">
      <c r="P11997" s="288" t="str">
        <f t="shared" si="187"/>
        <v>BLANK</v>
      </c>
      <c r="R11997"/>
    </row>
    <row r="11998" spans="16:18" x14ac:dyDescent="0.2">
      <c r="P11998" s="288" t="str">
        <f t="shared" si="187"/>
        <v>BLANK</v>
      </c>
      <c r="R11998"/>
    </row>
    <row r="11999" spans="16:18" x14ac:dyDescent="0.2">
      <c r="P11999" s="288" t="str">
        <f t="shared" si="187"/>
        <v>BLANK</v>
      </c>
      <c r="R11999"/>
    </row>
    <row r="12000" spans="16:18" x14ac:dyDescent="0.2">
      <c r="P12000" s="288" t="str">
        <f t="shared" si="187"/>
        <v>BLANK</v>
      </c>
      <c r="R12000"/>
    </row>
    <row r="12001" spans="16:18" x14ac:dyDescent="0.2">
      <c r="P12001" s="288" t="str">
        <f t="shared" si="187"/>
        <v>BLANK</v>
      </c>
      <c r="R12001"/>
    </row>
    <row r="12002" spans="16:18" x14ac:dyDescent="0.2">
      <c r="P12002" s="288" t="str">
        <f t="shared" si="187"/>
        <v>BLANK</v>
      </c>
      <c r="R12002"/>
    </row>
    <row r="12003" spans="16:18" x14ac:dyDescent="0.2">
      <c r="P12003" s="288" t="str">
        <f t="shared" si="187"/>
        <v>BLANK</v>
      </c>
      <c r="R12003"/>
    </row>
    <row r="12004" spans="16:18" x14ac:dyDescent="0.2">
      <c r="P12004" s="288" t="str">
        <f t="shared" si="187"/>
        <v>BLANK</v>
      </c>
      <c r="R12004"/>
    </row>
    <row r="12005" spans="16:18" x14ac:dyDescent="0.2">
      <c r="P12005" s="288" t="str">
        <f t="shared" si="187"/>
        <v>BLANK</v>
      </c>
      <c r="R12005"/>
    </row>
    <row r="12006" spans="16:18" x14ac:dyDescent="0.2">
      <c r="P12006" s="288" t="str">
        <f t="shared" si="187"/>
        <v>BLANK</v>
      </c>
      <c r="R12006"/>
    </row>
    <row r="12007" spans="16:18" x14ac:dyDescent="0.2">
      <c r="P12007" s="288" t="str">
        <f t="shared" si="187"/>
        <v>BLANK</v>
      </c>
      <c r="R12007"/>
    </row>
    <row r="12008" spans="16:18" x14ac:dyDescent="0.2">
      <c r="P12008" s="288" t="str">
        <f t="shared" si="187"/>
        <v>BLANK</v>
      </c>
      <c r="R12008"/>
    </row>
    <row r="12009" spans="16:18" x14ac:dyDescent="0.2">
      <c r="P12009" s="288" t="str">
        <f t="shared" si="187"/>
        <v>BLANK</v>
      </c>
      <c r="R12009"/>
    </row>
    <row r="12010" spans="16:18" x14ac:dyDescent="0.2">
      <c r="P12010" s="288" t="str">
        <f t="shared" si="187"/>
        <v>BLANK</v>
      </c>
      <c r="R12010"/>
    </row>
    <row r="12011" spans="16:18" x14ac:dyDescent="0.2">
      <c r="P12011" s="288" t="str">
        <f t="shared" si="187"/>
        <v>BLANK</v>
      </c>
      <c r="R12011"/>
    </row>
    <row r="12012" spans="16:18" x14ac:dyDescent="0.2">
      <c r="P12012" s="288" t="str">
        <f t="shared" si="187"/>
        <v>BLANK</v>
      </c>
      <c r="R12012"/>
    </row>
    <row r="12013" spans="16:18" x14ac:dyDescent="0.2">
      <c r="P12013" s="288" t="str">
        <f t="shared" si="187"/>
        <v>BLANK</v>
      </c>
      <c r="R12013"/>
    </row>
    <row r="12014" spans="16:18" x14ac:dyDescent="0.2">
      <c r="P12014" s="288" t="str">
        <f t="shared" si="187"/>
        <v>BLANK</v>
      </c>
      <c r="R12014"/>
    </row>
    <row r="12015" spans="16:18" x14ac:dyDescent="0.2">
      <c r="P12015" s="288" t="str">
        <f t="shared" si="187"/>
        <v>BLANK</v>
      </c>
      <c r="R12015"/>
    </row>
    <row r="12016" spans="16:18" x14ac:dyDescent="0.2">
      <c r="P12016" s="288" t="str">
        <f t="shared" si="187"/>
        <v>BLANK</v>
      </c>
      <c r="R12016"/>
    </row>
    <row r="12017" spans="16:18" x14ac:dyDescent="0.2">
      <c r="P12017" s="288" t="str">
        <f t="shared" si="187"/>
        <v>BLANK</v>
      </c>
      <c r="R12017"/>
    </row>
    <row r="12018" spans="16:18" x14ac:dyDescent="0.2">
      <c r="P12018" s="288" t="str">
        <f t="shared" si="187"/>
        <v>BLANK</v>
      </c>
      <c r="R12018"/>
    </row>
    <row r="12019" spans="16:18" x14ac:dyDescent="0.2">
      <c r="P12019" s="288" t="str">
        <f t="shared" si="187"/>
        <v>BLANK</v>
      </c>
      <c r="R12019"/>
    </row>
    <row r="12020" spans="16:18" x14ac:dyDescent="0.2">
      <c r="P12020" s="288" t="str">
        <f t="shared" si="187"/>
        <v>BLANK</v>
      </c>
      <c r="R12020"/>
    </row>
    <row r="12021" spans="16:18" x14ac:dyDescent="0.2">
      <c r="P12021" s="288" t="str">
        <f t="shared" si="187"/>
        <v>BLANK</v>
      </c>
      <c r="R12021"/>
    </row>
    <row r="12022" spans="16:18" x14ac:dyDescent="0.2">
      <c r="P12022" s="288" t="str">
        <f t="shared" si="187"/>
        <v>BLANK</v>
      </c>
      <c r="R12022"/>
    </row>
    <row r="12023" spans="16:18" x14ac:dyDescent="0.2">
      <c r="P12023" s="288" t="str">
        <f t="shared" si="187"/>
        <v>BLANK</v>
      </c>
      <c r="R12023"/>
    </row>
    <row r="12024" spans="16:18" x14ac:dyDescent="0.2">
      <c r="P12024" s="288" t="str">
        <f t="shared" si="187"/>
        <v>BLANK</v>
      </c>
      <c r="R12024"/>
    </row>
    <row r="12025" spans="16:18" x14ac:dyDescent="0.2">
      <c r="P12025" s="288" t="str">
        <f t="shared" si="187"/>
        <v>BLANK</v>
      </c>
      <c r="R12025"/>
    </row>
    <row r="12026" spans="16:18" x14ac:dyDescent="0.2">
      <c r="P12026" s="288" t="str">
        <f t="shared" si="187"/>
        <v>BLANK</v>
      </c>
      <c r="R12026"/>
    </row>
    <row r="12027" spans="16:18" x14ac:dyDescent="0.2">
      <c r="P12027" s="288" t="str">
        <f t="shared" si="187"/>
        <v>BLANK</v>
      </c>
      <c r="R12027"/>
    </row>
    <row r="12028" spans="16:18" x14ac:dyDescent="0.2">
      <c r="P12028" s="288" t="str">
        <f t="shared" si="187"/>
        <v>BLANK</v>
      </c>
      <c r="R12028"/>
    </row>
    <row r="12029" spans="16:18" x14ac:dyDescent="0.2">
      <c r="P12029" s="288" t="str">
        <f t="shared" si="187"/>
        <v>BLANK</v>
      </c>
      <c r="R12029"/>
    </row>
    <row r="12030" spans="16:18" x14ac:dyDescent="0.2">
      <c r="P12030" s="288" t="str">
        <f t="shared" si="187"/>
        <v>BLANK</v>
      </c>
      <c r="R12030"/>
    </row>
    <row r="12031" spans="16:18" x14ac:dyDescent="0.2">
      <c r="P12031" s="288" t="str">
        <f t="shared" si="187"/>
        <v>BLANK</v>
      </c>
      <c r="R12031"/>
    </row>
    <row r="12032" spans="16:18" x14ac:dyDescent="0.2">
      <c r="P12032" s="288" t="str">
        <f t="shared" si="187"/>
        <v>BLANK</v>
      </c>
      <c r="R12032"/>
    </row>
    <row r="12033" spans="16:18" x14ac:dyDescent="0.2">
      <c r="P12033" s="288" t="str">
        <f t="shared" si="187"/>
        <v>BLANK</v>
      </c>
      <c r="R12033"/>
    </row>
    <row r="12034" spans="16:18" x14ac:dyDescent="0.2">
      <c r="P12034" s="288" t="str">
        <f t="shared" si="187"/>
        <v>BLANK</v>
      </c>
      <c r="R12034"/>
    </row>
    <row r="12035" spans="16:18" x14ac:dyDescent="0.2">
      <c r="P12035" s="288" t="str">
        <f t="shared" ref="P12035:P12098" si="188">IF(A12035="","BLANK",A12035)</f>
        <v>BLANK</v>
      </c>
      <c r="R12035"/>
    </row>
    <row r="12036" spans="16:18" x14ac:dyDescent="0.2">
      <c r="P12036" s="288" t="str">
        <f t="shared" si="188"/>
        <v>BLANK</v>
      </c>
      <c r="R12036"/>
    </row>
    <row r="12037" spans="16:18" x14ac:dyDescent="0.2">
      <c r="P12037" s="288" t="str">
        <f t="shared" si="188"/>
        <v>BLANK</v>
      </c>
      <c r="R12037"/>
    </row>
    <row r="12038" spans="16:18" x14ac:dyDescent="0.2">
      <c r="P12038" s="288" t="str">
        <f t="shared" si="188"/>
        <v>BLANK</v>
      </c>
      <c r="R12038"/>
    </row>
    <row r="12039" spans="16:18" x14ac:dyDescent="0.2">
      <c r="P12039" s="288" t="str">
        <f t="shared" si="188"/>
        <v>BLANK</v>
      </c>
      <c r="R12039"/>
    </row>
    <row r="12040" spans="16:18" x14ac:dyDescent="0.2">
      <c r="P12040" s="288" t="str">
        <f t="shared" si="188"/>
        <v>BLANK</v>
      </c>
      <c r="R12040"/>
    </row>
    <row r="12041" spans="16:18" x14ac:dyDescent="0.2">
      <c r="P12041" s="288" t="str">
        <f t="shared" si="188"/>
        <v>BLANK</v>
      </c>
      <c r="R12041"/>
    </row>
    <row r="12042" spans="16:18" x14ac:dyDescent="0.2">
      <c r="P12042" s="288" t="str">
        <f t="shared" si="188"/>
        <v>BLANK</v>
      </c>
      <c r="R12042"/>
    </row>
    <row r="12043" spans="16:18" x14ac:dyDescent="0.2">
      <c r="P12043" s="288" t="str">
        <f t="shared" si="188"/>
        <v>BLANK</v>
      </c>
      <c r="R12043"/>
    </row>
    <row r="12044" spans="16:18" x14ac:dyDescent="0.2">
      <c r="P12044" s="288" t="str">
        <f t="shared" si="188"/>
        <v>BLANK</v>
      </c>
      <c r="R12044"/>
    </row>
    <row r="12045" spans="16:18" x14ac:dyDescent="0.2">
      <c r="P12045" s="288" t="str">
        <f t="shared" si="188"/>
        <v>BLANK</v>
      </c>
      <c r="R12045"/>
    </row>
    <row r="12046" spans="16:18" x14ac:dyDescent="0.2">
      <c r="P12046" s="288" t="str">
        <f t="shared" si="188"/>
        <v>BLANK</v>
      </c>
      <c r="R12046"/>
    </row>
    <row r="12047" spans="16:18" x14ac:dyDescent="0.2">
      <c r="P12047" s="288" t="str">
        <f t="shared" si="188"/>
        <v>BLANK</v>
      </c>
      <c r="R12047"/>
    </row>
    <row r="12048" spans="16:18" x14ac:dyDescent="0.2">
      <c r="P12048" s="288" t="str">
        <f t="shared" si="188"/>
        <v>BLANK</v>
      </c>
      <c r="R12048"/>
    </row>
    <row r="12049" spans="16:18" x14ac:dyDescent="0.2">
      <c r="P12049" s="288" t="str">
        <f t="shared" si="188"/>
        <v>BLANK</v>
      </c>
      <c r="R12049"/>
    </row>
    <row r="12050" spans="16:18" x14ac:dyDescent="0.2">
      <c r="P12050" s="288" t="str">
        <f t="shared" si="188"/>
        <v>BLANK</v>
      </c>
      <c r="R12050"/>
    </row>
    <row r="12051" spans="16:18" x14ac:dyDescent="0.2">
      <c r="P12051" s="288" t="str">
        <f t="shared" si="188"/>
        <v>BLANK</v>
      </c>
      <c r="R12051"/>
    </row>
    <row r="12052" spans="16:18" x14ac:dyDescent="0.2">
      <c r="P12052" s="288" t="str">
        <f t="shared" si="188"/>
        <v>BLANK</v>
      </c>
      <c r="R12052"/>
    </row>
    <row r="12053" spans="16:18" x14ac:dyDescent="0.2">
      <c r="P12053" s="288" t="str">
        <f t="shared" si="188"/>
        <v>BLANK</v>
      </c>
      <c r="R12053"/>
    </row>
    <row r="12054" spans="16:18" x14ac:dyDescent="0.2">
      <c r="P12054" s="288" t="str">
        <f t="shared" si="188"/>
        <v>BLANK</v>
      </c>
      <c r="R12054"/>
    </row>
    <row r="12055" spans="16:18" x14ac:dyDescent="0.2">
      <c r="P12055" s="288" t="str">
        <f t="shared" si="188"/>
        <v>BLANK</v>
      </c>
      <c r="R12055"/>
    </row>
    <row r="12056" spans="16:18" x14ac:dyDescent="0.2">
      <c r="P12056" s="288" t="str">
        <f t="shared" si="188"/>
        <v>BLANK</v>
      </c>
      <c r="R12056"/>
    </row>
    <row r="12057" spans="16:18" x14ac:dyDescent="0.2">
      <c r="P12057" s="288" t="str">
        <f t="shared" si="188"/>
        <v>BLANK</v>
      </c>
      <c r="R12057"/>
    </row>
    <row r="12058" spans="16:18" x14ac:dyDescent="0.2">
      <c r="P12058" s="288" t="str">
        <f t="shared" si="188"/>
        <v>BLANK</v>
      </c>
      <c r="R12058"/>
    </row>
    <row r="12059" spans="16:18" x14ac:dyDescent="0.2">
      <c r="P12059" s="288" t="str">
        <f t="shared" si="188"/>
        <v>BLANK</v>
      </c>
      <c r="R12059"/>
    </row>
    <row r="12060" spans="16:18" x14ac:dyDescent="0.2">
      <c r="P12060" s="288" t="str">
        <f t="shared" si="188"/>
        <v>BLANK</v>
      </c>
      <c r="R12060"/>
    </row>
    <row r="12061" spans="16:18" x14ac:dyDescent="0.2">
      <c r="P12061" s="288" t="str">
        <f t="shared" si="188"/>
        <v>BLANK</v>
      </c>
      <c r="R12061"/>
    </row>
    <row r="12062" spans="16:18" x14ac:dyDescent="0.2">
      <c r="P12062" s="288" t="str">
        <f t="shared" si="188"/>
        <v>BLANK</v>
      </c>
      <c r="R12062"/>
    </row>
    <row r="12063" spans="16:18" x14ac:dyDescent="0.2">
      <c r="P12063" s="288" t="str">
        <f t="shared" si="188"/>
        <v>BLANK</v>
      </c>
      <c r="R12063"/>
    </row>
    <row r="12064" spans="16:18" x14ac:dyDescent="0.2">
      <c r="P12064" s="288" t="str">
        <f t="shared" si="188"/>
        <v>BLANK</v>
      </c>
      <c r="R12064"/>
    </row>
    <row r="12065" spans="16:18" x14ac:dyDescent="0.2">
      <c r="P12065" s="288" t="str">
        <f t="shared" si="188"/>
        <v>BLANK</v>
      </c>
      <c r="R12065"/>
    </row>
    <row r="12066" spans="16:18" x14ac:dyDescent="0.2">
      <c r="P12066" s="288" t="str">
        <f t="shared" si="188"/>
        <v>BLANK</v>
      </c>
      <c r="R12066"/>
    </row>
    <row r="12067" spans="16:18" x14ac:dyDescent="0.2">
      <c r="P12067" s="288" t="str">
        <f t="shared" si="188"/>
        <v>BLANK</v>
      </c>
      <c r="R12067"/>
    </row>
    <row r="12068" spans="16:18" x14ac:dyDescent="0.2">
      <c r="P12068" s="288" t="str">
        <f t="shared" si="188"/>
        <v>BLANK</v>
      </c>
      <c r="R12068"/>
    </row>
    <row r="12069" spans="16:18" x14ac:dyDescent="0.2">
      <c r="P12069" s="288" t="str">
        <f t="shared" si="188"/>
        <v>BLANK</v>
      </c>
      <c r="R12069"/>
    </row>
    <row r="12070" spans="16:18" x14ac:dyDescent="0.2">
      <c r="P12070" s="288" t="str">
        <f t="shared" si="188"/>
        <v>BLANK</v>
      </c>
      <c r="R12070"/>
    </row>
    <row r="12071" spans="16:18" x14ac:dyDescent="0.2">
      <c r="P12071" s="288" t="str">
        <f t="shared" si="188"/>
        <v>BLANK</v>
      </c>
      <c r="R12071"/>
    </row>
    <row r="12072" spans="16:18" x14ac:dyDescent="0.2">
      <c r="P12072" s="288" t="str">
        <f t="shared" si="188"/>
        <v>BLANK</v>
      </c>
      <c r="R12072"/>
    </row>
    <row r="12073" spans="16:18" x14ac:dyDescent="0.2">
      <c r="P12073" s="288" t="str">
        <f t="shared" si="188"/>
        <v>BLANK</v>
      </c>
      <c r="R12073"/>
    </row>
    <row r="12074" spans="16:18" x14ac:dyDescent="0.2">
      <c r="P12074" s="288" t="str">
        <f t="shared" si="188"/>
        <v>BLANK</v>
      </c>
      <c r="R12074"/>
    </row>
    <row r="12075" spans="16:18" x14ac:dyDescent="0.2">
      <c r="P12075" s="288" t="str">
        <f t="shared" si="188"/>
        <v>BLANK</v>
      </c>
      <c r="R12075"/>
    </row>
    <row r="12076" spans="16:18" x14ac:dyDescent="0.2">
      <c r="P12076" s="288" t="str">
        <f t="shared" si="188"/>
        <v>BLANK</v>
      </c>
      <c r="R12076"/>
    </row>
    <row r="12077" spans="16:18" x14ac:dyDescent="0.2">
      <c r="P12077" s="288" t="str">
        <f t="shared" si="188"/>
        <v>BLANK</v>
      </c>
      <c r="R12077"/>
    </row>
    <row r="12078" spans="16:18" x14ac:dyDescent="0.2">
      <c r="P12078" s="288" t="str">
        <f t="shared" si="188"/>
        <v>BLANK</v>
      </c>
      <c r="R12078"/>
    </row>
    <row r="12079" spans="16:18" x14ac:dyDescent="0.2">
      <c r="P12079" s="288" t="str">
        <f t="shared" si="188"/>
        <v>BLANK</v>
      </c>
      <c r="R12079"/>
    </row>
    <row r="12080" spans="16:18" x14ac:dyDescent="0.2">
      <c r="P12080" s="288" t="str">
        <f t="shared" si="188"/>
        <v>BLANK</v>
      </c>
      <c r="R12080"/>
    </row>
    <row r="12081" spans="16:18" x14ac:dyDescent="0.2">
      <c r="P12081" s="288" t="str">
        <f t="shared" si="188"/>
        <v>BLANK</v>
      </c>
      <c r="R12081"/>
    </row>
    <row r="12082" spans="16:18" x14ac:dyDescent="0.2">
      <c r="P12082" s="288" t="str">
        <f t="shared" si="188"/>
        <v>BLANK</v>
      </c>
      <c r="R12082"/>
    </row>
    <row r="12083" spans="16:18" x14ac:dyDescent="0.2">
      <c r="P12083" s="288" t="str">
        <f t="shared" si="188"/>
        <v>BLANK</v>
      </c>
      <c r="R12083"/>
    </row>
    <row r="12084" spans="16:18" x14ac:dyDescent="0.2">
      <c r="P12084" s="288" t="str">
        <f t="shared" si="188"/>
        <v>BLANK</v>
      </c>
      <c r="R12084"/>
    </row>
    <row r="12085" spans="16:18" x14ac:dyDescent="0.2">
      <c r="P12085" s="288" t="str">
        <f t="shared" si="188"/>
        <v>BLANK</v>
      </c>
      <c r="R12085"/>
    </row>
    <row r="12086" spans="16:18" x14ac:dyDescent="0.2">
      <c r="P12086" s="288" t="str">
        <f t="shared" si="188"/>
        <v>BLANK</v>
      </c>
      <c r="R12086"/>
    </row>
    <row r="12087" spans="16:18" x14ac:dyDescent="0.2">
      <c r="P12087" s="288" t="str">
        <f t="shared" si="188"/>
        <v>BLANK</v>
      </c>
      <c r="R12087"/>
    </row>
    <row r="12088" spans="16:18" x14ac:dyDescent="0.2">
      <c r="P12088" s="288" t="str">
        <f t="shared" si="188"/>
        <v>BLANK</v>
      </c>
      <c r="R12088"/>
    </row>
    <row r="12089" spans="16:18" x14ac:dyDescent="0.2">
      <c r="P12089" s="288" t="str">
        <f t="shared" si="188"/>
        <v>BLANK</v>
      </c>
      <c r="R12089"/>
    </row>
    <row r="12090" spans="16:18" x14ac:dyDescent="0.2">
      <c r="P12090" s="288" t="str">
        <f t="shared" si="188"/>
        <v>BLANK</v>
      </c>
      <c r="R12090"/>
    </row>
    <row r="12091" spans="16:18" x14ac:dyDescent="0.2">
      <c r="P12091" s="288" t="str">
        <f t="shared" si="188"/>
        <v>BLANK</v>
      </c>
      <c r="R12091"/>
    </row>
    <row r="12092" spans="16:18" x14ac:dyDescent="0.2">
      <c r="P12092" s="288" t="str">
        <f t="shared" si="188"/>
        <v>BLANK</v>
      </c>
      <c r="R12092"/>
    </row>
    <row r="12093" spans="16:18" x14ac:dyDescent="0.2">
      <c r="P12093" s="288" t="str">
        <f t="shared" si="188"/>
        <v>BLANK</v>
      </c>
      <c r="R12093"/>
    </row>
    <row r="12094" spans="16:18" x14ac:dyDescent="0.2">
      <c r="P12094" s="288" t="str">
        <f t="shared" si="188"/>
        <v>BLANK</v>
      </c>
      <c r="R12094"/>
    </row>
    <row r="12095" spans="16:18" x14ac:dyDescent="0.2">
      <c r="P12095" s="288" t="str">
        <f t="shared" si="188"/>
        <v>BLANK</v>
      </c>
      <c r="R12095"/>
    </row>
    <row r="12096" spans="16:18" x14ac:dyDescent="0.2">
      <c r="P12096" s="288" t="str">
        <f t="shared" si="188"/>
        <v>BLANK</v>
      </c>
      <c r="R12096"/>
    </row>
    <row r="12097" spans="16:18" x14ac:dyDescent="0.2">
      <c r="P12097" s="288" t="str">
        <f t="shared" si="188"/>
        <v>BLANK</v>
      </c>
      <c r="R12097"/>
    </row>
    <row r="12098" spans="16:18" x14ac:dyDescent="0.2">
      <c r="P12098" s="288" t="str">
        <f t="shared" si="188"/>
        <v>BLANK</v>
      </c>
      <c r="R12098"/>
    </row>
    <row r="12099" spans="16:18" x14ac:dyDescent="0.2">
      <c r="P12099" s="288" t="str">
        <f t="shared" ref="P12099:P12162" si="189">IF(A12099="","BLANK",A12099)</f>
        <v>BLANK</v>
      </c>
      <c r="R12099"/>
    </row>
    <row r="12100" spans="16:18" x14ac:dyDescent="0.2">
      <c r="P12100" s="288" t="str">
        <f t="shared" si="189"/>
        <v>BLANK</v>
      </c>
      <c r="R12100"/>
    </row>
    <row r="12101" spans="16:18" x14ac:dyDescent="0.2">
      <c r="P12101" s="288" t="str">
        <f t="shared" si="189"/>
        <v>BLANK</v>
      </c>
      <c r="R12101"/>
    </row>
    <row r="12102" spans="16:18" x14ac:dyDescent="0.2">
      <c r="P12102" s="288" t="str">
        <f t="shared" si="189"/>
        <v>BLANK</v>
      </c>
      <c r="R12102"/>
    </row>
    <row r="12103" spans="16:18" x14ac:dyDescent="0.2">
      <c r="P12103" s="288" t="str">
        <f t="shared" si="189"/>
        <v>BLANK</v>
      </c>
      <c r="R12103"/>
    </row>
    <row r="12104" spans="16:18" x14ac:dyDescent="0.2">
      <c r="P12104" s="288" t="str">
        <f t="shared" si="189"/>
        <v>BLANK</v>
      </c>
      <c r="R12104"/>
    </row>
    <row r="12105" spans="16:18" x14ac:dyDescent="0.2">
      <c r="P12105" s="288" t="str">
        <f t="shared" si="189"/>
        <v>BLANK</v>
      </c>
      <c r="R12105"/>
    </row>
    <row r="12106" spans="16:18" x14ac:dyDescent="0.2">
      <c r="P12106" s="288" t="str">
        <f t="shared" si="189"/>
        <v>BLANK</v>
      </c>
      <c r="R12106"/>
    </row>
    <row r="12107" spans="16:18" x14ac:dyDescent="0.2">
      <c r="P12107" s="288" t="str">
        <f t="shared" si="189"/>
        <v>BLANK</v>
      </c>
      <c r="R12107"/>
    </row>
    <row r="12108" spans="16:18" x14ac:dyDescent="0.2">
      <c r="P12108" s="288" t="str">
        <f t="shared" si="189"/>
        <v>BLANK</v>
      </c>
      <c r="R12108"/>
    </row>
    <row r="12109" spans="16:18" x14ac:dyDescent="0.2">
      <c r="P12109" s="288" t="str">
        <f t="shared" si="189"/>
        <v>BLANK</v>
      </c>
      <c r="R12109"/>
    </row>
    <row r="12110" spans="16:18" x14ac:dyDescent="0.2">
      <c r="P12110" s="288" t="str">
        <f t="shared" si="189"/>
        <v>BLANK</v>
      </c>
      <c r="R12110"/>
    </row>
    <row r="12111" spans="16:18" x14ac:dyDescent="0.2">
      <c r="P12111" s="288" t="str">
        <f t="shared" si="189"/>
        <v>BLANK</v>
      </c>
      <c r="R12111"/>
    </row>
    <row r="12112" spans="16:18" x14ac:dyDescent="0.2">
      <c r="P12112" s="288" t="str">
        <f t="shared" si="189"/>
        <v>BLANK</v>
      </c>
      <c r="R12112"/>
    </row>
    <row r="12113" spans="16:18" x14ac:dyDescent="0.2">
      <c r="P12113" s="288" t="str">
        <f t="shared" si="189"/>
        <v>BLANK</v>
      </c>
      <c r="R12113"/>
    </row>
    <row r="12114" spans="16:18" x14ac:dyDescent="0.2">
      <c r="P12114" s="288" t="str">
        <f t="shared" si="189"/>
        <v>BLANK</v>
      </c>
      <c r="R12114"/>
    </row>
    <row r="12115" spans="16:18" x14ac:dyDescent="0.2">
      <c r="P12115" s="288" t="str">
        <f t="shared" si="189"/>
        <v>BLANK</v>
      </c>
      <c r="R12115"/>
    </row>
    <row r="12116" spans="16:18" x14ac:dyDescent="0.2">
      <c r="P12116" s="288" t="str">
        <f t="shared" si="189"/>
        <v>BLANK</v>
      </c>
      <c r="R12116"/>
    </row>
    <row r="12117" spans="16:18" x14ac:dyDescent="0.2">
      <c r="P12117" s="288" t="str">
        <f t="shared" si="189"/>
        <v>BLANK</v>
      </c>
      <c r="R12117"/>
    </row>
    <row r="12118" spans="16:18" x14ac:dyDescent="0.2">
      <c r="P12118" s="288" t="str">
        <f t="shared" si="189"/>
        <v>BLANK</v>
      </c>
      <c r="R12118"/>
    </row>
    <row r="12119" spans="16:18" x14ac:dyDescent="0.2">
      <c r="P12119" s="288" t="str">
        <f t="shared" si="189"/>
        <v>BLANK</v>
      </c>
      <c r="R12119"/>
    </row>
    <row r="12120" spans="16:18" x14ac:dyDescent="0.2">
      <c r="P12120" s="288" t="str">
        <f t="shared" si="189"/>
        <v>BLANK</v>
      </c>
      <c r="R12120"/>
    </row>
    <row r="12121" spans="16:18" x14ac:dyDescent="0.2">
      <c r="P12121" s="288" t="str">
        <f t="shared" si="189"/>
        <v>BLANK</v>
      </c>
      <c r="R12121"/>
    </row>
    <row r="12122" spans="16:18" x14ac:dyDescent="0.2">
      <c r="P12122" s="288" t="str">
        <f t="shared" si="189"/>
        <v>BLANK</v>
      </c>
      <c r="R12122"/>
    </row>
    <row r="12123" spans="16:18" x14ac:dyDescent="0.2">
      <c r="P12123" s="288" t="str">
        <f t="shared" si="189"/>
        <v>BLANK</v>
      </c>
      <c r="R12123"/>
    </row>
    <row r="12124" spans="16:18" x14ac:dyDescent="0.2">
      <c r="P12124" s="288" t="str">
        <f t="shared" si="189"/>
        <v>BLANK</v>
      </c>
      <c r="R12124"/>
    </row>
    <row r="12125" spans="16:18" x14ac:dyDescent="0.2">
      <c r="P12125" s="288" t="str">
        <f t="shared" si="189"/>
        <v>BLANK</v>
      </c>
      <c r="R12125"/>
    </row>
    <row r="12126" spans="16:18" x14ac:dyDescent="0.2">
      <c r="P12126" s="288" t="str">
        <f t="shared" si="189"/>
        <v>BLANK</v>
      </c>
      <c r="R12126"/>
    </row>
    <row r="12127" spans="16:18" x14ac:dyDescent="0.2">
      <c r="P12127" s="288" t="str">
        <f t="shared" si="189"/>
        <v>BLANK</v>
      </c>
      <c r="R12127"/>
    </row>
    <row r="12128" spans="16:18" x14ac:dyDescent="0.2">
      <c r="P12128" s="288" t="str">
        <f t="shared" si="189"/>
        <v>BLANK</v>
      </c>
      <c r="R12128"/>
    </row>
    <row r="12129" spans="16:18" x14ac:dyDescent="0.2">
      <c r="P12129" s="288" t="str">
        <f t="shared" si="189"/>
        <v>BLANK</v>
      </c>
      <c r="R12129"/>
    </row>
    <row r="12130" spans="16:18" x14ac:dyDescent="0.2">
      <c r="P12130" s="288" t="str">
        <f t="shared" si="189"/>
        <v>BLANK</v>
      </c>
      <c r="R12130"/>
    </row>
    <row r="12131" spans="16:18" x14ac:dyDescent="0.2">
      <c r="P12131" s="288" t="str">
        <f t="shared" si="189"/>
        <v>BLANK</v>
      </c>
      <c r="R12131"/>
    </row>
    <row r="12132" spans="16:18" x14ac:dyDescent="0.2">
      <c r="P12132" s="288" t="str">
        <f t="shared" si="189"/>
        <v>BLANK</v>
      </c>
      <c r="R12132"/>
    </row>
    <row r="12133" spans="16:18" x14ac:dyDescent="0.2">
      <c r="P12133" s="288" t="str">
        <f t="shared" si="189"/>
        <v>BLANK</v>
      </c>
      <c r="R12133"/>
    </row>
    <row r="12134" spans="16:18" x14ac:dyDescent="0.2">
      <c r="P12134" s="288" t="str">
        <f t="shared" si="189"/>
        <v>BLANK</v>
      </c>
      <c r="R12134"/>
    </row>
    <row r="12135" spans="16:18" x14ac:dyDescent="0.2">
      <c r="P12135" s="288" t="str">
        <f t="shared" si="189"/>
        <v>BLANK</v>
      </c>
      <c r="R12135"/>
    </row>
    <row r="12136" spans="16:18" x14ac:dyDescent="0.2">
      <c r="P12136" s="288" t="str">
        <f t="shared" si="189"/>
        <v>BLANK</v>
      </c>
      <c r="R12136"/>
    </row>
    <row r="12137" spans="16:18" x14ac:dyDescent="0.2">
      <c r="P12137" s="288" t="str">
        <f t="shared" si="189"/>
        <v>BLANK</v>
      </c>
      <c r="R12137"/>
    </row>
    <row r="12138" spans="16:18" x14ac:dyDescent="0.2">
      <c r="P12138" s="288" t="str">
        <f t="shared" si="189"/>
        <v>BLANK</v>
      </c>
      <c r="R12138"/>
    </row>
    <row r="12139" spans="16:18" x14ac:dyDescent="0.2">
      <c r="P12139" s="288" t="str">
        <f t="shared" si="189"/>
        <v>BLANK</v>
      </c>
      <c r="R12139"/>
    </row>
    <row r="12140" spans="16:18" x14ac:dyDescent="0.2">
      <c r="P12140" s="288" t="str">
        <f t="shared" si="189"/>
        <v>BLANK</v>
      </c>
      <c r="R12140"/>
    </row>
    <row r="12141" spans="16:18" x14ac:dyDescent="0.2">
      <c r="P12141" s="288" t="str">
        <f t="shared" si="189"/>
        <v>BLANK</v>
      </c>
      <c r="R12141"/>
    </row>
    <row r="12142" spans="16:18" x14ac:dyDescent="0.2">
      <c r="P12142" s="288" t="str">
        <f t="shared" si="189"/>
        <v>BLANK</v>
      </c>
      <c r="R12142"/>
    </row>
    <row r="12143" spans="16:18" x14ac:dyDescent="0.2">
      <c r="P12143" s="288" t="str">
        <f t="shared" si="189"/>
        <v>BLANK</v>
      </c>
      <c r="R12143"/>
    </row>
    <row r="12144" spans="16:18" x14ac:dyDescent="0.2">
      <c r="P12144" s="288" t="str">
        <f t="shared" si="189"/>
        <v>BLANK</v>
      </c>
      <c r="R12144"/>
    </row>
    <row r="12145" spans="16:18" x14ac:dyDescent="0.2">
      <c r="P12145" s="288" t="str">
        <f t="shared" si="189"/>
        <v>BLANK</v>
      </c>
      <c r="R12145"/>
    </row>
    <row r="12146" spans="16:18" x14ac:dyDescent="0.2">
      <c r="P12146" s="288" t="str">
        <f t="shared" si="189"/>
        <v>BLANK</v>
      </c>
      <c r="R12146"/>
    </row>
    <row r="12147" spans="16:18" x14ac:dyDescent="0.2">
      <c r="P12147" s="288" t="str">
        <f t="shared" si="189"/>
        <v>BLANK</v>
      </c>
      <c r="R12147"/>
    </row>
    <row r="12148" spans="16:18" x14ac:dyDescent="0.2">
      <c r="P12148" s="288" t="str">
        <f t="shared" si="189"/>
        <v>BLANK</v>
      </c>
      <c r="R12148"/>
    </row>
    <row r="12149" spans="16:18" x14ac:dyDescent="0.2">
      <c r="P12149" s="288" t="str">
        <f t="shared" si="189"/>
        <v>BLANK</v>
      </c>
      <c r="R12149"/>
    </row>
    <row r="12150" spans="16:18" x14ac:dyDescent="0.2">
      <c r="P12150" s="288" t="str">
        <f t="shared" si="189"/>
        <v>BLANK</v>
      </c>
      <c r="R12150"/>
    </row>
    <row r="12151" spans="16:18" x14ac:dyDescent="0.2">
      <c r="P12151" s="288" t="str">
        <f t="shared" si="189"/>
        <v>BLANK</v>
      </c>
      <c r="R12151"/>
    </row>
    <row r="12152" spans="16:18" x14ac:dyDescent="0.2">
      <c r="P12152" s="288" t="str">
        <f t="shared" si="189"/>
        <v>BLANK</v>
      </c>
      <c r="R12152"/>
    </row>
    <row r="12153" spans="16:18" x14ac:dyDescent="0.2">
      <c r="P12153" s="288" t="str">
        <f t="shared" si="189"/>
        <v>BLANK</v>
      </c>
      <c r="R12153"/>
    </row>
    <row r="12154" spans="16:18" x14ac:dyDescent="0.2">
      <c r="P12154" s="288" t="str">
        <f t="shared" si="189"/>
        <v>BLANK</v>
      </c>
      <c r="R12154"/>
    </row>
    <row r="12155" spans="16:18" x14ac:dyDescent="0.2">
      <c r="P12155" s="288" t="str">
        <f t="shared" si="189"/>
        <v>BLANK</v>
      </c>
      <c r="R12155"/>
    </row>
    <row r="12156" spans="16:18" x14ac:dyDescent="0.2">
      <c r="P12156" s="288" t="str">
        <f t="shared" si="189"/>
        <v>BLANK</v>
      </c>
      <c r="R12156"/>
    </row>
    <row r="12157" spans="16:18" x14ac:dyDescent="0.2">
      <c r="P12157" s="288" t="str">
        <f t="shared" si="189"/>
        <v>BLANK</v>
      </c>
      <c r="R12157"/>
    </row>
    <row r="12158" spans="16:18" x14ac:dyDescent="0.2">
      <c r="P12158" s="288" t="str">
        <f t="shared" si="189"/>
        <v>BLANK</v>
      </c>
      <c r="R12158"/>
    </row>
    <row r="12159" spans="16:18" x14ac:dyDescent="0.2">
      <c r="P12159" s="288" t="str">
        <f t="shared" si="189"/>
        <v>BLANK</v>
      </c>
      <c r="R12159"/>
    </row>
    <row r="12160" spans="16:18" x14ac:dyDescent="0.2">
      <c r="P12160" s="288" t="str">
        <f t="shared" si="189"/>
        <v>BLANK</v>
      </c>
      <c r="R12160"/>
    </row>
    <row r="12161" spans="16:18" x14ac:dyDescent="0.2">
      <c r="P12161" s="288" t="str">
        <f t="shared" si="189"/>
        <v>BLANK</v>
      </c>
      <c r="R12161"/>
    </row>
    <row r="12162" spans="16:18" x14ac:dyDescent="0.2">
      <c r="P12162" s="288" t="str">
        <f t="shared" si="189"/>
        <v>BLANK</v>
      </c>
      <c r="R12162"/>
    </row>
    <row r="12163" spans="16:18" x14ac:dyDescent="0.2">
      <c r="P12163" s="288" t="str">
        <f t="shared" ref="P12163:P12226" si="190">IF(A12163="","BLANK",A12163)</f>
        <v>BLANK</v>
      </c>
      <c r="R12163"/>
    </row>
    <row r="12164" spans="16:18" x14ac:dyDescent="0.2">
      <c r="P12164" s="288" t="str">
        <f t="shared" si="190"/>
        <v>BLANK</v>
      </c>
      <c r="R12164"/>
    </row>
    <row r="12165" spans="16:18" x14ac:dyDescent="0.2">
      <c r="P12165" s="288" t="str">
        <f t="shared" si="190"/>
        <v>BLANK</v>
      </c>
      <c r="R12165"/>
    </row>
    <row r="12166" spans="16:18" x14ac:dyDescent="0.2">
      <c r="P12166" s="288" t="str">
        <f t="shared" si="190"/>
        <v>BLANK</v>
      </c>
      <c r="R12166"/>
    </row>
    <row r="12167" spans="16:18" x14ac:dyDescent="0.2">
      <c r="P12167" s="288" t="str">
        <f t="shared" si="190"/>
        <v>BLANK</v>
      </c>
      <c r="R12167"/>
    </row>
    <row r="12168" spans="16:18" x14ac:dyDescent="0.2">
      <c r="P12168" s="288" t="str">
        <f t="shared" si="190"/>
        <v>BLANK</v>
      </c>
      <c r="R12168"/>
    </row>
    <row r="12169" spans="16:18" x14ac:dyDescent="0.2">
      <c r="P12169" s="288" t="str">
        <f t="shared" si="190"/>
        <v>BLANK</v>
      </c>
      <c r="R12169"/>
    </row>
    <row r="12170" spans="16:18" x14ac:dyDescent="0.2">
      <c r="P12170" s="288" t="str">
        <f t="shared" si="190"/>
        <v>BLANK</v>
      </c>
      <c r="R12170"/>
    </row>
    <row r="12171" spans="16:18" x14ac:dyDescent="0.2">
      <c r="P12171" s="288" t="str">
        <f t="shared" si="190"/>
        <v>BLANK</v>
      </c>
      <c r="R12171"/>
    </row>
    <row r="12172" spans="16:18" x14ac:dyDescent="0.2">
      <c r="P12172" s="288" t="str">
        <f t="shared" si="190"/>
        <v>BLANK</v>
      </c>
      <c r="R12172"/>
    </row>
    <row r="12173" spans="16:18" x14ac:dyDescent="0.2">
      <c r="P12173" s="288" t="str">
        <f t="shared" si="190"/>
        <v>BLANK</v>
      </c>
      <c r="R12173"/>
    </row>
    <row r="12174" spans="16:18" x14ac:dyDescent="0.2">
      <c r="P12174" s="288" t="str">
        <f t="shared" si="190"/>
        <v>BLANK</v>
      </c>
      <c r="R12174"/>
    </row>
    <row r="12175" spans="16:18" x14ac:dyDescent="0.2">
      <c r="P12175" s="288" t="str">
        <f t="shared" si="190"/>
        <v>BLANK</v>
      </c>
      <c r="R12175"/>
    </row>
    <row r="12176" spans="16:18" x14ac:dyDescent="0.2">
      <c r="P12176" s="288" t="str">
        <f t="shared" si="190"/>
        <v>BLANK</v>
      </c>
      <c r="R12176"/>
    </row>
    <row r="12177" spans="16:18" x14ac:dyDescent="0.2">
      <c r="P12177" s="288" t="str">
        <f t="shared" si="190"/>
        <v>BLANK</v>
      </c>
      <c r="R12177"/>
    </row>
    <row r="12178" spans="16:18" x14ac:dyDescent="0.2">
      <c r="P12178" s="288" t="str">
        <f t="shared" si="190"/>
        <v>BLANK</v>
      </c>
      <c r="R12178"/>
    </row>
    <row r="12179" spans="16:18" x14ac:dyDescent="0.2">
      <c r="P12179" s="288" t="str">
        <f t="shared" si="190"/>
        <v>BLANK</v>
      </c>
      <c r="R12179"/>
    </row>
    <row r="12180" spans="16:18" x14ac:dyDescent="0.2">
      <c r="P12180" s="288" t="str">
        <f t="shared" si="190"/>
        <v>BLANK</v>
      </c>
      <c r="R12180"/>
    </row>
    <row r="12181" spans="16:18" x14ac:dyDescent="0.2">
      <c r="P12181" s="288" t="str">
        <f t="shared" si="190"/>
        <v>BLANK</v>
      </c>
      <c r="R12181"/>
    </row>
    <row r="12182" spans="16:18" x14ac:dyDescent="0.2">
      <c r="P12182" s="288" t="str">
        <f t="shared" si="190"/>
        <v>BLANK</v>
      </c>
      <c r="R12182"/>
    </row>
    <row r="12183" spans="16:18" x14ac:dyDescent="0.2">
      <c r="P12183" s="288" t="str">
        <f t="shared" si="190"/>
        <v>BLANK</v>
      </c>
      <c r="R12183"/>
    </row>
    <row r="12184" spans="16:18" x14ac:dyDescent="0.2">
      <c r="P12184" s="288" t="str">
        <f t="shared" si="190"/>
        <v>BLANK</v>
      </c>
      <c r="R12184"/>
    </row>
    <row r="12185" spans="16:18" x14ac:dyDescent="0.2">
      <c r="P12185" s="288" t="str">
        <f t="shared" si="190"/>
        <v>BLANK</v>
      </c>
      <c r="R12185"/>
    </row>
    <row r="12186" spans="16:18" x14ac:dyDescent="0.2">
      <c r="P12186" s="288" t="str">
        <f t="shared" si="190"/>
        <v>BLANK</v>
      </c>
      <c r="R12186"/>
    </row>
    <row r="12187" spans="16:18" x14ac:dyDescent="0.2">
      <c r="P12187" s="288" t="str">
        <f t="shared" si="190"/>
        <v>BLANK</v>
      </c>
      <c r="R12187"/>
    </row>
    <row r="12188" spans="16:18" x14ac:dyDescent="0.2">
      <c r="P12188" s="288" t="str">
        <f t="shared" si="190"/>
        <v>BLANK</v>
      </c>
      <c r="R12188"/>
    </row>
    <row r="12189" spans="16:18" x14ac:dyDescent="0.2">
      <c r="P12189" s="288" t="str">
        <f t="shared" si="190"/>
        <v>BLANK</v>
      </c>
      <c r="R12189"/>
    </row>
    <row r="12190" spans="16:18" x14ac:dyDescent="0.2">
      <c r="P12190" s="288" t="str">
        <f t="shared" si="190"/>
        <v>BLANK</v>
      </c>
      <c r="R12190"/>
    </row>
    <row r="12191" spans="16:18" x14ac:dyDescent="0.2">
      <c r="P12191" s="288" t="str">
        <f t="shared" si="190"/>
        <v>BLANK</v>
      </c>
      <c r="R12191"/>
    </row>
    <row r="12192" spans="16:18" x14ac:dyDescent="0.2">
      <c r="P12192" s="288" t="str">
        <f t="shared" si="190"/>
        <v>BLANK</v>
      </c>
      <c r="R12192"/>
    </row>
    <row r="12193" spans="16:18" x14ac:dyDescent="0.2">
      <c r="P12193" s="288" t="str">
        <f t="shared" si="190"/>
        <v>BLANK</v>
      </c>
      <c r="R12193"/>
    </row>
    <row r="12194" spans="16:18" x14ac:dyDescent="0.2">
      <c r="P12194" s="288" t="str">
        <f t="shared" si="190"/>
        <v>BLANK</v>
      </c>
      <c r="R12194"/>
    </row>
    <row r="12195" spans="16:18" x14ac:dyDescent="0.2">
      <c r="P12195" s="288" t="str">
        <f t="shared" si="190"/>
        <v>BLANK</v>
      </c>
      <c r="R12195"/>
    </row>
    <row r="12196" spans="16:18" x14ac:dyDescent="0.2">
      <c r="P12196" s="288" t="str">
        <f t="shared" si="190"/>
        <v>BLANK</v>
      </c>
      <c r="R12196"/>
    </row>
    <row r="12197" spans="16:18" x14ac:dyDescent="0.2">
      <c r="P12197" s="288" t="str">
        <f t="shared" si="190"/>
        <v>BLANK</v>
      </c>
      <c r="R12197"/>
    </row>
    <row r="12198" spans="16:18" x14ac:dyDescent="0.2">
      <c r="P12198" s="288" t="str">
        <f t="shared" si="190"/>
        <v>BLANK</v>
      </c>
      <c r="R12198"/>
    </row>
    <row r="12199" spans="16:18" x14ac:dyDescent="0.2">
      <c r="P12199" s="288" t="str">
        <f t="shared" si="190"/>
        <v>BLANK</v>
      </c>
      <c r="R12199"/>
    </row>
    <row r="12200" spans="16:18" x14ac:dyDescent="0.2">
      <c r="P12200" s="288" t="str">
        <f t="shared" si="190"/>
        <v>BLANK</v>
      </c>
      <c r="R12200"/>
    </row>
    <row r="12201" spans="16:18" x14ac:dyDescent="0.2">
      <c r="P12201" s="288" t="str">
        <f t="shared" si="190"/>
        <v>BLANK</v>
      </c>
      <c r="R12201"/>
    </row>
    <row r="12202" spans="16:18" x14ac:dyDescent="0.2">
      <c r="P12202" s="288" t="str">
        <f t="shared" si="190"/>
        <v>BLANK</v>
      </c>
      <c r="R12202"/>
    </row>
    <row r="12203" spans="16:18" x14ac:dyDescent="0.2">
      <c r="P12203" s="288" t="str">
        <f t="shared" si="190"/>
        <v>BLANK</v>
      </c>
      <c r="R12203"/>
    </row>
    <row r="12204" spans="16:18" x14ac:dyDescent="0.2">
      <c r="P12204" s="288" t="str">
        <f t="shared" si="190"/>
        <v>BLANK</v>
      </c>
      <c r="R12204"/>
    </row>
    <row r="12205" spans="16:18" x14ac:dyDescent="0.2">
      <c r="P12205" s="288" t="str">
        <f t="shared" si="190"/>
        <v>BLANK</v>
      </c>
      <c r="R12205"/>
    </row>
    <row r="12206" spans="16:18" x14ac:dyDescent="0.2">
      <c r="P12206" s="288" t="str">
        <f t="shared" si="190"/>
        <v>BLANK</v>
      </c>
      <c r="R12206"/>
    </row>
    <row r="12207" spans="16:18" x14ac:dyDescent="0.2">
      <c r="P12207" s="288" t="str">
        <f t="shared" si="190"/>
        <v>BLANK</v>
      </c>
      <c r="R12207"/>
    </row>
    <row r="12208" spans="16:18" x14ac:dyDescent="0.2">
      <c r="P12208" s="288" t="str">
        <f t="shared" si="190"/>
        <v>BLANK</v>
      </c>
      <c r="R12208"/>
    </row>
    <row r="12209" spans="16:18" x14ac:dyDescent="0.2">
      <c r="P12209" s="288" t="str">
        <f t="shared" si="190"/>
        <v>BLANK</v>
      </c>
      <c r="R12209"/>
    </row>
    <row r="12210" spans="16:18" x14ac:dyDescent="0.2">
      <c r="P12210" s="288" t="str">
        <f t="shared" si="190"/>
        <v>BLANK</v>
      </c>
      <c r="R12210"/>
    </row>
    <row r="12211" spans="16:18" x14ac:dyDescent="0.2">
      <c r="P12211" s="288" t="str">
        <f t="shared" si="190"/>
        <v>BLANK</v>
      </c>
      <c r="R12211"/>
    </row>
    <row r="12212" spans="16:18" x14ac:dyDescent="0.2">
      <c r="P12212" s="288" t="str">
        <f t="shared" si="190"/>
        <v>BLANK</v>
      </c>
      <c r="R12212"/>
    </row>
    <row r="12213" spans="16:18" x14ac:dyDescent="0.2">
      <c r="P12213" s="288" t="str">
        <f t="shared" si="190"/>
        <v>BLANK</v>
      </c>
      <c r="R12213"/>
    </row>
    <row r="12214" spans="16:18" x14ac:dyDescent="0.2">
      <c r="P12214" s="288" t="str">
        <f t="shared" si="190"/>
        <v>BLANK</v>
      </c>
      <c r="R12214"/>
    </row>
    <row r="12215" spans="16:18" x14ac:dyDescent="0.2">
      <c r="P12215" s="288" t="str">
        <f t="shared" si="190"/>
        <v>BLANK</v>
      </c>
      <c r="R12215"/>
    </row>
    <row r="12216" spans="16:18" x14ac:dyDescent="0.2">
      <c r="P12216" s="288" t="str">
        <f t="shared" si="190"/>
        <v>BLANK</v>
      </c>
      <c r="R12216"/>
    </row>
    <row r="12217" spans="16:18" x14ac:dyDescent="0.2">
      <c r="P12217" s="288" t="str">
        <f t="shared" si="190"/>
        <v>BLANK</v>
      </c>
      <c r="R12217"/>
    </row>
    <row r="12218" spans="16:18" x14ac:dyDescent="0.2">
      <c r="P12218" s="288" t="str">
        <f t="shared" si="190"/>
        <v>BLANK</v>
      </c>
      <c r="R12218"/>
    </row>
    <row r="12219" spans="16:18" x14ac:dyDescent="0.2">
      <c r="P12219" s="288" t="str">
        <f t="shared" si="190"/>
        <v>BLANK</v>
      </c>
      <c r="R12219"/>
    </row>
    <row r="12220" spans="16:18" x14ac:dyDescent="0.2">
      <c r="P12220" s="288" t="str">
        <f t="shared" si="190"/>
        <v>BLANK</v>
      </c>
      <c r="R12220"/>
    </row>
    <row r="12221" spans="16:18" x14ac:dyDescent="0.2">
      <c r="P12221" s="288" t="str">
        <f t="shared" si="190"/>
        <v>BLANK</v>
      </c>
      <c r="R12221"/>
    </row>
    <row r="12222" spans="16:18" x14ac:dyDescent="0.2">
      <c r="P12222" s="288" t="str">
        <f t="shared" si="190"/>
        <v>BLANK</v>
      </c>
      <c r="R12222"/>
    </row>
    <row r="12223" spans="16:18" x14ac:dyDescent="0.2">
      <c r="P12223" s="288" t="str">
        <f t="shared" si="190"/>
        <v>BLANK</v>
      </c>
      <c r="R12223"/>
    </row>
    <row r="12224" spans="16:18" x14ac:dyDescent="0.2">
      <c r="P12224" s="288" t="str">
        <f t="shared" si="190"/>
        <v>BLANK</v>
      </c>
      <c r="R12224"/>
    </row>
    <row r="12225" spans="16:18" x14ac:dyDescent="0.2">
      <c r="P12225" s="288" t="str">
        <f t="shared" si="190"/>
        <v>BLANK</v>
      </c>
      <c r="R12225"/>
    </row>
    <row r="12226" spans="16:18" x14ac:dyDescent="0.2">
      <c r="P12226" s="288" t="str">
        <f t="shared" si="190"/>
        <v>BLANK</v>
      </c>
      <c r="R12226"/>
    </row>
    <row r="12227" spans="16:18" x14ac:dyDescent="0.2">
      <c r="P12227" s="288" t="str">
        <f t="shared" ref="P12227:P12290" si="191">IF(A12227="","BLANK",A12227)</f>
        <v>BLANK</v>
      </c>
      <c r="R12227"/>
    </row>
    <row r="12228" spans="16:18" x14ac:dyDescent="0.2">
      <c r="P12228" s="288" t="str">
        <f t="shared" si="191"/>
        <v>BLANK</v>
      </c>
      <c r="R12228"/>
    </row>
    <row r="12229" spans="16:18" x14ac:dyDescent="0.2">
      <c r="P12229" s="288" t="str">
        <f t="shared" si="191"/>
        <v>BLANK</v>
      </c>
      <c r="R12229"/>
    </row>
    <row r="12230" spans="16:18" x14ac:dyDescent="0.2">
      <c r="P12230" s="288" t="str">
        <f t="shared" si="191"/>
        <v>BLANK</v>
      </c>
      <c r="R12230"/>
    </row>
    <row r="12231" spans="16:18" x14ac:dyDescent="0.2">
      <c r="P12231" s="288" t="str">
        <f t="shared" si="191"/>
        <v>BLANK</v>
      </c>
      <c r="R12231"/>
    </row>
    <row r="12232" spans="16:18" x14ac:dyDescent="0.2">
      <c r="P12232" s="288" t="str">
        <f t="shared" si="191"/>
        <v>BLANK</v>
      </c>
      <c r="R12232"/>
    </row>
    <row r="12233" spans="16:18" x14ac:dyDescent="0.2">
      <c r="P12233" s="288" t="str">
        <f t="shared" si="191"/>
        <v>BLANK</v>
      </c>
      <c r="R12233"/>
    </row>
    <row r="12234" spans="16:18" x14ac:dyDescent="0.2">
      <c r="P12234" s="288" t="str">
        <f t="shared" si="191"/>
        <v>BLANK</v>
      </c>
      <c r="R12234"/>
    </row>
    <row r="12235" spans="16:18" x14ac:dyDescent="0.2">
      <c r="P12235" s="288" t="str">
        <f t="shared" si="191"/>
        <v>BLANK</v>
      </c>
      <c r="R12235"/>
    </row>
    <row r="12236" spans="16:18" x14ac:dyDescent="0.2">
      <c r="P12236" s="288" t="str">
        <f t="shared" si="191"/>
        <v>BLANK</v>
      </c>
      <c r="R12236"/>
    </row>
    <row r="12237" spans="16:18" x14ac:dyDescent="0.2">
      <c r="P12237" s="288" t="str">
        <f t="shared" si="191"/>
        <v>BLANK</v>
      </c>
      <c r="R12237"/>
    </row>
    <row r="12238" spans="16:18" x14ac:dyDescent="0.2">
      <c r="P12238" s="288" t="str">
        <f t="shared" si="191"/>
        <v>BLANK</v>
      </c>
      <c r="R12238"/>
    </row>
    <row r="12239" spans="16:18" x14ac:dyDescent="0.2">
      <c r="P12239" s="288" t="str">
        <f t="shared" si="191"/>
        <v>BLANK</v>
      </c>
      <c r="R12239"/>
    </row>
    <row r="12240" spans="16:18" x14ac:dyDescent="0.2">
      <c r="P12240" s="288" t="str">
        <f t="shared" si="191"/>
        <v>BLANK</v>
      </c>
      <c r="R12240"/>
    </row>
    <row r="12241" spans="16:18" x14ac:dyDescent="0.2">
      <c r="P12241" s="288" t="str">
        <f t="shared" si="191"/>
        <v>BLANK</v>
      </c>
      <c r="R12241"/>
    </row>
    <row r="12242" spans="16:18" x14ac:dyDescent="0.2">
      <c r="P12242" s="288" t="str">
        <f t="shared" si="191"/>
        <v>BLANK</v>
      </c>
      <c r="R12242"/>
    </row>
    <row r="12243" spans="16:18" x14ac:dyDescent="0.2">
      <c r="P12243" s="288" t="str">
        <f t="shared" si="191"/>
        <v>BLANK</v>
      </c>
      <c r="R12243"/>
    </row>
    <row r="12244" spans="16:18" x14ac:dyDescent="0.2">
      <c r="P12244" s="288" t="str">
        <f t="shared" si="191"/>
        <v>BLANK</v>
      </c>
      <c r="R12244"/>
    </row>
    <row r="12245" spans="16:18" x14ac:dyDescent="0.2">
      <c r="P12245" s="288" t="str">
        <f t="shared" si="191"/>
        <v>BLANK</v>
      </c>
      <c r="R12245"/>
    </row>
    <row r="12246" spans="16:18" x14ac:dyDescent="0.2">
      <c r="P12246" s="288" t="str">
        <f t="shared" si="191"/>
        <v>BLANK</v>
      </c>
      <c r="R12246"/>
    </row>
    <row r="12247" spans="16:18" x14ac:dyDescent="0.2">
      <c r="P12247" s="288" t="str">
        <f t="shared" si="191"/>
        <v>BLANK</v>
      </c>
      <c r="R12247"/>
    </row>
    <row r="12248" spans="16:18" x14ac:dyDescent="0.2">
      <c r="P12248" s="288" t="str">
        <f t="shared" si="191"/>
        <v>BLANK</v>
      </c>
      <c r="R12248"/>
    </row>
    <row r="12249" spans="16:18" x14ac:dyDescent="0.2">
      <c r="P12249" s="288" t="str">
        <f t="shared" si="191"/>
        <v>BLANK</v>
      </c>
      <c r="R12249"/>
    </row>
    <row r="12250" spans="16:18" x14ac:dyDescent="0.2">
      <c r="P12250" s="288" t="str">
        <f t="shared" si="191"/>
        <v>BLANK</v>
      </c>
      <c r="R12250"/>
    </row>
    <row r="12251" spans="16:18" x14ac:dyDescent="0.2">
      <c r="P12251" s="288" t="str">
        <f t="shared" si="191"/>
        <v>BLANK</v>
      </c>
      <c r="R12251"/>
    </row>
    <row r="12252" spans="16:18" x14ac:dyDescent="0.2">
      <c r="P12252" s="288" t="str">
        <f t="shared" si="191"/>
        <v>BLANK</v>
      </c>
      <c r="R12252"/>
    </row>
    <row r="12253" spans="16:18" x14ac:dyDescent="0.2">
      <c r="P12253" s="288" t="str">
        <f t="shared" si="191"/>
        <v>BLANK</v>
      </c>
      <c r="R12253"/>
    </row>
    <row r="12254" spans="16:18" x14ac:dyDescent="0.2">
      <c r="P12254" s="288" t="str">
        <f t="shared" si="191"/>
        <v>BLANK</v>
      </c>
      <c r="R12254"/>
    </row>
    <row r="12255" spans="16:18" x14ac:dyDescent="0.2">
      <c r="P12255" s="288" t="str">
        <f t="shared" si="191"/>
        <v>BLANK</v>
      </c>
      <c r="R12255"/>
    </row>
    <row r="12256" spans="16:18" x14ac:dyDescent="0.2">
      <c r="P12256" s="288" t="str">
        <f t="shared" si="191"/>
        <v>BLANK</v>
      </c>
      <c r="R12256"/>
    </row>
    <row r="12257" spans="16:18" x14ac:dyDescent="0.2">
      <c r="P12257" s="288" t="str">
        <f t="shared" si="191"/>
        <v>BLANK</v>
      </c>
      <c r="R12257"/>
    </row>
    <row r="12258" spans="16:18" x14ac:dyDescent="0.2">
      <c r="P12258" s="288" t="str">
        <f t="shared" si="191"/>
        <v>BLANK</v>
      </c>
      <c r="R12258"/>
    </row>
    <row r="12259" spans="16:18" x14ac:dyDescent="0.2">
      <c r="P12259" s="288" t="str">
        <f t="shared" si="191"/>
        <v>BLANK</v>
      </c>
      <c r="R12259"/>
    </row>
    <row r="12260" spans="16:18" x14ac:dyDescent="0.2">
      <c r="P12260" s="288" t="str">
        <f t="shared" si="191"/>
        <v>BLANK</v>
      </c>
      <c r="R12260"/>
    </row>
    <row r="12261" spans="16:18" x14ac:dyDescent="0.2">
      <c r="P12261" s="288" t="str">
        <f t="shared" si="191"/>
        <v>BLANK</v>
      </c>
      <c r="R12261"/>
    </row>
    <row r="12262" spans="16:18" x14ac:dyDescent="0.2">
      <c r="P12262" s="288" t="str">
        <f t="shared" si="191"/>
        <v>BLANK</v>
      </c>
      <c r="R12262"/>
    </row>
    <row r="12263" spans="16:18" x14ac:dyDescent="0.2">
      <c r="P12263" s="288" t="str">
        <f t="shared" si="191"/>
        <v>BLANK</v>
      </c>
      <c r="R12263"/>
    </row>
    <row r="12264" spans="16:18" x14ac:dyDescent="0.2">
      <c r="P12264" s="288" t="str">
        <f t="shared" si="191"/>
        <v>BLANK</v>
      </c>
      <c r="R12264"/>
    </row>
    <row r="12265" spans="16:18" x14ac:dyDescent="0.2">
      <c r="P12265" s="288" t="str">
        <f t="shared" si="191"/>
        <v>BLANK</v>
      </c>
      <c r="R12265"/>
    </row>
    <row r="12266" spans="16:18" x14ac:dyDescent="0.2">
      <c r="P12266" s="288" t="str">
        <f t="shared" si="191"/>
        <v>BLANK</v>
      </c>
      <c r="R12266"/>
    </row>
    <row r="12267" spans="16:18" x14ac:dyDescent="0.2">
      <c r="P12267" s="288" t="str">
        <f t="shared" si="191"/>
        <v>BLANK</v>
      </c>
      <c r="R12267"/>
    </row>
    <row r="12268" spans="16:18" x14ac:dyDescent="0.2">
      <c r="P12268" s="288" t="str">
        <f t="shared" si="191"/>
        <v>BLANK</v>
      </c>
      <c r="R12268"/>
    </row>
    <row r="12269" spans="16:18" x14ac:dyDescent="0.2">
      <c r="P12269" s="288" t="str">
        <f t="shared" si="191"/>
        <v>BLANK</v>
      </c>
      <c r="R12269"/>
    </row>
    <row r="12270" spans="16:18" x14ac:dyDescent="0.2">
      <c r="P12270" s="288" t="str">
        <f t="shared" si="191"/>
        <v>BLANK</v>
      </c>
      <c r="R12270"/>
    </row>
    <row r="12271" spans="16:18" x14ac:dyDescent="0.2">
      <c r="P12271" s="288" t="str">
        <f t="shared" si="191"/>
        <v>BLANK</v>
      </c>
      <c r="R12271"/>
    </row>
    <row r="12272" spans="16:18" x14ac:dyDescent="0.2">
      <c r="P12272" s="288" t="str">
        <f t="shared" si="191"/>
        <v>BLANK</v>
      </c>
      <c r="R12272"/>
    </row>
    <row r="12273" spans="16:18" x14ac:dyDescent="0.2">
      <c r="P12273" s="288" t="str">
        <f t="shared" si="191"/>
        <v>BLANK</v>
      </c>
      <c r="R12273"/>
    </row>
    <row r="12274" spans="16:18" x14ac:dyDescent="0.2">
      <c r="P12274" s="288" t="str">
        <f t="shared" si="191"/>
        <v>BLANK</v>
      </c>
      <c r="R12274"/>
    </row>
    <row r="12275" spans="16:18" x14ac:dyDescent="0.2">
      <c r="P12275" s="288" t="str">
        <f t="shared" si="191"/>
        <v>BLANK</v>
      </c>
      <c r="R12275"/>
    </row>
    <row r="12276" spans="16:18" x14ac:dyDescent="0.2">
      <c r="P12276" s="288" t="str">
        <f t="shared" si="191"/>
        <v>BLANK</v>
      </c>
      <c r="R12276"/>
    </row>
    <row r="12277" spans="16:18" x14ac:dyDescent="0.2">
      <c r="P12277" s="288" t="str">
        <f t="shared" si="191"/>
        <v>BLANK</v>
      </c>
      <c r="R12277"/>
    </row>
    <row r="12278" spans="16:18" x14ac:dyDescent="0.2">
      <c r="P12278" s="288" t="str">
        <f t="shared" si="191"/>
        <v>BLANK</v>
      </c>
      <c r="R12278"/>
    </row>
    <row r="12279" spans="16:18" x14ac:dyDescent="0.2">
      <c r="P12279" s="288" t="str">
        <f t="shared" si="191"/>
        <v>BLANK</v>
      </c>
      <c r="R12279"/>
    </row>
    <row r="12280" spans="16:18" x14ac:dyDescent="0.2">
      <c r="P12280" s="288" t="str">
        <f t="shared" si="191"/>
        <v>BLANK</v>
      </c>
      <c r="R12280"/>
    </row>
    <row r="12281" spans="16:18" x14ac:dyDescent="0.2">
      <c r="P12281" s="288" t="str">
        <f t="shared" si="191"/>
        <v>BLANK</v>
      </c>
      <c r="R12281"/>
    </row>
    <row r="12282" spans="16:18" x14ac:dyDescent="0.2">
      <c r="P12282" s="288" t="str">
        <f t="shared" si="191"/>
        <v>BLANK</v>
      </c>
      <c r="R12282"/>
    </row>
    <row r="12283" spans="16:18" x14ac:dyDescent="0.2">
      <c r="P12283" s="288" t="str">
        <f t="shared" si="191"/>
        <v>BLANK</v>
      </c>
      <c r="R12283"/>
    </row>
    <row r="12284" spans="16:18" x14ac:dyDescent="0.2">
      <c r="P12284" s="288" t="str">
        <f t="shared" si="191"/>
        <v>BLANK</v>
      </c>
      <c r="R12284"/>
    </row>
    <row r="12285" spans="16:18" x14ac:dyDescent="0.2">
      <c r="P12285" s="288" t="str">
        <f t="shared" si="191"/>
        <v>BLANK</v>
      </c>
      <c r="R12285"/>
    </row>
    <row r="12286" spans="16:18" x14ac:dyDescent="0.2">
      <c r="P12286" s="288" t="str">
        <f t="shared" si="191"/>
        <v>BLANK</v>
      </c>
      <c r="R12286"/>
    </row>
    <row r="12287" spans="16:18" x14ac:dyDescent="0.2">
      <c r="P12287" s="288" t="str">
        <f t="shared" si="191"/>
        <v>BLANK</v>
      </c>
      <c r="R12287"/>
    </row>
    <row r="12288" spans="16:18" x14ac:dyDescent="0.2">
      <c r="P12288" s="288" t="str">
        <f t="shared" si="191"/>
        <v>BLANK</v>
      </c>
      <c r="R12288"/>
    </row>
    <row r="12289" spans="16:18" x14ac:dyDescent="0.2">
      <c r="P12289" s="288" t="str">
        <f t="shared" si="191"/>
        <v>BLANK</v>
      </c>
      <c r="R12289"/>
    </row>
    <row r="12290" spans="16:18" x14ac:dyDescent="0.2">
      <c r="P12290" s="288" t="str">
        <f t="shared" si="191"/>
        <v>BLANK</v>
      </c>
      <c r="R12290"/>
    </row>
    <row r="12291" spans="16:18" x14ac:dyDescent="0.2">
      <c r="P12291" s="288" t="str">
        <f t="shared" ref="P12291:P12354" si="192">IF(A12291="","BLANK",A12291)</f>
        <v>BLANK</v>
      </c>
      <c r="R12291"/>
    </row>
    <row r="12292" spans="16:18" x14ac:dyDescent="0.2">
      <c r="P12292" s="288" t="str">
        <f t="shared" si="192"/>
        <v>BLANK</v>
      </c>
      <c r="R12292"/>
    </row>
    <row r="12293" spans="16:18" x14ac:dyDescent="0.2">
      <c r="P12293" s="288" t="str">
        <f t="shared" si="192"/>
        <v>BLANK</v>
      </c>
      <c r="R12293"/>
    </row>
    <row r="12294" spans="16:18" x14ac:dyDescent="0.2">
      <c r="P12294" s="288" t="str">
        <f t="shared" si="192"/>
        <v>BLANK</v>
      </c>
      <c r="R12294"/>
    </row>
    <row r="12295" spans="16:18" x14ac:dyDescent="0.2">
      <c r="P12295" s="288" t="str">
        <f t="shared" si="192"/>
        <v>BLANK</v>
      </c>
      <c r="R12295"/>
    </row>
    <row r="12296" spans="16:18" x14ac:dyDescent="0.2">
      <c r="P12296" s="288" t="str">
        <f t="shared" si="192"/>
        <v>BLANK</v>
      </c>
      <c r="R12296"/>
    </row>
    <row r="12297" spans="16:18" x14ac:dyDescent="0.2">
      <c r="P12297" s="288" t="str">
        <f t="shared" si="192"/>
        <v>BLANK</v>
      </c>
      <c r="R12297"/>
    </row>
    <row r="12298" spans="16:18" x14ac:dyDescent="0.2">
      <c r="P12298" s="288" t="str">
        <f t="shared" si="192"/>
        <v>BLANK</v>
      </c>
      <c r="R12298"/>
    </row>
    <row r="12299" spans="16:18" x14ac:dyDescent="0.2">
      <c r="P12299" s="288" t="str">
        <f t="shared" si="192"/>
        <v>BLANK</v>
      </c>
      <c r="R12299"/>
    </row>
    <row r="12300" spans="16:18" x14ac:dyDescent="0.2">
      <c r="P12300" s="288" t="str">
        <f t="shared" si="192"/>
        <v>BLANK</v>
      </c>
      <c r="R12300"/>
    </row>
    <row r="12301" spans="16:18" x14ac:dyDescent="0.2">
      <c r="P12301" s="288" t="str">
        <f t="shared" si="192"/>
        <v>BLANK</v>
      </c>
      <c r="R12301"/>
    </row>
    <row r="12302" spans="16:18" x14ac:dyDescent="0.2">
      <c r="P12302" s="288" t="str">
        <f t="shared" si="192"/>
        <v>BLANK</v>
      </c>
      <c r="R12302"/>
    </row>
    <row r="12303" spans="16:18" x14ac:dyDescent="0.2">
      <c r="P12303" s="288" t="str">
        <f t="shared" si="192"/>
        <v>BLANK</v>
      </c>
      <c r="R12303"/>
    </row>
    <row r="12304" spans="16:18" x14ac:dyDescent="0.2">
      <c r="P12304" s="288" t="str">
        <f t="shared" si="192"/>
        <v>BLANK</v>
      </c>
      <c r="R12304"/>
    </row>
    <row r="12305" spans="16:18" x14ac:dyDescent="0.2">
      <c r="P12305" s="288" t="str">
        <f t="shared" si="192"/>
        <v>BLANK</v>
      </c>
      <c r="R12305"/>
    </row>
    <row r="12306" spans="16:18" x14ac:dyDescent="0.2">
      <c r="P12306" s="288" t="str">
        <f t="shared" si="192"/>
        <v>BLANK</v>
      </c>
      <c r="R12306"/>
    </row>
    <row r="12307" spans="16:18" x14ac:dyDescent="0.2">
      <c r="P12307" s="288" t="str">
        <f t="shared" si="192"/>
        <v>BLANK</v>
      </c>
      <c r="R12307"/>
    </row>
    <row r="12308" spans="16:18" x14ac:dyDescent="0.2">
      <c r="P12308" s="288" t="str">
        <f t="shared" si="192"/>
        <v>BLANK</v>
      </c>
      <c r="R12308"/>
    </row>
    <row r="12309" spans="16:18" x14ac:dyDescent="0.2">
      <c r="P12309" s="288" t="str">
        <f t="shared" si="192"/>
        <v>BLANK</v>
      </c>
      <c r="R12309"/>
    </row>
    <row r="12310" spans="16:18" x14ac:dyDescent="0.2">
      <c r="P12310" s="288" t="str">
        <f t="shared" si="192"/>
        <v>BLANK</v>
      </c>
      <c r="R12310"/>
    </row>
    <row r="12311" spans="16:18" x14ac:dyDescent="0.2">
      <c r="P12311" s="288" t="str">
        <f t="shared" si="192"/>
        <v>BLANK</v>
      </c>
      <c r="R12311"/>
    </row>
    <row r="12312" spans="16:18" x14ac:dyDescent="0.2">
      <c r="P12312" s="288" t="str">
        <f t="shared" si="192"/>
        <v>BLANK</v>
      </c>
      <c r="R12312"/>
    </row>
    <row r="12313" spans="16:18" x14ac:dyDescent="0.2">
      <c r="P12313" s="288" t="str">
        <f t="shared" si="192"/>
        <v>BLANK</v>
      </c>
      <c r="R12313"/>
    </row>
    <row r="12314" spans="16:18" x14ac:dyDescent="0.2">
      <c r="P12314" s="288" t="str">
        <f t="shared" si="192"/>
        <v>BLANK</v>
      </c>
      <c r="R12314"/>
    </row>
    <row r="12315" spans="16:18" x14ac:dyDescent="0.2">
      <c r="P12315" s="288" t="str">
        <f t="shared" si="192"/>
        <v>BLANK</v>
      </c>
      <c r="R12315"/>
    </row>
    <row r="12316" spans="16:18" x14ac:dyDescent="0.2">
      <c r="P12316" s="288" t="str">
        <f t="shared" si="192"/>
        <v>BLANK</v>
      </c>
      <c r="R12316"/>
    </row>
    <row r="12317" spans="16:18" x14ac:dyDescent="0.2">
      <c r="P12317" s="288" t="str">
        <f t="shared" si="192"/>
        <v>BLANK</v>
      </c>
      <c r="R12317"/>
    </row>
    <row r="12318" spans="16:18" x14ac:dyDescent="0.2">
      <c r="P12318" s="288" t="str">
        <f t="shared" si="192"/>
        <v>BLANK</v>
      </c>
      <c r="R12318"/>
    </row>
    <row r="12319" spans="16:18" x14ac:dyDescent="0.2">
      <c r="P12319" s="288" t="str">
        <f t="shared" si="192"/>
        <v>BLANK</v>
      </c>
      <c r="R12319"/>
    </row>
    <row r="12320" spans="16:18" x14ac:dyDescent="0.2">
      <c r="P12320" s="288" t="str">
        <f t="shared" si="192"/>
        <v>BLANK</v>
      </c>
      <c r="R12320"/>
    </row>
    <row r="12321" spans="16:18" x14ac:dyDescent="0.2">
      <c r="P12321" s="288" t="str">
        <f t="shared" si="192"/>
        <v>BLANK</v>
      </c>
      <c r="R12321"/>
    </row>
    <row r="12322" spans="16:18" x14ac:dyDescent="0.2">
      <c r="P12322" s="288" t="str">
        <f t="shared" si="192"/>
        <v>BLANK</v>
      </c>
      <c r="R12322"/>
    </row>
    <row r="12323" spans="16:18" x14ac:dyDescent="0.2">
      <c r="P12323" s="288" t="str">
        <f t="shared" si="192"/>
        <v>BLANK</v>
      </c>
      <c r="R12323"/>
    </row>
    <row r="12324" spans="16:18" x14ac:dyDescent="0.2">
      <c r="P12324" s="288" t="str">
        <f t="shared" si="192"/>
        <v>BLANK</v>
      </c>
      <c r="R12324"/>
    </row>
    <row r="12325" spans="16:18" x14ac:dyDescent="0.2">
      <c r="P12325" s="288" t="str">
        <f t="shared" si="192"/>
        <v>BLANK</v>
      </c>
      <c r="R12325"/>
    </row>
    <row r="12326" spans="16:18" x14ac:dyDescent="0.2">
      <c r="P12326" s="288" t="str">
        <f t="shared" si="192"/>
        <v>BLANK</v>
      </c>
      <c r="R12326"/>
    </row>
    <row r="12327" spans="16:18" x14ac:dyDescent="0.2">
      <c r="P12327" s="288" t="str">
        <f t="shared" si="192"/>
        <v>BLANK</v>
      </c>
      <c r="R12327"/>
    </row>
    <row r="12328" spans="16:18" x14ac:dyDescent="0.2">
      <c r="P12328" s="288" t="str">
        <f t="shared" si="192"/>
        <v>BLANK</v>
      </c>
      <c r="R12328"/>
    </row>
    <row r="12329" spans="16:18" x14ac:dyDescent="0.2">
      <c r="P12329" s="288" t="str">
        <f t="shared" si="192"/>
        <v>BLANK</v>
      </c>
      <c r="R12329"/>
    </row>
    <row r="12330" spans="16:18" x14ac:dyDescent="0.2">
      <c r="P12330" s="288" t="str">
        <f t="shared" si="192"/>
        <v>BLANK</v>
      </c>
      <c r="R12330"/>
    </row>
    <row r="12331" spans="16:18" x14ac:dyDescent="0.2">
      <c r="P12331" s="288" t="str">
        <f t="shared" si="192"/>
        <v>BLANK</v>
      </c>
      <c r="R12331"/>
    </row>
    <row r="12332" spans="16:18" x14ac:dyDescent="0.2">
      <c r="P12332" s="288" t="str">
        <f t="shared" si="192"/>
        <v>BLANK</v>
      </c>
      <c r="R12332"/>
    </row>
    <row r="12333" spans="16:18" x14ac:dyDescent="0.2">
      <c r="P12333" s="288" t="str">
        <f t="shared" si="192"/>
        <v>BLANK</v>
      </c>
      <c r="R12333"/>
    </row>
    <row r="12334" spans="16:18" x14ac:dyDescent="0.2">
      <c r="P12334" s="288" t="str">
        <f t="shared" si="192"/>
        <v>BLANK</v>
      </c>
      <c r="R12334"/>
    </row>
    <row r="12335" spans="16:18" x14ac:dyDescent="0.2">
      <c r="P12335" s="288" t="str">
        <f t="shared" si="192"/>
        <v>BLANK</v>
      </c>
      <c r="R12335"/>
    </row>
    <row r="12336" spans="16:18" x14ac:dyDescent="0.2">
      <c r="P12336" s="288" t="str">
        <f t="shared" si="192"/>
        <v>BLANK</v>
      </c>
      <c r="R12336"/>
    </row>
    <row r="12337" spans="16:18" x14ac:dyDescent="0.2">
      <c r="P12337" s="288" t="str">
        <f t="shared" si="192"/>
        <v>BLANK</v>
      </c>
      <c r="R12337"/>
    </row>
    <row r="12338" spans="16:18" x14ac:dyDescent="0.2">
      <c r="P12338" s="288" t="str">
        <f t="shared" si="192"/>
        <v>BLANK</v>
      </c>
      <c r="R12338"/>
    </row>
    <row r="12339" spans="16:18" x14ac:dyDescent="0.2">
      <c r="P12339" s="288" t="str">
        <f t="shared" si="192"/>
        <v>BLANK</v>
      </c>
      <c r="R12339"/>
    </row>
    <row r="12340" spans="16:18" x14ac:dyDescent="0.2">
      <c r="P12340" s="288" t="str">
        <f t="shared" si="192"/>
        <v>BLANK</v>
      </c>
      <c r="R12340"/>
    </row>
    <row r="12341" spans="16:18" x14ac:dyDescent="0.2">
      <c r="P12341" s="288" t="str">
        <f t="shared" si="192"/>
        <v>BLANK</v>
      </c>
      <c r="R12341"/>
    </row>
    <row r="12342" spans="16:18" x14ac:dyDescent="0.2">
      <c r="P12342" s="288" t="str">
        <f t="shared" si="192"/>
        <v>BLANK</v>
      </c>
      <c r="R12342"/>
    </row>
    <row r="12343" spans="16:18" x14ac:dyDescent="0.2">
      <c r="P12343" s="288" t="str">
        <f t="shared" si="192"/>
        <v>BLANK</v>
      </c>
      <c r="R12343"/>
    </row>
    <row r="12344" spans="16:18" x14ac:dyDescent="0.2">
      <c r="P12344" s="288" t="str">
        <f t="shared" si="192"/>
        <v>BLANK</v>
      </c>
      <c r="R12344"/>
    </row>
    <row r="12345" spans="16:18" x14ac:dyDescent="0.2">
      <c r="P12345" s="288" t="str">
        <f t="shared" si="192"/>
        <v>BLANK</v>
      </c>
      <c r="R12345"/>
    </row>
    <row r="12346" spans="16:18" x14ac:dyDescent="0.2">
      <c r="P12346" s="288" t="str">
        <f t="shared" si="192"/>
        <v>BLANK</v>
      </c>
      <c r="R12346"/>
    </row>
    <row r="12347" spans="16:18" x14ac:dyDescent="0.2">
      <c r="P12347" s="288" t="str">
        <f t="shared" si="192"/>
        <v>BLANK</v>
      </c>
      <c r="R12347"/>
    </row>
    <row r="12348" spans="16:18" x14ac:dyDescent="0.2">
      <c r="P12348" s="288" t="str">
        <f t="shared" si="192"/>
        <v>BLANK</v>
      </c>
      <c r="R12348"/>
    </row>
    <row r="12349" spans="16:18" x14ac:dyDescent="0.2">
      <c r="P12349" s="288" t="str">
        <f t="shared" si="192"/>
        <v>BLANK</v>
      </c>
      <c r="R12349"/>
    </row>
    <row r="12350" spans="16:18" x14ac:dyDescent="0.2">
      <c r="P12350" s="288" t="str">
        <f t="shared" si="192"/>
        <v>BLANK</v>
      </c>
      <c r="R12350"/>
    </row>
    <row r="12351" spans="16:18" x14ac:dyDescent="0.2">
      <c r="P12351" s="288" t="str">
        <f t="shared" si="192"/>
        <v>BLANK</v>
      </c>
      <c r="R12351"/>
    </row>
    <row r="12352" spans="16:18" x14ac:dyDescent="0.2">
      <c r="P12352" s="288" t="str">
        <f t="shared" si="192"/>
        <v>BLANK</v>
      </c>
      <c r="R12352"/>
    </row>
    <row r="12353" spans="16:18" x14ac:dyDescent="0.2">
      <c r="P12353" s="288" t="str">
        <f t="shared" si="192"/>
        <v>BLANK</v>
      </c>
      <c r="R12353"/>
    </row>
    <row r="12354" spans="16:18" x14ac:dyDescent="0.2">
      <c r="P12354" s="288" t="str">
        <f t="shared" si="192"/>
        <v>BLANK</v>
      </c>
      <c r="R12354"/>
    </row>
    <row r="12355" spans="16:18" x14ac:dyDescent="0.2">
      <c r="P12355" s="288" t="str">
        <f t="shared" ref="P12355:P12418" si="193">IF(A12355="","BLANK",A12355)</f>
        <v>BLANK</v>
      </c>
      <c r="R12355"/>
    </row>
    <row r="12356" spans="16:18" x14ac:dyDescent="0.2">
      <c r="P12356" s="288" t="str">
        <f t="shared" si="193"/>
        <v>BLANK</v>
      </c>
      <c r="R12356"/>
    </row>
    <row r="12357" spans="16:18" x14ac:dyDescent="0.2">
      <c r="P12357" s="288" t="str">
        <f t="shared" si="193"/>
        <v>BLANK</v>
      </c>
      <c r="R12357"/>
    </row>
    <row r="12358" spans="16:18" x14ac:dyDescent="0.2">
      <c r="P12358" s="288" t="str">
        <f t="shared" si="193"/>
        <v>BLANK</v>
      </c>
      <c r="R12358"/>
    </row>
    <row r="12359" spans="16:18" x14ac:dyDescent="0.2">
      <c r="P12359" s="288" t="str">
        <f t="shared" si="193"/>
        <v>BLANK</v>
      </c>
      <c r="R12359"/>
    </row>
    <row r="12360" spans="16:18" x14ac:dyDescent="0.2">
      <c r="P12360" s="288" t="str">
        <f t="shared" si="193"/>
        <v>BLANK</v>
      </c>
      <c r="R12360"/>
    </row>
    <row r="12361" spans="16:18" x14ac:dyDescent="0.2">
      <c r="P12361" s="288" t="str">
        <f t="shared" si="193"/>
        <v>BLANK</v>
      </c>
      <c r="R12361"/>
    </row>
    <row r="12362" spans="16:18" x14ac:dyDescent="0.2">
      <c r="P12362" s="288" t="str">
        <f t="shared" si="193"/>
        <v>BLANK</v>
      </c>
      <c r="R12362"/>
    </row>
    <row r="12363" spans="16:18" x14ac:dyDescent="0.2">
      <c r="P12363" s="288" t="str">
        <f t="shared" si="193"/>
        <v>BLANK</v>
      </c>
      <c r="R12363"/>
    </row>
    <row r="12364" spans="16:18" x14ac:dyDescent="0.2">
      <c r="P12364" s="288" t="str">
        <f t="shared" si="193"/>
        <v>BLANK</v>
      </c>
      <c r="R12364"/>
    </row>
    <row r="12365" spans="16:18" x14ac:dyDescent="0.2">
      <c r="P12365" s="288" t="str">
        <f t="shared" si="193"/>
        <v>BLANK</v>
      </c>
      <c r="R12365"/>
    </row>
    <row r="12366" spans="16:18" x14ac:dyDescent="0.2">
      <c r="P12366" s="288" t="str">
        <f t="shared" si="193"/>
        <v>BLANK</v>
      </c>
      <c r="R12366"/>
    </row>
    <row r="12367" spans="16:18" x14ac:dyDescent="0.2">
      <c r="P12367" s="288" t="str">
        <f t="shared" si="193"/>
        <v>BLANK</v>
      </c>
      <c r="R12367"/>
    </row>
    <row r="12368" spans="16:18" x14ac:dyDescent="0.2">
      <c r="P12368" s="288" t="str">
        <f t="shared" si="193"/>
        <v>BLANK</v>
      </c>
      <c r="R12368"/>
    </row>
    <row r="12369" spans="16:18" x14ac:dyDescent="0.2">
      <c r="P12369" s="288" t="str">
        <f t="shared" si="193"/>
        <v>BLANK</v>
      </c>
      <c r="R12369"/>
    </row>
    <row r="12370" spans="16:18" x14ac:dyDescent="0.2">
      <c r="P12370" s="288" t="str">
        <f t="shared" si="193"/>
        <v>BLANK</v>
      </c>
      <c r="R12370"/>
    </row>
    <row r="12371" spans="16:18" x14ac:dyDescent="0.2">
      <c r="P12371" s="288" t="str">
        <f t="shared" si="193"/>
        <v>BLANK</v>
      </c>
      <c r="R12371"/>
    </row>
    <row r="12372" spans="16:18" x14ac:dyDescent="0.2">
      <c r="P12372" s="288" t="str">
        <f t="shared" si="193"/>
        <v>BLANK</v>
      </c>
      <c r="R12372"/>
    </row>
    <row r="12373" spans="16:18" x14ac:dyDescent="0.2">
      <c r="P12373" s="288" t="str">
        <f t="shared" si="193"/>
        <v>BLANK</v>
      </c>
      <c r="R12373"/>
    </row>
    <row r="12374" spans="16:18" x14ac:dyDescent="0.2">
      <c r="P12374" s="288" t="str">
        <f t="shared" si="193"/>
        <v>BLANK</v>
      </c>
      <c r="R12374"/>
    </row>
    <row r="12375" spans="16:18" x14ac:dyDescent="0.2">
      <c r="P12375" s="288" t="str">
        <f t="shared" si="193"/>
        <v>BLANK</v>
      </c>
      <c r="R12375"/>
    </row>
    <row r="12376" spans="16:18" x14ac:dyDescent="0.2">
      <c r="P12376" s="288" t="str">
        <f t="shared" si="193"/>
        <v>BLANK</v>
      </c>
      <c r="R12376"/>
    </row>
    <row r="12377" spans="16:18" x14ac:dyDescent="0.2">
      <c r="P12377" s="288" t="str">
        <f t="shared" si="193"/>
        <v>BLANK</v>
      </c>
      <c r="R12377"/>
    </row>
    <row r="12378" spans="16:18" x14ac:dyDescent="0.2">
      <c r="P12378" s="288" t="str">
        <f t="shared" si="193"/>
        <v>BLANK</v>
      </c>
      <c r="R12378"/>
    </row>
    <row r="12379" spans="16:18" x14ac:dyDescent="0.2">
      <c r="P12379" s="288" t="str">
        <f t="shared" si="193"/>
        <v>BLANK</v>
      </c>
      <c r="R12379"/>
    </row>
    <row r="12380" spans="16:18" x14ac:dyDescent="0.2">
      <c r="P12380" s="288" t="str">
        <f t="shared" si="193"/>
        <v>BLANK</v>
      </c>
      <c r="R12380"/>
    </row>
    <row r="12381" spans="16:18" x14ac:dyDescent="0.2">
      <c r="P12381" s="288" t="str">
        <f t="shared" si="193"/>
        <v>BLANK</v>
      </c>
      <c r="R12381"/>
    </row>
    <row r="12382" spans="16:18" x14ac:dyDescent="0.2">
      <c r="P12382" s="288" t="str">
        <f t="shared" si="193"/>
        <v>BLANK</v>
      </c>
      <c r="R12382"/>
    </row>
    <row r="12383" spans="16:18" x14ac:dyDescent="0.2">
      <c r="P12383" s="288" t="str">
        <f t="shared" si="193"/>
        <v>BLANK</v>
      </c>
      <c r="R12383"/>
    </row>
    <row r="12384" spans="16:18" x14ac:dyDescent="0.2">
      <c r="P12384" s="288" t="str">
        <f t="shared" si="193"/>
        <v>BLANK</v>
      </c>
      <c r="R12384"/>
    </row>
    <row r="12385" spans="16:18" x14ac:dyDescent="0.2">
      <c r="P12385" s="288" t="str">
        <f t="shared" si="193"/>
        <v>BLANK</v>
      </c>
      <c r="R12385"/>
    </row>
    <row r="12386" spans="16:18" x14ac:dyDescent="0.2">
      <c r="P12386" s="288" t="str">
        <f t="shared" si="193"/>
        <v>BLANK</v>
      </c>
      <c r="R12386"/>
    </row>
    <row r="12387" spans="16:18" x14ac:dyDescent="0.2">
      <c r="P12387" s="288" t="str">
        <f t="shared" si="193"/>
        <v>BLANK</v>
      </c>
      <c r="R12387"/>
    </row>
    <row r="12388" spans="16:18" x14ac:dyDescent="0.2">
      <c r="P12388" s="288" t="str">
        <f t="shared" si="193"/>
        <v>BLANK</v>
      </c>
      <c r="R12388"/>
    </row>
    <row r="12389" spans="16:18" x14ac:dyDescent="0.2">
      <c r="P12389" s="288" t="str">
        <f t="shared" si="193"/>
        <v>BLANK</v>
      </c>
      <c r="R12389"/>
    </row>
    <row r="12390" spans="16:18" x14ac:dyDescent="0.2">
      <c r="P12390" s="288" t="str">
        <f t="shared" si="193"/>
        <v>BLANK</v>
      </c>
      <c r="R12390"/>
    </row>
    <row r="12391" spans="16:18" x14ac:dyDescent="0.2">
      <c r="P12391" s="288" t="str">
        <f t="shared" si="193"/>
        <v>BLANK</v>
      </c>
      <c r="R12391"/>
    </row>
    <row r="12392" spans="16:18" x14ac:dyDescent="0.2">
      <c r="P12392" s="288" t="str">
        <f t="shared" si="193"/>
        <v>BLANK</v>
      </c>
      <c r="R12392"/>
    </row>
    <row r="12393" spans="16:18" x14ac:dyDescent="0.2">
      <c r="P12393" s="288" t="str">
        <f t="shared" si="193"/>
        <v>BLANK</v>
      </c>
      <c r="R12393"/>
    </row>
    <row r="12394" spans="16:18" x14ac:dyDescent="0.2">
      <c r="P12394" s="288" t="str">
        <f t="shared" si="193"/>
        <v>BLANK</v>
      </c>
      <c r="R12394"/>
    </row>
    <row r="12395" spans="16:18" x14ac:dyDescent="0.2">
      <c r="P12395" s="288" t="str">
        <f t="shared" si="193"/>
        <v>BLANK</v>
      </c>
      <c r="R12395"/>
    </row>
    <row r="12396" spans="16:18" x14ac:dyDescent="0.2">
      <c r="P12396" s="288" t="str">
        <f t="shared" si="193"/>
        <v>BLANK</v>
      </c>
      <c r="R12396"/>
    </row>
    <row r="12397" spans="16:18" x14ac:dyDescent="0.2">
      <c r="P12397" s="288" t="str">
        <f t="shared" si="193"/>
        <v>BLANK</v>
      </c>
      <c r="R12397"/>
    </row>
    <row r="12398" spans="16:18" x14ac:dyDescent="0.2">
      <c r="P12398" s="288" t="str">
        <f t="shared" si="193"/>
        <v>BLANK</v>
      </c>
      <c r="R12398"/>
    </row>
    <row r="12399" spans="16:18" x14ac:dyDescent="0.2">
      <c r="P12399" s="288" t="str">
        <f t="shared" si="193"/>
        <v>BLANK</v>
      </c>
      <c r="R12399"/>
    </row>
    <row r="12400" spans="16:18" x14ac:dyDescent="0.2">
      <c r="P12400" s="288" t="str">
        <f t="shared" si="193"/>
        <v>BLANK</v>
      </c>
      <c r="R12400"/>
    </row>
    <row r="12401" spans="16:18" x14ac:dyDescent="0.2">
      <c r="P12401" s="288" t="str">
        <f t="shared" si="193"/>
        <v>BLANK</v>
      </c>
      <c r="R12401"/>
    </row>
    <row r="12402" spans="16:18" x14ac:dyDescent="0.2">
      <c r="P12402" s="288" t="str">
        <f t="shared" si="193"/>
        <v>BLANK</v>
      </c>
      <c r="R12402"/>
    </row>
    <row r="12403" spans="16:18" x14ac:dyDescent="0.2">
      <c r="P12403" s="288" t="str">
        <f t="shared" si="193"/>
        <v>BLANK</v>
      </c>
      <c r="R12403"/>
    </row>
    <row r="12404" spans="16:18" x14ac:dyDescent="0.2">
      <c r="P12404" s="288" t="str">
        <f t="shared" si="193"/>
        <v>BLANK</v>
      </c>
      <c r="R12404"/>
    </row>
    <row r="12405" spans="16:18" x14ac:dyDescent="0.2">
      <c r="P12405" s="288" t="str">
        <f t="shared" si="193"/>
        <v>BLANK</v>
      </c>
      <c r="R12405"/>
    </row>
    <row r="12406" spans="16:18" x14ac:dyDescent="0.2">
      <c r="P12406" s="288" t="str">
        <f t="shared" si="193"/>
        <v>BLANK</v>
      </c>
      <c r="R12406"/>
    </row>
    <row r="12407" spans="16:18" x14ac:dyDescent="0.2">
      <c r="P12407" s="288" t="str">
        <f t="shared" si="193"/>
        <v>BLANK</v>
      </c>
      <c r="R12407"/>
    </row>
    <row r="12408" spans="16:18" x14ac:dyDescent="0.2">
      <c r="P12408" s="288" t="str">
        <f t="shared" si="193"/>
        <v>BLANK</v>
      </c>
      <c r="R12408"/>
    </row>
    <row r="12409" spans="16:18" x14ac:dyDescent="0.2">
      <c r="P12409" s="288" t="str">
        <f t="shared" si="193"/>
        <v>BLANK</v>
      </c>
      <c r="R12409"/>
    </row>
    <row r="12410" spans="16:18" x14ac:dyDescent="0.2">
      <c r="P12410" s="288" t="str">
        <f t="shared" si="193"/>
        <v>BLANK</v>
      </c>
      <c r="R12410"/>
    </row>
    <row r="12411" spans="16:18" x14ac:dyDescent="0.2">
      <c r="P12411" s="288" t="str">
        <f t="shared" si="193"/>
        <v>BLANK</v>
      </c>
      <c r="R12411"/>
    </row>
    <row r="12412" spans="16:18" x14ac:dyDescent="0.2">
      <c r="P12412" s="288" t="str">
        <f t="shared" si="193"/>
        <v>BLANK</v>
      </c>
      <c r="R12412"/>
    </row>
    <row r="12413" spans="16:18" x14ac:dyDescent="0.2">
      <c r="P12413" s="288" t="str">
        <f t="shared" si="193"/>
        <v>BLANK</v>
      </c>
      <c r="R12413"/>
    </row>
    <row r="12414" spans="16:18" x14ac:dyDescent="0.2">
      <c r="P12414" s="288" t="str">
        <f t="shared" si="193"/>
        <v>BLANK</v>
      </c>
      <c r="R12414"/>
    </row>
    <row r="12415" spans="16:18" x14ac:dyDescent="0.2">
      <c r="P12415" s="288" t="str">
        <f t="shared" si="193"/>
        <v>BLANK</v>
      </c>
      <c r="R12415"/>
    </row>
    <row r="12416" spans="16:18" x14ac:dyDescent="0.2">
      <c r="P12416" s="288" t="str">
        <f t="shared" si="193"/>
        <v>BLANK</v>
      </c>
      <c r="R12416"/>
    </row>
    <row r="12417" spans="16:18" x14ac:dyDescent="0.2">
      <c r="P12417" s="288" t="str">
        <f t="shared" si="193"/>
        <v>BLANK</v>
      </c>
      <c r="R12417"/>
    </row>
    <row r="12418" spans="16:18" x14ac:dyDescent="0.2">
      <c r="P12418" s="288" t="str">
        <f t="shared" si="193"/>
        <v>BLANK</v>
      </c>
      <c r="R12418"/>
    </row>
    <row r="12419" spans="16:18" x14ac:dyDescent="0.2">
      <c r="P12419" s="288" t="str">
        <f t="shared" ref="P12419:P12482" si="194">IF(A12419="","BLANK",A12419)</f>
        <v>BLANK</v>
      </c>
      <c r="R12419"/>
    </row>
    <row r="12420" spans="16:18" x14ac:dyDescent="0.2">
      <c r="P12420" s="288" t="str">
        <f t="shared" si="194"/>
        <v>BLANK</v>
      </c>
      <c r="R12420"/>
    </row>
    <row r="12421" spans="16:18" x14ac:dyDescent="0.2">
      <c r="P12421" s="288" t="str">
        <f t="shared" si="194"/>
        <v>BLANK</v>
      </c>
      <c r="R12421"/>
    </row>
    <row r="12422" spans="16:18" x14ac:dyDescent="0.2">
      <c r="P12422" s="288" t="str">
        <f t="shared" si="194"/>
        <v>BLANK</v>
      </c>
      <c r="R12422"/>
    </row>
    <row r="12423" spans="16:18" x14ac:dyDescent="0.2">
      <c r="P12423" s="288" t="str">
        <f t="shared" si="194"/>
        <v>BLANK</v>
      </c>
      <c r="R12423"/>
    </row>
    <row r="12424" spans="16:18" x14ac:dyDescent="0.2">
      <c r="P12424" s="288" t="str">
        <f t="shared" si="194"/>
        <v>BLANK</v>
      </c>
      <c r="R12424"/>
    </row>
    <row r="12425" spans="16:18" x14ac:dyDescent="0.2">
      <c r="P12425" s="288" t="str">
        <f t="shared" si="194"/>
        <v>BLANK</v>
      </c>
      <c r="R12425"/>
    </row>
    <row r="12426" spans="16:18" x14ac:dyDescent="0.2">
      <c r="P12426" s="288" t="str">
        <f t="shared" si="194"/>
        <v>BLANK</v>
      </c>
      <c r="R12426"/>
    </row>
    <row r="12427" spans="16:18" x14ac:dyDescent="0.2">
      <c r="P12427" s="288" t="str">
        <f t="shared" si="194"/>
        <v>BLANK</v>
      </c>
      <c r="R12427"/>
    </row>
    <row r="12428" spans="16:18" x14ac:dyDescent="0.2">
      <c r="P12428" s="288" t="str">
        <f t="shared" si="194"/>
        <v>BLANK</v>
      </c>
      <c r="R12428"/>
    </row>
    <row r="12429" spans="16:18" x14ac:dyDescent="0.2">
      <c r="P12429" s="288" t="str">
        <f t="shared" si="194"/>
        <v>BLANK</v>
      </c>
      <c r="R12429"/>
    </row>
    <row r="12430" spans="16:18" x14ac:dyDescent="0.2">
      <c r="P12430" s="288" t="str">
        <f t="shared" si="194"/>
        <v>BLANK</v>
      </c>
      <c r="R12430"/>
    </row>
    <row r="12431" spans="16:18" x14ac:dyDescent="0.2">
      <c r="P12431" s="288" t="str">
        <f t="shared" si="194"/>
        <v>BLANK</v>
      </c>
      <c r="R12431"/>
    </row>
    <row r="12432" spans="16:18" x14ac:dyDescent="0.2">
      <c r="P12432" s="288" t="str">
        <f t="shared" si="194"/>
        <v>BLANK</v>
      </c>
      <c r="R12432"/>
    </row>
    <row r="12433" spans="16:18" x14ac:dyDescent="0.2">
      <c r="P12433" s="288" t="str">
        <f t="shared" si="194"/>
        <v>BLANK</v>
      </c>
      <c r="R12433"/>
    </row>
    <row r="12434" spans="16:18" x14ac:dyDescent="0.2">
      <c r="P12434" s="288" t="str">
        <f t="shared" si="194"/>
        <v>BLANK</v>
      </c>
      <c r="R12434"/>
    </row>
    <row r="12435" spans="16:18" x14ac:dyDescent="0.2">
      <c r="P12435" s="288" t="str">
        <f t="shared" si="194"/>
        <v>BLANK</v>
      </c>
      <c r="R12435"/>
    </row>
    <row r="12436" spans="16:18" x14ac:dyDescent="0.2">
      <c r="P12436" s="288" t="str">
        <f t="shared" si="194"/>
        <v>BLANK</v>
      </c>
      <c r="R12436"/>
    </row>
    <row r="12437" spans="16:18" x14ac:dyDescent="0.2">
      <c r="P12437" s="288" t="str">
        <f t="shared" si="194"/>
        <v>BLANK</v>
      </c>
      <c r="R12437"/>
    </row>
    <row r="12438" spans="16:18" x14ac:dyDescent="0.2">
      <c r="P12438" s="288" t="str">
        <f t="shared" si="194"/>
        <v>BLANK</v>
      </c>
      <c r="R12438"/>
    </row>
    <row r="12439" spans="16:18" x14ac:dyDescent="0.2">
      <c r="P12439" s="288" t="str">
        <f t="shared" si="194"/>
        <v>BLANK</v>
      </c>
      <c r="R12439"/>
    </row>
    <row r="12440" spans="16:18" x14ac:dyDescent="0.2">
      <c r="P12440" s="288" t="str">
        <f t="shared" si="194"/>
        <v>BLANK</v>
      </c>
      <c r="R12440"/>
    </row>
    <row r="12441" spans="16:18" x14ac:dyDescent="0.2">
      <c r="P12441" s="288" t="str">
        <f t="shared" si="194"/>
        <v>BLANK</v>
      </c>
      <c r="R12441"/>
    </row>
    <row r="12442" spans="16:18" x14ac:dyDescent="0.2">
      <c r="P12442" s="288" t="str">
        <f t="shared" si="194"/>
        <v>BLANK</v>
      </c>
      <c r="R12442"/>
    </row>
    <row r="12443" spans="16:18" x14ac:dyDescent="0.2">
      <c r="P12443" s="288" t="str">
        <f t="shared" si="194"/>
        <v>BLANK</v>
      </c>
      <c r="R12443"/>
    </row>
    <row r="12444" spans="16:18" x14ac:dyDescent="0.2">
      <c r="P12444" s="288" t="str">
        <f t="shared" si="194"/>
        <v>BLANK</v>
      </c>
      <c r="R12444"/>
    </row>
    <row r="12445" spans="16:18" x14ac:dyDescent="0.2">
      <c r="P12445" s="288" t="str">
        <f t="shared" si="194"/>
        <v>BLANK</v>
      </c>
      <c r="R12445"/>
    </row>
    <row r="12446" spans="16:18" x14ac:dyDescent="0.2">
      <c r="P12446" s="288" t="str">
        <f t="shared" si="194"/>
        <v>BLANK</v>
      </c>
      <c r="R12446"/>
    </row>
    <row r="12447" spans="16:18" x14ac:dyDescent="0.2">
      <c r="P12447" s="288" t="str">
        <f t="shared" si="194"/>
        <v>BLANK</v>
      </c>
      <c r="R12447"/>
    </row>
    <row r="12448" spans="16:18" x14ac:dyDescent="0.2">
      <c r="P12448" s="288" t="str">
        <f t="shared" si="194"/>
        <v>BLANK</v>
      </c>
      <c r="R12448"/>
    </row>
    <row r="12449" spans="16:18" x14ac:dyDescent="0.2">
      <c r="P12449" s="288" t="str">
        <f t="shared" si="194"/>
        <v>BLANK</v>
      </c>
      <c r="R12449"/>
    </row>
    <row r="12450" spans="16:18" x14ac:dyDescent="0.2">
      <c r="P12450" s="288" t="str">
        <f t="shared" si="194"/>
        <v>BLANK</v>
      </c>
      <c r="R12450"/>
    </row>
    <row r="12451" spans="16:18" x14ac:dyDescent="0.2">
      <c r="P12451" s="288" t="str">
        <f t="shared" si="194"/>
        <v>BLANK</v>
      </c>
      <c r="R12451"/>
    </row>
    <row r="12452" spans="16:18" x14ac:dyDescent="0.2">
      <c r="P12452" s="288" t="str">
        <f t="shared" si="194"/>
        <v>BLANK</v>
      </c>
      <c r="R12452"/>
    </row>
    <row r="12453" spans="16:18" x14ac:dyDescent="0.2">
      <c r="P12453" s="288" t="str">
        <f t="shared" si="194"/>
        <v>BLANK</v>
      </c>
      <c r="R12453"/>
    </row>
    <row r="12454" spans="16:18" x14ac:dyDescent="0.2">
      <c r="P12454" s="288" t="str">
        <f t="shared" si="194"/>
        <v>BLANK</v>
      </c>
      <c r="R12454"/>
    </row>
    <row r="12455" spans="16:18" x14ac:dyDescent="0.2">
      <c r="P12455" s="288" t="str">
        <f t="shared" si="194"/>
        <v>BLANK</v>
      </c>
      <c r="R12455"/>
    </row>
    <row r="12456" spans="16:18" x14ac:dyDescent="0.2">
      <c r="P12456" s="288" t="str">
        <f t="shared" si="194"/>
        <v>BLANK</v>
      </c>
      <c r="R12456"/>
    </row>
    <row r="12457" spans="16:18" x14ac:dyDescent="0.2">
      <c r="P12457" s="288" t="str">
        <f t="shared" si="194"/>
        <v>BLANK</v>
      </c>
      <c r="R12457"/>
    </row>
    <row r="12458" spans="16:18" x14ac:dyDescent="0.2">
      <c r="P12458" s="288" t="str">
        <f t="shared" si="194"/>
        <v>BLANK</v>
      </c>
      <c r="R12458"/>
    </row>
    <row r="12459" spans="16:18" x14ac:dyDescent="0.2">
      <c r="P12459" s="288" t="str">
        <f t="shared" si="194"/>
        <v>BLANK</v>
      </c>
      <c r="R12459"/>
    </row>
    <row r="12460" spans="16:18" x14ac:dyDescent="0.2">
      <c r="P12460" s="288" t="str">
        <f t="shared" si="194"/>
        <v>BLANK</v>
      </c>
      <c r="R12460"/>
    </row>
    <row r="12461" spans="16:18" x14ac:dyDescent="0.2">
      <c r="P12461" s="288" t="str">
        <f t="shared" si="194"/>
        <v>BLANK</v>
      </c>
      <c r="R12461"/>
    </row>
    <row r="12462" spans="16:18" x14ac:dyDescent="0.2">
      <c r="P12462" s="288" t="str">
        <f t="shared" si="194"/>
        <v>BLANK</v>
      </c>
      <c r="R12462"/>
    </row>
    <row r="12463" spans="16:18" x14ac:dyDescent="0.2">
      <c r="P12463" s="288" t="str">
        <f t="shared" si="194"/>
        <v>BLANK</v>
      </c>
      <c r="R12463"/>
    </row>
    <row r="12464" spans="16:18" x14ac:dyDescent="0.2">
      <c r="P12464" s="288" t="str">
        <f t="shared" si="194"/>
        <v>BLANK</v>
      </c>
      <c r="R12464"/>
    </row>
    <row r="12465" spans="16:18" x14ac:dyDescent="0.2">
      <c r="P12465" s="288" t="str">
        <f t="shared" si="194"/>
        <v>BLANK</v>
      </c>
      <c r="R12465"/>
    </row>
    <row r="12466" spans="16:18" x14ac:dyDescent="0.2">
      <c r="P12466" s="288" t="str">
        <f t="shared" si="194"/>
        <v>BLANK</v>
      </c>
      <c r="R12466"/>
    </row>
    <row r="12467" spans="16:18" x14ac:dyDescent="0.2">
      <c r="P12467" s="288" t="str">
        <f t="shared" si="194"/>
        <v>BLANK</v>
      </c>
      <c r="R12467"/>
    </row>
    <row r="12468" spans="16:18" x14ac:dyDescent="0.2">
      <c r="P12468" s="288" t="str">
        <f t="shared" si="194"/>
        <v>BLANK</v>
      </c>
      <c r="R12468"/>
    </row>
    <row r="12469" spans="16:18" x14ac:dyDescent="0.2">
      <c r="P12469" s="288" t="str">
        <f t="shared" si="194"/>
        <v>BLANK</v>
      </c>
      <c r="R12469"/>
    </row>
    <row r="12470" spans="16:18" x14ac:dyDescent="0.2">
      <c r="P12470" s="288" t="str">
        <f t="shared" si="194"/>
        <v>BLANK</v>
      </c>
      <c r="R12470"/>
    </row>
    <row r="12471" spans="16:18" x14ac:dyDescent="0.2">
      <c r="P12471" s="288" t="str">
        <f t="shared" si="194"/>
        <v>BLANK</v>
      </c>
      <c r="R12471"/>
    </row>
    <row r="12472" spans="16:18" x14ac:dyDescent="0.2">
      <c r="P12472" s="288" t="str">
        <f t="shared" si="194"/>
        <v>BLANK</v>
      </c>
      <c r="R12472"/>
    </row>
    <row r="12473" spans="16:18" x14ac:dyDescent="0.2">
      <c r="P12473" s="288" t="str">
        <f t="shared" si="194"/>
        <v>BLANK</v>
      </c>
      <c r="R12473"/>
    </row>
    <row r="12474" spans="16:18" x14ac:dyDescent="0.2">
      <c r="P12474" s="288" t="str">
        <f t="shared" si="194"/>
        <v>BLANK</v>
      </c>
      <c r="R12474"/>
    </row>
    <row r="12475" spans="16:18" x14ac:dyDescent="0.2">
      <c r="P12475" s="288" t="str">
        <f t="shared" si="194"/>
        <v>BLANK</v>
      </c>
      <c r="R12475"/>
    </row>
    <row r="12476" spans="16:18" x14ac:dyDescent="0.2">
      <c r="P12476" s="288" t="str">
        <f t="shared" si="194"/>
        <v>BLANK</v>
      </c>
      <c r="R12476"/>
    </row>
    <row r="12477" spans="16:18" x14ac:dyDescent="0.2">
      <c r="P12477" s="288" t="str">
        <f t="shared" si="194"/>
        <v>BLANK</v>
      </c>
      <c r="R12477"/>
    </row>
    <row r="12478" spans="16:18" x14ac:dyDescent="0.2">
      <c r="P12478" s="288" t="str">
        <f t="shared" si="194"/>
        <v>BLANK</v>
      </c>
      <c r="R12478"/>
    </row>
    <row r="12479" spans="16:18" x14ac:dyDescent="0.2">
      <c r="P12479" s="288" t="str">
        <f t="shared" si="194"/>
        <v>BLANK</v>
      </c>
      <c r="R12479"/>
    </row>
    <row r="12480" spans="16:18" x14ac:dyDescent="0.2">
      <c r="P12480" s="288" t="str">
        <f t="shared" si="194"/>
        <v>BLANK</v>
      </c>
      <c r="R12480"/>
    </row>
    <row r="12481" spans="16:18" x14ac:dyDescent="0.2">
      <c r="P12481" s="288" t="str">
        <f t="shared" si="194"/>
        <v>BLANK</v>
      </c>
      <c r="R12481"/>
    </row>
    <row r="12482" spans="16:18" x14ac:dyDescent="0.2">
      <c r="P12482" s="288" t="str">
        <f t="shared" si="194"/>
        <v>BLANK</v>
      </c>
      <c r="R12482"/>
    </row>
    <row r="12483" spans="16:18" x14ac:dyDescent="0.2">
      <c r="P12483" s="288" t="str">
        <f t="shared" ref="P12483:P12546" si="195">IF(A12483="","BLANK",A12483)</f>
        <v>BLANK</v>
      </c>
      <c r="R12483"/>
    </row>
    <row r="12484" spans="16:18" x14ac:dyDescent="0.2">
      <c r="P12484" s="288" t="str">
        <f t="shared" si="195"/>
        <v>BLANK</v>
      </c>
      <c r="R12484"/>
    </row>
    <row r="12485" spans="16:18" x14ac:dyDescent="0.2">
      <c r="P12485" s="288" t="str">
        <f t="shared" si="195"/>
        <v>BLANK</v>
      </c>
      <c r="R12485"/>
    </row>
    <row r="12486" spans="16:18" x14ac:dyDescent="0.2">
      <c r="P12486" s="288" t="str">
        <f t="shared" si="195"/>
        <v>BLANK</v>
      </c>
      <c r="R12486"/>
    </row>
    <row r="12487" spans="16:18" x14ac:dyDescent="0.2">
      <c r="P12487" s="288" t="str">
        <f t="shared" si="195"/>
        <v>BLANK</v>
      </c>
      <c r="R12487"/>
    </row>
    <row r="12488" spans="16:18" x14ac:dyDescent="0.2">
      <c r="P12488" s="288" t="str">
        <f t="shared" si="195"/>
        <v>BLANK</v>
      </c>
      <c r="R12488"/>
    </row>
    <row r="12489" spans="16:18" x14ac:dyDescent="0.2">
      <c r="P12489" s="288" t="str">
        <f t="shared" si="195"/>
        <v>BLANK</v>
      </c>
      <c r="R12489"/>
    </row>
    <row r="12490" spans="16:18" x14ac:dyDescent="0.2">
      <c r="P12490" s="288" t="str">
        <f t="shared" si="195"/>
        <v>BLANK</v>
      </c>
      <c r="R12490"/>
    </row>
    <row r="12491" spans="16:18" x14ac:dyDescent="0.2">
      <c r="P12491" s="288" t="str">
        <f t="shared" si="195"/>
        <v>BLANK</v>
      </c>
      <c r="R12491"/>
    </row>
    <row r="12492" spans="16:18" x14ac:dyDescent="0.2">
      <c r="P12492" s="288" t="str">
        <f t="shared" si="195"/>
        <v>BLANK</v>
      </c>
      <c r="R12492"/>
    </row>
    <row r="12493" spans="16:18" x14ac:dyDescent="0.2">
      <c r="P12493" s="288" t="str">
        <f t="shared" si="195"/>
        <v>BLANK</v>
      </c>
      <c r="R12493"/>
    </row>
    <row r="12494" spans="16:18" x14ac:dyDescent="0.2">
      <c r="P12494" s="288" t="str">
        <f t="shared" si="195"/>
        <v>BLANK</v>
      </c>
      <c r="R12494"/>
    </row>
    <row r="12495" spans="16:18" x14ac:dyDescent="0.2">
      <c r="P12495" s="288" t="str">
        <f t="shared" si="195"/>
        <v>BLANK</v>
      </c>
      <c r="R12495"/>
    </row>
    <row r="12496" spans="16:18" x14ac:dyDescent="0.2">
      <c r="P12496" s="288" t="str">
        <f t="shared" si="195"/>
        <v>BLANK</v>
      </c>
      <c r="R12496"/>
    </row>
    <row r="12497" spans="16:18" x14ac:dyDescent="0.2">
      <c r="P12497" s="288" t="str">
        <f t="shared" si="195"/>
        <v>BLANK</v>
      </c>
      <c r="R12497"/>
    </row>
    <row r="12498" spans="16:18" x14ac:dyDescent="0.2">
      <c r="P12498" s="288" t="str">
        <f t="shared" si="195"/>
        <v>BLANK</v>
      </c>
      <c r="R12498"/>
    </row>
    <row r="12499" spans="16:18" x14ac:dyDescent="0.2">
      <c r="P12499" s="288" t="str">
        <f t="shared" si="195"/>
        <v>BLANK</v>
      </c>
      <c r="R12499"/>
    </row>
    <row r="12500" spans="16:18" x14ac:dyDescent="0.2">
      <c r="P12500" s="288" t="str">
        <f t="shared" si="195"/>
        <v>BLANK</v>
      </c>
      <c r="R12500"/>
    </row>
    <row r="12501" spans="16:18" x14ac:dyDescent="0.2">
      <c r="P12501" s="288" t="str">
        <f t="shared" si="195"/>
        <v>BLANK</v>
      </c>
      <c r="R12501"/>
    </row>
    <row r="12502" spans="16:18" x14ac:dyDescent="0.2">
      <c r="P12502" s="288" t="str">
        <f t="shared" si="195"/>
        <v>BLANK</v>
      </c>
      <c r="R12502"/>
    </row>
    <row r="12503" spans="16:18" x14ac:dyDescent="0.2">
      <c r="P12503" s="288" t="str">
        <f t="shared" si="195"/>
        <v>BLANK</v>
      </c>
      <c r="R12503"/>
    </row>
    <row r="12504" spans="16:18" x14ac:dyDescent="0.2">
      <c r="P12504" s="288" t="str">
        <f t="shared" si="195"/>
        <v>BLANK</v>
      </c>
      <c r="R12504"/>
    </row>
    <row r="12505" spans="16:18" x14ac:dyDescent="0.2">
      <c r="P12505" s="288" t="str">
        <f t="shared" si="195"/>
        <v>BLANK</v>
      </c>
      <c r="R12505"/>
    </row>
    <row r="12506" spans="16:18" x14ac:dyDescent="0.2">
      <c r="P12506" s="288" t="str">
        <f t="shared" si="195"/>
        <v>BLANK</v>
      </c>
      <c r="R12506"/>
    </row>
    <row r="12507" spans="16:18" x14ac:dyDescent="0.2">
      <c r="P12507" s="288" t="str">
        <f t="shared" si="195"/>
        <v>BLANK</v>
      </c>
      <c r="R12507"/>
    </row>
    <row r="12508" spans="16:18" x14ac:dyDescent="0.2">
      <c r="P12508" s="288" t="str">
        <f t="shared" si="195"/>
        <v>BLANK</v>
      </c>
      <c r="R12508"/>
    </row>
    <row r="12509" spans="16:18" x14ac:dyDescent="0.2">
      <c r="P12509" s="288" t="str">
        <f t="shared" si="195"/>
        <v>BLANK</v>
      </c>
      <c r="R12509"/>
    </row>
    <row r="12510" spans="16:18" x14ac:dyDescent="0.2">
      <c r="P12510" s="288" t="str">
        <f t="shared" si="195"/>
        <v>BLANK</v>
      </c>
      <c r="R12510"/>
    </row>
    <row r="12511" spans="16:18" x14ac:dyDescent="0.2">
      <c r="P12511" s="288" t="str">
        <f t="shared" si="195"/>
        <v>BLANK</v>
      </c>
      <c r="R12511"/>
    </row>
    <row r="12512" spans="16:18" x14ac:dyDescent="0.2">
      <c r="P12512" s="288" t="str">
        <f t="shared" si="195"/>
        <v>BLANK</v>
      </c>
      <c r="R12512"/>
    </row>
    <row r="12513" spans="16:18" x14ac:dyDescent="0.2">
      <c r="P12513" s="288" t="str">
        <f t="shared" si="195"/>
        <v>BLANK</v>
      </c>
      <c r="R12513"/>
    </row>
    <row r="12514" spans="16:18" x14ac:dyDescent="0.2">
      <c r="P12514" s="288" t="str">
        <f t="shared" si="195"/>
        <v>BLANK</v>
      </c>
      <c r="R12514"/>
    </row>
    <row r="12515" spans="16:18" x14ac:dyDescent="0.2">
      <c r="P12515" s="288" t="str">
        <f t="shared" si="195"/>
        <v>BLANK</v>
      </c>
      <c r="R12515"/>
    </row>
    <row r="12516" spans="16:18" x14ac:dyDescent="0.2">
      <c r="P12516" s="288" t="str">
        <f t="shared" si="195"/>
        <v>BLANK</v>
      </c>
      <c r="R12516"/>
    </row>
    <row r="12517" spans="16:18" x14ac:dyDescent="0.2">
      <c r="P12517" s="288" t="str">
        <f t="shared" si="195"/>
        <v>BLANK</v>
      </c>
      <c r="R12517"/>
    </row>
    <row r="12518" spans="16:18" x14ac:dyDescent="0.2">
      <c r="P12518" s="288" t="str">
        <f t="shared" si="195"/>
        <v>BLANK</v>
      </c>
      <c r="R12518"/>
    </row>
    <row r="12519" spans="16:18" x14ac:dyDescent="0.2">
      <c r="P12519" s="288" t="str">
        <f t="shared" si="195"/>
        <v>BLANK</v>
      </c>
      <c r="R12519"/>
    </row>
    <row r="12520" spans="16:18" x14ac:dyDescent="0.2">
      <c r="P12520" s="288" t="str">
        <f t="shared" si="195"/>
        <v>BLANK</v>
      </c>
      <c r="R12520"/>
    </row>
    <row r="12521" spans="16:18" x14ac:dyDescent="0.2">
      <c r="P12521" s="288" t="str">
        <f t="shared" si="195"/>
        <v>BLANK</v>
      </c>
      <c r="R12521"/>
    </row>
    <row r="12522" spans="16:18" x14ac:dyDescent="0.2">
      <c r="P12522" s="288" t="str">
        <f t="shared" si="195"/>
        <v>BLANK</v>
      </c>
      <c r="R12522"/>
    </row>
    <row r="12523" spans="16:18" x14ac:dyDescent="0.2">
      <c r="P12523" s="288" t="str">
        <f t="shared" si="195"/>
        <v>BLANK</v>
      </c>
      <c r="R12523"/>
    </row>
    <row r="12524" spans="16:18" x14ac:dyDescent="0.2">
      <c r="P12524" s="288" t="str">
        <f t="shared" si="195"/>
        <v>BLANK</v>
      </c>
      <c r="R12524"/>
    </row>
    <row r="12525" spans="16:18" x14ac:dyDescent="0.2">
      <c r="P12525" s="288" t="str">
        <f t="shared" si="195"/>
        <v>BLANK</v>
      </c>
      <c r="R12525"/>
    </row>
    <row r="12526" spans="16:18" x14ac:dyDescent="0.2">
      <c r="P12526" s="288" t="str">
        <f t="shared" si="195"/>
        <v>BLANK</v>
      </c>
      <c r="R12526"/>
    </row>
    <row r="12527" spans="16:18" x14ac:dyDescent="0.2">
      <c r="P12527" s="288" t="str">
        <f t="shared" si="195"/>
        <v>BLANK</v>
      </c>
      <c r="R12527"/>
    </row>
    <row r="12528" spans="16:18" x14ac:dyDescent="0.2">
      <c r="P12528" s="288" t="str">
        <f t="shared" si="195"/>
        <v>BLANK</v>
      </c>
      <c r="R12528"/>
    </row>
    <row r="12529" spans="16:18" x14ac:dyDescent="0.2">
      <c r="P12529" s="288" t="str">
        <f t="shared" si="195"/>
        <v>BLANK</v>
      </c>
      <c r="R12529"/>
    </row>
    <row r="12530" spans="16:18" x14ac:dyDescent="0.2">
      <c r="P12530" s="288" t="str">
        <f t="shared" si="195"/>
        <v>BLANK</v>
      </c>
      <c r="R12530"/>
    </row>
    <row r="12531" spans="16:18" x14ac:dyDescent="0.2">
      <c r="P12531" s="288" t="str">
        <f t="shared" si="195"/>
        <v>BLANK</v>
      </c>
      <c r="R12531"/>
    </row>
    <row r="12532" spans="16:18" x14ac:dyDescent="0.2">
      <c r="P12532" s="288" t="str">
        <f t="shared" si="195"/>
        <v>BLANK</v>
      </c>
      <c r="R12532"/>
    </row>
    <row r="12533" spans="16:18" x14ac:dyDescent="0.2">
      <c r="P12533" s="288" t="str">
        <f t="shared" si="195"/>
        <v>BLANK</v>
      </c>
      <c r="R12533"/>
    </row>
    <row r="12534" spans="16:18" x14ac:dyDescent="0.2">
      <c r="P12534" s="288" t="str">
        <f t="shared" si="195"/>
        <v>BLANK</v>
      </c>
      <c r="R12534"/>
    </row>
    <row r="12535" spans="16:18" x14ac:dyDescent="0.2">
      <c r="P12535" s="288" t="str">
        <f t="shared" si="195"/>
        <v>BLANK</v>
      </c>
      <c r="R12535"/>
    </row>
    <row r="12536" spans="16:18" x14ac:dyDescent="0.2">
      <c r="P12536" s="288" t="str">
        <f t="shared" si="195"/>
        <v>BLANK</v>
      </c>
      <c r="R12536"/>
    </row>
    <row r="12537" spans="16:18" x14ac:dyDescent="0.2">
      <c r="P12537" s="288" t="str">
        <f t="shared" si="195"/>
        <v>BLANK</v>
      </c>
      <c r="R12537"/>
    </row>
    <row r="12538" spans="16:18" x14ac:dyDescent="0.2">
      <c r="P12538" s="288" t="str">
        <f t="shared" si="195"/>
        <v>BLANK</v>
      </c>
      <c r="R12538"/>
    </row>
    <row r="12539" spans="16:18" x14ac:dyDescent="0.2">
      <c r="P12539" s="288" t="str">
        <f t="shared" si="195"/>
        <v>BLANK</v>
      </c>
      <c r="R12539"/>
    </row>
    <row r="12540" spans="16:18" x14ac:dyDescent="0.2">
      <c r="P12540" s="288" t="str">
        <f t="shared" si="195"/>
        <v>BLANK</v>
      </c>
      <c r="R12540"/>
    </row>
    <row r="12541" spans="16:18" x14ac:dyDescent="0.2">
      <c r="P12541" s="288" t="str">
        <f t="shared" si="195"/>
        <v>BLANK</v>
      </c>
      <c r="R12541"/>
    </row>
    <row r="12542" spans="16:18" x14ac:dyDescent="0.2">
      <c r="P12542" s="288" t="str">
        <f t="shared" si="195"/>
        <v>BLANK</v>
      </c>
      <c r="R12542"/>
    </row>
    <row r="12543" spans="16:18" x14ac:dyDescent="0.2">
      <c r="P12543" s="288" t="str">
        <f t="shared" si="195"/>
        <v>BLANK</v>
      </c>
      <c r="R12543"/>
    </row>
    <row r="12544" spans="16:18" x14ac:dyDescent="0.2">
      <c r="P12544" s="288" t="str">
        <f t="shared" si="195"/>
        <v>BLANK</v>
      </c>
      <c r="R12544"/>
    </row>
    <row r="12545" spans="16:18" x14ac:dyDescent="0.2">
      <c r="P12545" s="288" t="str">
        <f t="shared" si="195"/>
        <v>BLANK</v>
      </c>
      <c r="R12545"/>
    </row>
    <row r="12546" spans="16:18" x14ac:dyDescent="0.2">
      <c r="P12546" s="288" t="str">
        <f t="shared" si="195"/>
        <v>BLANK</v>
      </c>
      <c r="R12546"/>
    </row>
    <row r="12547" spans="16:18" x14ac:dyDescent="0.2">
      <c r="P12547" s="288" t="str">
        <f t="shared" ref="P12547:P12610" si="196">IF(A12547="","BLANK",A12547)</f>
        <v>BLANK</v>
      </c>
      <c r="R12547"/>
    </row>
    <row r="12548" spans="16:18" x14ac:dyDescent="0.2">
      <c r="P12548" s="288" t="str">
        <f t="shared" si="196"/>
        <v>BLANK</v>
      </c>
      <c r="R12548"/>
    </row>
    <row r="12549" spans="16:18" x14ac:dyDescent="0.2">
      <c r="P12549" s="288" t="str">
        <f t="shared" si="196"/>
        <v>BLANK</v>
      </c>
      <c r="R12549"/>
    </row>
    <row r="12550" spans="16:18" x14ac:dyDescent="0.2">
      <c r="P12550" s="288" t="str">
        <f t="shared" si="196"/>
        <v>BLANK</v>
      </c>
      <c r="R12550"/>
    </row>
    <row r="12551" spans="16:18" x14ac:dyDescent="0.2">
      <c r="P12551" s="288" t="str">
        <f t="shared" si="196"/>
        <v>BLANK</v>
      </c>
      <c r="R12551"/>
    </row>
    <row r="12552" spans="16:18" x14ac:dyDescent="0.2">
      <c r="P12552" s="288" t="str">
        <f t="shared" si="196"/>
        <v>BLANK</v>
      </c>
      <c r="R12552"/>
    </row>
    <row r="12553" spans="16:18" x14ac:dyDescent="0.2">
      <c r="P12553" s="288" t="str">
        <f t="shared" si="196"/>
        <v>BLANK</v>
      </c>
      <c r="R12553"/>
    </row>
    <row r="12554" spans="16:18" x14ac:dyDescent="0.2">
      <c r="P12554" s="288" t="str">
        <f t="shared" si="196"/>
        <v>BLANK</v>
      </c>
      <c r="R12554"/>
    </row>
    <row r="12555" spans="16:18" x14ac:dyDescent="0.2">
      <c r="P12555" s="288" t="str">
        <f t="shared" si="196"/>
        <v>BLANK</v>
      </c>
      <c r="R12555"/>
    </row>
    <row r="12556" spans="16:18" x14ac:dyDescent="0.2">
      <c r="P12556" s="288" t="str">
        <f t="shared" si="196"/>
        <v>BLANK</v>
      </c>
      <c r="R12556"/>
    </row>
    <row r="12557" spans="16:18" x14ac:dyDescent="0.2">
      <c r="P12557" s="288" t="str">
        <f t="shared" si="196"/>
        <v>BLANK</v>
      </c>
      <c r="R12557"/>
    </row>
    <row r="12558" spans="16:18" x14ac:dyDescent="0.2">
      <c r="P12558" s="288" t="str">
        <f t="shared" si="196"/>
        <v>BLANK</v>
      </c>
      <c r="R12558"/>
    </row>
    <row r="12559" spans="16:18" x14ac:dyDescent="0.2">
      <c r="P12559" s="288" t="str">
        <f t="shared" si="196"/>
        <v>BLANK</v>
      </c>
      <c r="R12559"/>
    </row>
    <row r="12560" spans="16:18" x14ac:dyDescent="0.2">
      <c r="P12560" s="288" t="str">
        <f t="shared" si="196"/>
        <v>BLANK</v>
      </c>
      <c r="R12560"/>
    </row>
    <row r="12561" spans="16:18" x14ac:dyDescent="0.2">
      <c r="P12561" s="288" t="str">
        <f t="shared" si="196"/>
        <v>BLANK</v>
      </c>
      <c r="R12561"/>
    </row>
    <row r="12562" spans="16:18" x14ac:dyDescent="0.2">
      <c r="P12562" s="288" t="str">
        <f t="shared" si="196"/>
        <v>BLANK</v>
      </c>
      <c r="R12562"/>
    </row>
    <row r="12563" spans="16:18" x14ac:dyDescent="0.2">
      <c r="P12563" s="288" t="str">
        <f t="shared" si="196"/>
        <v>BLANK</v>
      </c>
      <c r="R12563"/>
    </row>
    <row r="12564" spans="16:18" x14ac:dyDescent="0.2">
      <c r="P12564" s="288" t="str">
        <f t="shared" si="196"/>
        <v>BLANK</v>
      </c>
      <c r="R12564"/>
    </row>
    <row r="12565" spans="16:18" x14ac:dyDescent="0.2">
      <c r="P12565" s="288" t="str">
        <f t="shared" si="196"/>
        <v>BLANK</v>
      </c>
      <c r="R12565"/>
    </row>
    <row r="12566" spans="16:18" x14ac:dyDescent="0.2">
      <c r="P12566" s="288" t="str">
        <f t="shared" si="196"/>
        <v>BLANK</v>
      </c>
      <c r="R12566"/>
    </row>
    <row r="12567" spans="16:18" x14ac:dyDescent="0.2">
      <c r="P12567" s="288" t="str">
        <f t="shared" si="196"/>
        <v>BLANK</v>
      </c>
      <c r="R12567"/>
    </row>
    <row r="12568" spans="16:18" x14ac:dyDescent="0.2">
      <c r="P12568" s="288" t="str">
        <f t="shared" si="196"/>
        <v>BLANK</v>
      </c>
      <c r="R12568"/>
    </row>
    <row r="12569" spans="16:18" x14ac:dyDescent="0.2">
      <c r="P12569" s="288" t="str">
        <f t="shared" si="196"/>
        <v>BLANK</v>
      </c>
      <c r="R12569"/>
    </row>
    <row r="12570" spans="16:18" x14ac:dyDescent="0.2">
      <c r="P12570" s="288" t="str">
        <f t="shared" si="196"/>
        <v>BLANK</v>
      </c>
      <c r="R12570"/>
    </row>
    <row r="12571" spans="16:18" x14ac:dyDescent="0.2">
      <c r="P12571" s="288" t="str">
        <f t="shared" si="196"/>
        <v>BLANK</v>
      </c>
      <c r="R12571"/>
    </row>
    <row r="12572" spans="16:18" x14ac:dyDescent="0.2">
      <c r="P12572" s="288" t="str">
        <f t="shared" si="196"/>
        <v>BLANK</v>
      </c>
      <c r="R12572"/>
    </row>
    <row r="12573" spans="16:18" x14ac:dyDescent="0.2">
      <c r="P12573" s="288" t="str">
        <f t="shared" si="196"/>
        <v>BLANK</v>
      </c>
      <c r="R12573"/>
    </row>
    <row r="12574" spans="16:18" x14ac:dyDescent="0.2">
      <c r="P12574" s="288" t="str">
        <f t="shared" si="196"/>
        <v>BLANK</v>
      </c>
      <c r="R12574"/>
    </row>
    <row r="12575" spans="16:18" x14ac:dyDescent="0.2">
      <c r="P12575" s="288" t="str">
        <f t="shared" si="196"/>
        <v>BLANK</v>
      </c>
      <c r="R12575"/>
    </row>
    <row r="12576" spans="16:18" x14ac:dyDescent="0.2">
      <c r="P12576" s="288" t="str">
        <f t="shared" si="196"/>
        <v>BLANK</v>
      </c>
      <c r="R12576"/>
    </row>
    <row r="12577" spans="16:18" x14ac:dyDescent="0.2">
      <c r="P12577" s="288" t="str">
        <f t="shared" si="196"/>
        <v>BLANK</v>
      </c>
      <c r="R12577"/>
    </row>
    <row r="12578" spans="16:18" x14ac:dyDescent="0.2">
      <c r="P12578" s="288" t="str">
        <f t="shared" si="196"/>
        <v>BLANK</v>
      </c>
      <c r="R12578"/>
    </row>
    <row r="12579" spans="16:18" x14ac:dyDescent="0.2">
      <c r="P12579" s="288" t="str">
        <f t="shared" si="196"/>
        <v>BLANK</v>
      </c>
      <c r="R12579"/>
    </row>
    <row r="12580" spans="16:18" x14ac:dyDescent="0.2">
      <c r="P12580" s="288" t="str">
        <f t="shared" si="196"/>
        <v>BLANK</v>
      </c>
      <c r="R12580"/>
    </row>
    <row r="12581" spans="16:18" x14ac:dyDescent="0.2">
      <c r="P12581" s="288" t="str">
        <f t="shared" si="196"/>
        <v>BLANK</v>
      </c>
      <c r="R12581"/>
    </row>
    <row r="12582" spans="16:18" x14ac:dyDescent="0.2">
      <c r="P12582" s="288" t="str">
        <f t="shared" si="196"/>
        <v>BLANK</v>
      </c>
      <c r="R12582"/>
    </row>
    <row r="12583" spans="16:18" x14ac:dyDescent="0.2">
      <c r="P12583" s="288" t="str">
        <f t="shared" si="196"/>
        <v>BLANK</v>
      </c>
      <c r="R12583"/>
    </row>
    <row r="12584" spans="16:18" x14ac:dyDescent="0.2">
      <c r="P12584" s="288" t="str">
        <f t="shared" si="196"/>
        <v>BLANK</v>
      </c>
      <c r="R12584"/>
    </row>
    <row r="12585" spans="16:18" x14ac:dyDescent="0.2">
      <c r="P12585" s="288" t="str">
        <f t="shared" si="196"/>
        <v>BLANK</v>
      </c>
      <c r="R12585"/>
    </row>
    <row r="12586" spans="16:18" x14ac:dyDescent="0.2">
      <c r="P12586" s="288" t="str">
        <f t="shared" si="196"/>
        <v>BLANK</v>
      </c>
      <c r="R12586"/>
    </row>
    <row r="12587" spans="16:18" x14ac:dyDescent="0.2">
      <c r="P12587" s="288" t="str">
        <f t="shared" si="196"/>
        <v>BLANK</v>
      </c>
      <c r="R12587"/>
    </row>
    <row r="12588" spans="16:18" x14ac:dyDescent="0.2">
      <c r="P12588" s="288" t="str">
        <f t="shared" si="196"/>
        <v>BLANK</v>
      </c>
      <c r="R12588"/>
    </row>
    <row r="12589" spans="16:18" x14ac:dyDescent="0.2">
      <c r="P12589" s="288" t="str">
        <f t="shared" si="196"/>
        <v>BLANK</v>
      </c>
      <c r="R12589"/>
    </row>
    <row r="12590" spans="16:18" x14ac:dyDescent="0.2">
      <c r="P12590" s="288" t="str">
        <f t="shared" si="196"/>
        <v>BLANK</v>
      </c>
      <c r="R12590"/>
    </row>
    <row r="12591" spans="16:18" x14ac:dyDescent="0.2">
      <c r="P12591" s="288" t="str">
        <f t="shared" si="196"/>
        <v>BLANK</v>
      </c>
      <c r="R12591"/>
    </row>
    <row r="12592" spans="16:18" x14ac:dyDescent="0.2">
      <c r="P12592" s="288" t="str">
        <f t="shared" si="196"/>
        <v>BLANK</v>
      </c>
      <c r="R12592"/>
    </row>
    <row r="12593" spans="16:18" x14ac:dyDescent="0.2">
      <c r="P12593" s="288" t="str">
        <f t="shared" si="196"/>
        <v>BLANK</v>
      </c>
      <c r="R12593"/>
    </row>
    <row r="12594" spans="16:18" x14ac:dyDescent="0.2">
      <c r="P12594" s="288" t="str">
        <f t="shared" si="196"/>
        <v>BLANK</v>
      </c>
      <c r="R12594"/>
    </row>
    <row r="12595" spans="16:18" x14ac:dyDescent="0.2">
      <c r="P12595" s="288" t="str">
        <f t="shared" si="196"/>
        <v>BLANK</v>
      </c>
      <c r="R12595"/>
    </row>
    <row r="12596" spans="16:18" x14ac:dyDescent="0.2">
      <c r="P12596" s="288" t="str">
        <f t="shared" si="196"/>
        <v>BLANK</v>
      </c>
      <c r="R12596"/>
    </row>
    <row r="12597" spans="16:18" x14ac:dyDescent="0.2">
      <c r="P12597" s="288" t="str">
        <f t="shared" si="196"/>
        <v>BLANK</v>
      </c>
      <c r="R12597"/>
    </row>
    <row r="12598" spans="16:18" x14ac:dyDescent="0.2">
      <c r="P12598" s="288" t="str">
        <f t="shared" si="196"/>
        <v>BLANK</v>
      </c>
      <c r="R12598"/>
    </row>
    <row r="12599" spans="16:18" x14ac:dyDescent="0.2">
      <c r="P12599" s="288" t="str">
        <f t="shared" si="196"/>
        <v>BLANK</v>
      </c>
      <c r="R12599"/>
    </row>
    <row r="12600" spans="16:18" x14ac:dyDescent="0.2">
      <c r="P12600" s="288" t="str">
        <f t="shared" si="196"/>
        <v>BLANK</v>
      </c>
      <c r="R12600"/>
    </row>
    <row r="12601" spans="16:18" x14ac:dyDescent="0.2">
      <c r="P12601" s="288" t="str">
        <f t="shared" si="196"/>
        <v>BLANK</v>
      </c>
      <c r="R12601"/>
    </row>
    <row r="12602" spans="16:18" x14ac:dyDescent="0.2">
      <c r="P12602" s="288" t="str">
        <f t="shared" si="196"/>
        <v>BLANK</v>
      </c>
      <c r="R12602"/>
    </row>
    <row r="12603" spans="16:18" x14ac:dyDescent="0.2">
      <c r="P12603" s="288" t="str">
        <f t="shared" si="196"/>
        <v>BLANK</v>
      </c>
      <c r="R12603"/>
    </row>
    <row r="12604" spans="16:18" x14ac:dyDescent="0.2">
      <c r="P12604" s="288" t="str">
        <f t="shared" si="196"/>
        <v>BLANK</v>
      </c>
      <c r="R12604"/>
    </row>
    <row r="12605" spans="16:18" x14ac:dyDescent="0.2">
      <c r="P12605" s="288" t="str">
        <f t="shared" si="196"/>
        <v>BLANK</v>
      </c>
      <c r="R12605"/>
    </row>
    <row r="12606" spans="16:18" x14ac:dyDescent="0.2">
      <c r="P12606" s="288" t="str">
        <f t="shared" si="196"/>
        <v>BLANK</v>
      </c>
      <c r="R12606"/>
    </row>
    <row r="12607" spans="16:18" x14ac:dyDescent="0.2">
      <c r="P12607" s="288" t="str">
        <f t="shared" si="196"/>
        <v>BLANK</v>
      </c>
      <c r="R12607"/>
    </row>
    <row r="12608" spans="16:18" x14ac:dyDescent="0.2">
      <c r="P12608" s="288" t="str">
        <f t="shared" si="196"/>
        <v>BLANK</v>
      </c>
      <c r="R12608"/>
    </row>
    <row r="12609" spans="16:18" x14ac:dyDescent="0.2">
      <c r="P12609" s="288" t="str">
        <f t="shared" si="196"/>
        <v>BLANK</v>
      </c>
      <c r="R12609"/>
    </row>
    <row r="12610" spans="16:18" x14ac:dyDescent="0.2">
      <c r="P12610" s="288" t="str">
        <f t="shared" si="196"/>
        <v>BLANK</v>
      </c>
      <c r="R12610"/>
    </row>
    <row r="12611" spans="16:18" x14ac:dyDescent="0.2">
      <c r="P12611" s="288" t="str">
        <f t="shared" ref="P12611:P12674" si="197">IF(A12611="","BLANK",A12611)</f>
        <v>BLANK</v>
      </c>
      <c r="R12611"/>
    </row>
    <row r="12612" spans="16:18" x14ac:dyDescent="0.2">
      <c r="P12612" s="288" t="str">
        <f t="shared" si="197"/>
        <v>BLANK</v>
      </c>
      <c r="R12612"/>
    </row>
    <row r="12613" spans="16:18" x14ac:dyDescent="0.2">
      <c r="P12613" s="288" t="str">
        <f t="shared" si="197"/>
        <v>BLANK</v>
      </c>
      <c r="R12613"/>
    </row>
    <row r="12614" spans="16:18" x14ac:dyDescent="0.2">
      <c r="P12614" s="288" t="str">
        <f t="shared" si="197"/>
        <v>BLANK</v>
      </c>
      <c r="R12614"/>
    </row>
    <row r="12615" spans="16:18" x14ac:dyDescent="0.2">
      <c r="P12615" s="288" t="str">
        <f t="shared" si="197"/>
        <v>BLANK</v>
      </c>
      <c r="R12615"/>
    </row>
    <row r="12616" spans="16:18" x14ac:dyDescent="0.2">
      <c r="P12616" s="288" t="str">
        <f t="shared" si="197"/>
        <v>BLANK</v>
      </c>
      <c r="R12616"/>
    </row>
    <row r="12617" spans="16:18" x14ac:dyDescent="0.2">
      <c r="P12617" s="288" t="str">
        <f t="shared" si="197"/>
        <v>BLANK</v>
      </c>
      <c r="R12617"/>
    </row>
    <row r="12618" spans="16:18" x14ac:dyDescent="0.2">
      <c r="P12618" s="288" t="str">
        <f t="shared" si="197"/>
        <v>BLANK</v>
      </c>
      <c r="R12618"/>
    </row>
    <row r="12619" spans="16:18" x14ac:dyDescent="0.2">
      <c r="P12619" s="288" t="str">
        <f t="shared" si="197"/>
        <v>BLANK</v>
      </c>
      <c r="R12619"/>
    </row>
    <row r="12620" spans="16:18" x14ac:dyDescent="0.2">
      <c r="P12620" s="288" t="str">
        <f t="shared" si="197"/>
        <v>BLANK</v>
      </c>
      <c r="R12620"/>
    </row>
    <row r="12621" spans="16:18" x14ac:dyDescent="0.2">
      <c r="P12621" s="288" t="str">
        <f t="shared" si="197"/>
        <v>BLANK</v>
      </c>
      <c r="R12621"/>
    </row>
    <row r="12622" spans="16:18" x14ac:dyDescent="0.2">
      <c r="P12622" s="288" t="str">
        <f t="shared" si="197"/>
        <v>BLANK</v>
      </c>
      <c r="R12622"/>
    </row>
    <row r="12623" spans="16:18" x14ac:dyDescent="0.2">
      <c r="P12623" s="288" t="str">
        <f t="shared" si="197"/>
        <v>BLANK</v>
      </c>
      <c r="R12623"/>
    </row>
    <row r="12624" spans="16:18" x14ac:dyDescent="0.2">
      <c r="P12624" s="288" t="str">
        <f t="shared" si="197"/>
        <v>BLANK</v>
      </c>
      <c r="R12624"/>
    </row>
    <row r="12625" spans="16:18" x14ac:dyDescent="0.2">
      <c r="P12625" s="288" t="str">
        <f t="shared" si="197"/>
        <v>BLANK</v>
      </c>
      <c r="R12625"/>
    </row>
    <row r="12626" spans="16:18" x14ac:dyDescent="0.2">
      <c r="P12626" s="288" t="str">
        <f t="shared" si="197"/>
        <v>BLANK</v>
      </c>
      <c r="R12626"/>
    </row>
    <row r="12627" spans="16:18" x14ac:dyDescent="0.2">
      <c r="P12627" s="288" t="str">
        <f t="shared" si="197"/>
        <v>BLANK</v>
      </c>
      <c r="R12627"/>
    </row>
    <row r="12628" spans="16:18" x14ac:dyDescent="0.2">
      <c r="P12628" s="288" t="str">
        <f t="shared" si="197"/>
        <v>BLANK</v>
      </c>
      <c r="R12628"/>
    </row>
    <row r="12629" spans="16:18" x14ac:dyDescent="0.2">
      <c r="P12629" s="288" t="str">
        <f t="shared" si="197"/>
        <v>BLANK</v>
      </c>
      <c r="R12629"/>
    </row>
    <row r="12630" spans="16:18" x14ac:dyDescent="0.2">
      <c r="P12630" s="288" t="str">
        <f t="shared" si="197"/>
        <v>BLANK</v>
      </c>
      <c r="R12630"/>
    </row>
    <row r="12631" spans="16:18" x14ac:dyDescent="0.2">
      <c r="P12631" s="288" t="str">
        <f t="shared" si="197"/>
        <v>BLANK</v>
      </c>
      <c r="R12631"/>
    </row>
    <row r="12632" spans="16:18" x14ac:dyDescent="0.2">
      <c r="P12632" s="288" t="str">
        <f t="shared" si="197"/>
        <v>BLANK</v>
      </c>
      <c r="R12632"/>
    </row>
    <row r="12633" spans="16:18" x14ac:dyDescent="0.2">
      <c r="P12633" s="288" t="str">
        <f t="shared" si="197"/>
        <v>BLANK</v>
      </c>
      <c r="R12633"/>
    </row>
    <row r="12634" spans="16:18" x14ac:dyDescent="0.2">
      <c r="P12634" s="288" t="str">
        <f t="shared" si="197"/>
        <v>BLANK</v>
      </c>
      <c r="R12634"/>
    </row>
    <row r="12635" spans="16:18" x14ac:dyDescent="0.2">
      <c r="P12635" s="288" t="str">
        <f t="shared" si="197"/>
        <v>BLANK</v>
      </c>
      <c r="R12635"/>
    </row>
    <row r="12636" spans="16:18" x14ac:dyDescent="0.2">
      <c r="P12636" s="288" t="str">
        <f t="shared" si="197"/>
        <v>BLANK</v>
      </c>
      <c r="R12636"/>
    </row>
    <row r="12637" spans="16:18" x14ac:dyDescent="0.2">
      <c r="P12637" s="288" t="str">
        <f t="shared" si="197"/>
        <v>BLANK</v>
      </c>
      <c r="R12637"/>
    </row>
    <row r="12638" spans="16:18" x14ac:dyDescent="0.2">
      <c r="P12638" s="288" t="str">
        <f t="shared" si="197"/>
        <v>BLANK</v>
      </c>
      <c r="R12638"/>
    </row>
    <row r="12639" spans="16:18" x14ac:dyDescent="0.2">
      <c r="P12639" s="288" t="str">
        <f t="shared" si="197"/>
        <v>BLANK</v>
      </c>
      <c r="R12639"/>
    </row>
    <row r="12640" spans="16:18" x14ac:dyDescent="0.2">
      <c r="P12640" s="288" t="str">
        <f t="shared" si="197"/>
        <v>BLANK</v>
      </c>
      <c r="R12640"/>
    </row>
    <row r="12641" spans="16:18" x14ac:dyDescent="0.2">
      <c r="P12641" s="288" t="str">
        <f t="shared" si="197"/>
        <v>BLANK</v>
      </c>
      <c r="R12641"/>
    </row>
    <row r="12642" spans="16:18" x14ac:dyDescent="0.2">
      <c r="P12642" s="288" t="str">
        <f t="shared" si="197"/>
        <v>BLANK</v>
      </c>
      <c r="R12642"/>
    </row>
    <row r="12643" spans="16:18" x14ac:dyDescent="0.2">
      <c r="P12643" s="288" t="str">
        <f t="shared" si="197"/>
        <v>BLANK</v>
      </c>
      <c r="R12643"/>
    </row>
    <row r="12644" spans="16:18" x14ac:dyDescent="0.2">
      <c r="P12644" s="288" t="str">
        <f t="shared" si="197"/>
        <v>BLANK</v>
      </c>
      <c r="R12644"/>
    </row>
    <row r="12645" spans="16:18" x14ac:dyDescent="0.2">
      <c r="P12645" s="288" t="str">
        <f t="shared" si="197"/>
        <v>BLANK</v>
      </c>
      <c r="R12645"/>
    </row>
    <row r="12646" spans="16:18" x14ac:dyDescent="0.2">
      <c r="P12646" s="288" t="str">
        <f t="shared" si="197"/>
        <v>BLANK</v>
      </c>
      <c r="R12646"/>
    </row>
    <row r="12647" spans="16:18" x14ac:dyDescent="0.2">
      <c r="P12647" s="288" t="str">
        <f t="shared" si="197"/>
        <v>BLANK</v>
      </c>
      <c r="R12647"/>
    </row>
    <row r="12648" spans="16:18" x14ac:dyDescent="0.2">
      <c r="P12648" s="288" t="str">
        <f t="shared" si="197"/>
        <v>BLANK</v>
      </c>
      <c r="R12648"/>
    </row>
    <row r="12649" spans="16:18" x14ac:dyDescent="0.2">
      <c r="P12649" s="288" t="str">
        <f t="shared" si="197"/>
        <v>BLANK</v>
      </c>
      <c r="R12649"/>
    </row>
    <row r="12650" spans="16:18" x14ac:dyDescent="0.2">
      <c r="P12650" s="288" t="str">
        <f t="shared" si="197"/>
        <v>BLANK</v>
      </c>
      <c r="R12650"/>
    </row>
    <row r="12651" spans="16:18" x14ac:dyDescent="0.2">
      <c r="P12651" s="288" t="str">
        <f t="shared" si="197"/>
        <v>BLANK</v>
      </c>
      <c r="R12651"/>
    </row>
    <row r="12652" spans="16:18" x14ac:dyDescent="0.2">
      <c r="P12652" s="288" t="str">
        <f t="shared" si="197"/>
        <v>BLANK</v>
      </c>
      <c r="R12652"/>
    </row>
    <row r="12653" spans="16:18" x14ac:dyDescent="0.2">
      <c r="P12653" s="288" t="str">
        <f t="shared" si="197"/>
        <v>BLANK</v>
      </c>
      <c r="R12653"/>
    </row>
    <row r="12654" spans="16:18" x14ac:dyDescent="0.2">
      <c r="P12654" s="288" t="str">
        <f t="shared" si="197"/>
        <v>BLANK</v>
      </c>
      <c r="R12654"/>
    </row>
    <row r="12655" spans="16:18" x14ac:dyDescent="0.2">
      <c r="P12655" s="288" t="str">
        <f t="shared" si="197"/>
        <v>BLANK</v>
      </c>
      <c r="R12655"/>
    </row>
    <row r="12656" spans="16:18" x14ac:dyDescent="0.2">
      <c r="P12656" s="288" t="str">
        <f t="shared" si="197"/>
        <v>BLANK</v>
      </c>
      <c r="R12656"/>
    </row>
    <row r="12657" spans="16:18" x14ac:dyDescent="0.2">
      <c r="P12657" s="288" t="str">
        <f t="shared" si="197"/>
        <v>BLANK</v>
      </c>
      <c r="R12657"/>
    </row>
    <row r="12658" spans="16:18" x14ac:dyDescent="0.2">
      <c r="P12658" s="288" t="str">
        <f t="shared" si="197"/>
        <v>BLANK</v>
      </c>
      <c r="R12658"/>
    </row>
    <row r="12659" spans="16:18" x14ac:dyDescent="0.2">
      <c r="P12659" s="288" t="str">
        <f t="shared" si="197"/>
        <v>BLANK</v>
      </c>
      <c r="R12659"/>
    </row>
    <row r="12660" spans="16:18" x14ac:dyDescent="0.2">
      <c r="P12660" s="288" t="str">
        <f t="shared" si="197"/>
        <v>BLANK</v>
      </c>
      <c r="R12660"/>
    </row>
    <row r="12661" spans="16:18" x14ac:dyDescent="0.2">
      <c r="P12661" s="288" t="str">
        <f t="shared" si="197"/>
        <v>BLANK</v>
      </c>
      <c r="R12661"/>
    </row>
    <row r="12662" spans="16:18" x14ac:dyDescent="0.2">
      <c r="P12662" s="288" t="str">
        <f t="shared" si="197"/>
        <v>BLANK</v>
      </c>
      <c r="R12662"/>
    </row>
    <row r="12663" spans="16:18" x14ac:dyDescent="0.2">
      <c r="P12663" s="288" t="str">
        <f t="shared" si="197"/>
        <v>BLANK</v>
      </c>
      <c r="R12663"/>
    </row>
    <row r="12664" spans="16:18" x14ac:dyDescent="0.2">
      <c r="P12664" s="288" t="str">
        <f t="shared" si="197"/>
        <v>BLANK</v>
      </c>
      <c r="R12664"/>
    </row>
    <row r="12665" spans="16:18" x14ac:dyDescent="0.2">
      <c r="P12665" s="288" t="str">
        <f t="shared" si="197"/>
        <v>BLANK</v>
      </c>
      <c r="R12665"/>
    </row>
    <row r="12666" spans="16:18" x14ac:dyDescent="0.2">
      <c r="P12666" s="288" t="str">
        <f t="shared" si="197"/>
        <v>BLANK</v>
      </c>
      <c r="R12666"/>
    </row>
    <row r="12667" spans="16:18" x14ac:dyDescent="0.2">
      <c r="P12667" s="288" t="str">
        <f t="shared" si="197"/>
        <v>BLANK</v>
      </c>
      <c r="R12667"/>
    </row>
    <row r="12668" spans="16:18" x14ac:dyDescent="0.2">
      <c r="P12668" s="288" t="str">
        <f t="shared" si="197"/>
        <v>BLANK</v>
      </c>
      <c r="R12668"/>
    </row>
    <row r="12669" spans="16:18" x14ac:dyDescent="0.2">
      <c r="P12669" s="288" t="str">
        <f t="shared" si="197"/>
        <v>BLANK</v>
      </c>
      <c r="R12669"/>
    </row>
    <row r="12670" spans="16:18" x14ac:dyDescent="0.2">
      <c r="P12670" s="288" t="str">
        <f t="shared" si="197"/>
        <v>BLANK</v>
      </c>
      <c r="R12670"/>
    </row>
    <row r="12671" spans="16:18" x14ac:dyDescent="0.2">
      <c r="P12671" s="288" t="str">
        <f t="shared" si="197"/>
        <v>BLANK</v>
      </c>
      <c r="R12671"/>
    </row>
    <row r="12672" spans="16:18" x14ac:dyDescent="0.2">
      <c r="P12672" s="288" t="str">
        <f t="shared" si="197"/>
        <v>BLANK</v>
      </c>
      <c r="R12672"/>
    </row>
    <row r="12673" spans="16:18" x14ac:dyDescent="0.2">
      <c r="P12673" s="288" t="str">
        <f t="shared" si="197"/>
        <v>BLANK</v>
      </c>
      <c r="R12673"/>
    </row>
    <row r="12674" spans="16:18" x14ac:dyDescent="0.2">
      <c r="P12674" s="288" t="str">
        <f t="shared" si="197"/>
        <v>BLANK</v>
      </c>
      <c r="R12674"/>
    </row>
    <row r="12675" spans="16:18" x14ac:dyDescent="0.2">
      <c r="P12675" s="288" t="str">
        <f t="shared" ref="P12675:P12738" si="198">IF(A12675="","BLANK",A12675)</f>
        <v>BLANK</v>
      </c>
      <c r="R12675"/>
    </row>
    <row r="12676" spans="16:18" x14ac:dyDescent="0.2">
      <c r="P12676" s="288" t="str">
        <f t="shared" si="198"/>
        <v>BLANK</v>
      </c>
      <c r="R12676"/>
    </row>
    <row r="12677" spans="16:18" x14ac:dyDescent="0.2">
      <c r="P12677" s="288" t="str">
        <f t="shared" si="198"/>
        <v>BLANK</v>
      </c>
      <c r="R12677"/>
    </row>
    <row r="12678" spans="16:18" x14ac:dyDescent="0.2">
      <c r="P12678" s="288" t="str">
        <f t="shared" si="198"/>
        <v>BLANK</v>
      </c>
      <c r="R12678"/>
    </row>
    <row r="12679" spans="16:18" x14ac:dyDescent="0.2">
      <c r="P12679" s="288" t="str">
        <f t="shared" si="198"/>
        <v>BLANK</v>
      </c>
      <c r="R12679"/>
    </row>
    <row r="12680" spans="16:18" x14ac:dyDescent="0.2">
      <c r="P12680" s="288" t="str">
        <f t="shared" si="198"/>
        <v>BLANK</v>
      </c>
      <c r="R12680"/>
    </row>
    <row r="12681" spans="16:18" x14ac:dyDescent="0.2">
      <c r="P12681" s="288" t="str">
        <f t="shared" si="198"/>
        <v>BLANK</v>
      </c>
      <c r="R12681"/>
    </row>
    <row r="12682" spans="16:18" x14ac:dyDescent="0.2">
      <c r="P12682" s="288" t="str">
        <f t="shared" si="198"/>
        <v>BLANK</v>
      </c>
      <c r="R12682"/>
    </row>
    <row r="12683" spans="16:18" x14ac:dyDescent="0.2">
      <c r="P12683" s="288" t="str">
        <f t="shared" si="198"/>
        <v>BLANK</v>
      </c>
      <c r="R12683"/>
    </row>
    <row r="12684" spans="16:18" x14ac:dyDescent="0.2">
      <c r="P12684" s="288" t="str">
        <f t="shared" si="198"/>
        <v>BLANK</v>
      </c>
      <c r="R12684"/>
    </row>
    <row r="12685" spans="16:18" x14ac:dyDescent="0.2">
      <c r="P12685" s="288" t="str">
        <f t="shared" si="198"/>
        <v>BLANK</v>
      </c>
      <c r="R12685"/>
    </row>
    <row r="12686" spans="16:18" x14ac:dyDescent="0.2">
      <c r="P12686" s="288" t="str">
        <f t="shared" si="198"/>
        <v>BLANK</v>
      </c>
      <c r="R12686"/>
    </row>
    <row r="12687" spans="16:18" x14ac:dyDescent="0.2">
      <c r="P12687" s="288" t="str">
        <f t="shared" si="198"/>
        <v>BLANK</v>
      </c>
      <c r="R12687"/>
    </row>
    <row r="12688" spans="16:18" x14ac:dyDescent="0.2">
      <c r="P12688" s="288" t="str">
        <f t="shared" si="198"/>
        <v>BLANK</v>
      </c>
      <c r="R12688"/>
    </row>
    <row r="12689" spans="16:18" x14ac:dyDescent="0.2">
      <c r="P12689" s="288" t="str">
        <f t="shared" si="198"/>
        <v>BLANK</v>
      </c>
      <c r="R12689"/>
    </row>
    <row r="12690" spans="16:18" x14ac:dyDescent="0.2">
      <c r="P12690" s="288" t="str">
        <f t="shared" si="198"/>
        <v>BLANK</v>
      </c>
      <c r="R12690"/>
    </row>
    <row r="12691" spans="16:18" x14ac:dyDescent="0.2">
      <c r="P12691" s="288" t="str">
        <f t="shared" si="198"/>
        <v>BLANK</v>
      </c>
      <c r="R12691"/>
    </row>
    <row r="12692" spans="16:18" x14ac:dyDescent="0.2">
      <c r="P12692" s="288" t="str">
        <f t="shared" si="198"/>
        <v>BLANK</v>
      </c>
      <c r="R12692"/>
    </row>
    <row r="12693" spans="16:18" x14ac:dyDescent="0.2">
      <c r="P12693" s="288" t="str">
        <f t="shared" si="198"/>
        <v>BLANK</v>
      </c>
      <c r="R12693"/>
    </row>
    <row r="12694" spans="16:18" x14ac:dyDescent="0.2">
      <c r="P12694" s="288" t="str">
        <f t="shared" si="198"/>
        <v>BLANK</v>
      </c>
      <c r="R12694"/>
    </row>
    <row r="12695" spans="16:18" x14ac:dyDescent="0.2">
      <c r="P12695" s="288" t="str">
        <f t="shared" si="198"/>
        <v>BLANK</v>
      </c>
      <c r="R12695"/>
    </row>
    <row r="12696" spans="16:18" x14ac:dyDescent="0.2">
      <c r="P12696" s="288" t="str">
        <f t="shared" si="198"/>
        <v>BLANK</v>
      </c>
      <c r="R12696"/>
    </row>
    <row r="12697" spans="16:18" x14ac:dyDescent="0.2">
      <c r="P12697" s="288" t="str">
        <f t="shared" si="198"/>
        <v>BLANK</v>
      </c>
      <c r="R12697"/>
    </row>
    <row r="12698" spans="16:18" x14ac:dyDescent="0.2">
      <c r="P12698" s="288" t="str">
        <f t="shared" si="198"/>
        <v>BLANK</v>
      </c>
      <c r="R12698"/>
    </row>
    <row r="12699" spans="16:18" x14ac:dyDescent="0.2">
      <c r="P12699" s="288" t="str">
        <f t="shared" si="198"/>
        <v>BLANK</v>
      </c>
      <c r="R12699"/>
    </row>
    <row r="12700" spans="16:18" x14ac:dyDescent="0.2">
      <c r="P12700" s="288" t="str">
        <f t="shared" si="198"/>
        <v>BLANK</v>
      </c>
      <c r="R12700"/>
    </row>
    <row r="12701" spans="16:18" x14ac:dyDescent="0.2">
      <c r="P12701" s="288" t="str">
        <f t="shared" si="198"/>
        <v>BLANK</v>
      </c>
      <c r="R12701"/>
    </row>
    <row r="12702" spans="16:18" x14ac:dyDescent="0.2">
      <c r="P12702" s="288" t="str">
        <f t="shared" si="198"/>
        <v>BLANK</v>
      </c>
      <c r="R12702"/>
    </row>
    <row r="12703" spans="16:18" x14ac:dyDescent="0.2">
      <c r="P12703" s="288" t="str">
        <f t="shared" si="198"/>
        <v>BLANK</v>
      </c>
      <c r="R12703"/>
    </row>
    <row r="12704" spans="16:18" x14ac:dyDescent="0.2">
      <c r="P12704" s="288" t="str">
        <f t="shared" si="198"/>
        <v>BLANK</v>
      </c>
      <c r="R12704"/>
    </row>
    <row r="12705" spans="16:18" x14ac:dyDescent="0.2">
      <c r="P12705" s="288" t="str">
        <f t="shared" si="198"/>
        <v>BLANK</v>
      </c>
      <c r="R12705"/>
    </row>
    <row r="12706" spans="16:18" x14ac:dyDescent="0.2">
      <c r="P12706" s="288" t="str">
        <f t="shared" si="198"/>
        <v>BLANK</v>
      </c>
      <c r="R12706"/>
    </row>
    <row r="12707" spans="16:18" x14ac:dyDescent="0.2">
      <c r="P12707" s="288" t="str">
        <f t="shared" si="198"/>
        <v>BLANK</v>
      </c>
      <c r="R12707"/>
    </row>
    <row r="12708" spans="16:18" x14ac:dyDescent="0.2">
      <c r="P12708" s="288" t="str">
        <f t="shared" si="198"/>
        <v>BLANK</v>
      </c>
      <c r="R12708"/>
    </row>
    <row r="12709" spans="16:18" x14ac:dyDescent="0.2">
      <c r="P12709" s="288" t="str">
        <f t="shared" si="198"/>
        <v>BLANK</v>
      </c>
      <c r="R12709"/>
    </row>
    <row r="12710" spans="16:18" x14ac:dyDescent="0.2">
      <c r="P12710" s="288" t="str">
        <f t="shared" si="198"/>
        <v>BLANK</v>
      </c>
      <c r="R12710"/>
    </row>
    <row r="12711" spans="16:18" x14ac:dyDescent="0.2">
      <c r="P12711" s="288" t="str">
        <f t="shared" si="198"/>
        <v>BLANK</v>
      </c>
      <c r="R12711"/>
    </row>
    <row r="12712" spans="16:18" x14ac:dyDescent="0.2">
      <c r="P12712" s="288" t="str">
        <f t="shared" si="198"/>
        <v>BLANK</v>
      </c>
      <c r="R12712"/>
    </row>
    <row r="12713" spans="16:18" x14ac:dyDescent="0.2">
      <c r="P12713" s="288" t="str">
        <f t="shared" si="198"/>
        <v>BLANK</v>
      </c>
      <c r="R12713"/>
    </row>
    <row r="12714" spans="16:18" x14ac:dyDescent="0.2">
      <c r="P12714" s="288" t="str">
        <f t="shared" si="198"/>
        <v>BLANK</v>
      </c>
      <c r="R12714"/>
    </row>
    <row r="12715" spans="16:18" x14ac:dyDescent="0.2">
      <c r="P12715" s="288" t="str">
        <f t="shared" si="198"/>
        <v>BLANK</v>
      </c>
      <c r="R12715"/>
    </row>
    <row r="12716" spans="16:18" x14ac:dyDescent="0.2">
      <c r="P12716" s="288" t="str">
        <f t="shared" si="198"/>
        <v>BLANK</v>
      </c>
      <c r="R12716"/>
    </row>
    <row r="12717" spans="16:18" x14ac:dyDescent="0.2">
      <c r="P12717" s="288" t="str">
        <f t="shared" si="198"/>
        <v>BLANK</v>
      </c>
      <c r="R12717"/>
    </row>
    <row r="12718" spans="16:18" x14ac:dyDescent="0.2">
      <c r="P12718" s="288" t="str">
        <f t="shared" si="198"/>
        <v>BLANK</v>
      </c>
      <c r="R12718"/>
    </row>
    <row r="12719" spans="16:18" x14ac:dyDescent="0.2">
      <c r="P12719" s="288" t="str">
        <f t="shared" si="198"/>
        <v>BLANK</v>
      </c>
      <c r="R12719"/>
    </row>
    <row r="12720" spans="16:18" x14ac:dyDescent="0.2">
      <c r="P12720" s="288" t="str">
        <f t="shared" si="198"/>
        <v>BLANK</v>
      </c>
      <c r="R12720"/>
    </row>
    <row r="12721" spans="16:18" x14ac:dyDescent="0.2">
      <c r="P12721" s="288" t="str">
        <f t="shared" si="198"/>
        <v>BLANK</v>
      </c>
      <c r="R12721"/>
    </row>
    <row r="12722" spans="16:18" x14ac:dyDescent="0.2">
      <c r="P12722" s="288" t="str">
        <f t="shared" si="198"/>
        <v>BLANK</v>
      </c>
      <c r="R12722"/>
    </row>
    <row r="12723" spans="16:18" x14ac:dyDescent="0.2">
      <c r="P12723" s="288" t="str">
        <f t="shared" si="198"/>
        <v>BLANK</v>
      </c>
      <c r="R12723"/>
    </row>
    <row r="12724" spans="16:18" x14ac:dyDescent="0.2">
      <c r="P12724" s="288" t="str">
        <f t="shared" si="198"/>
        <v>BLANK</v>
      </c>
      <c r="R12724"/>
    </row>
    <row r="12725" spans="16:18" x14ac:dyDescent="0.2">
      <c r="P12725" s="288" t="str">
        <f t="shared" si="198"/>
        <v>BLANK</v>
      </c>
      <c r="R12725"/>
    </row>
    <row r="12726" spans="16:18" x14ac:dyDescent="0.2">
      <c r="P12726" s="288" t="str">
        <f t="shared" si="198"/>
        <v>BLANK</v>
      </c>
      <c r="R12726"/>
    </row>
    <row r="12727" spans="16:18" x14ac:dyDescent="0.2">
      <c r="P12727" s="288" t="str">
        <f t="shared" si="198"/>
        <v>BLANK</v>
      </c>
      <c r="R12727"/>
    </row>
    <row r="12728" spans="16:18" x14ac:dyDescent="0.2">
      <c r="P12728" s="288" t="str">
        <f t="shared" si="198"/>
        <v>BLANK</v>
      </c>
      <c r="R12728"/>
    </row>
    <row r="12729" spans="16:18" x14ac:dyDescent="0.2">
      <c r="P12729" s="288" t="str">
        <f t="shared" si="198"/>
        <v>BLANK</v>
      </c>
      <c r="R12729"/>
    </row>
    <row r="12730" spans="16:18" x14ac:dyDescent="0.2">
      <c r="P12730" s="288" t="str">
        <f t="shared" si="198"/>
        <v>BLANK</v>
      </c>
      <c r="R12730"/>
    </row>
    <row r="12731" spans="16:18" x14ac:dyDescent="0.2">
      <c r="P12731" s="288" t="str">
        <f t="shared" si="198"/>
        <v>BLANK</v>
      </c>
      <c r="R12731"/>
    </row>
    <row r="12732" spans="16:18" x14ac:dyDescent="0.2">
      <c r="P12732" s="288" t="str">
        <f t="shared" si="198"/>
        <v>BLANK</v>
      </c>
      <c r="R12732"/>
    </row>
    <row r="12733" spans="16:18" x14ac:dyDescent="0.2">
      <c r="P12733" s="288" t="str">
        <f t="shared" si="198"/>
        <v>BLANK</v>
      </c>
      <c r="R12733"/>
    </row>
    <row r="12734" spans="16:18" x14ac:dyDescent="0.2">
      <c r="P12734" s="288" t="str">
        <f t="shared" si="198"/>
        <v>BLANK</v>
      </c>
      <c r="R12734"/>
    </row>
    <row r="12735" spans="16:18" x14ac:dyDescent="0.2">
      <c r="P12735" s="288" t="str">
        <f t="shared" si="198"/>
        <v>BLANK</v>
      </c>
      <c r="R12735"/>
    </row>
    <row r="12736" spans="16:18" x14ac:dyDescent="0.2">
      <c r="P12736" s="288" t="str">
        <f t="shared" si="198"/>
        <v>BLANK</v>
      </c>
      <c r="R12736"/>
    </row>
    <row r="12737" spans="16:18" x14ac:dyDescent="0.2">
      <c r="P12737" s="288" t="str">
        <f t="shared" si="198"/>
        <v>BLANK</v>
      </c>
      <c r="R12737"/>
    </row>
    <row r="12738" spans="16:18" x14ac:dyDescent="0.2">
      <c r="P12738" s="288" t="str">
        <f t="shared" si="198"/>
        <v>BLANK</v>
      </c>
      <c r="R12738"/>
    </row>
    <row r="12739" spans="16:18" x14ac:dyDescent="0.2">
      <c r="P12739" s="288" t="str">
        <f t="shared" ref="P12739:P12802" si="199">IF(A12739="","BLANK",A12739)</f>
        <v>BLANK</v>
      </c>
      <c r="R12739"/>
    </row>
    <row r="12740" spans="16:18" x14ac:dyDescent="0.2">
      <c r="P12740" s="288" t="str">
        <f t="shared" si="199"/>
        <v>BLANK</v>
      </c>
      <c r="R12740"/>
    </row>
    <row r="12741" spans="16:18" x14ac:dyDescent="0.2">
      <c r="P12741" s="288" t="str">
        <f t="shared" si="199"/>
        <v>BLANK</v>
      </c>
      <c r="R12741"/>
    </row>
    <row r="12742" spans="16:18" x14ac:dyDescent="0.2">
      <c r="P12742" s="288" t="str">
        <f t="shared" si="199"/>
        <v>BLANK</v>
      </c>
      <c r="R12742"/>
    </row>
    <row r="12743" spans="16:18" x14ac:dyDescent="0.2">
      <c r="P12743" s="288" t="str">
        <f t="shared" si="199"/>
        <v>BLANK</v>
      </c>
      <c r="R12743"/>
    </row>
    <row r="12744" spans="16:18" x14ac:dyDescent="0.2">
      <c r="P12744" s="288" t="str">
        <f t="shared" si="199"/>
        <v>BLANK</v>
      </c>
      <c r="R12744"/>
    </row>
    <row r="12745" spans="16:18" x14ac:dyDescent="0.2">
      <c r="P12745" s="288" t="str">
        <f t="shared" si="199"/>
        <v>BLANK</v>
      </c>
      <c r="R12745"/>
    </row>
    <row r="12746" spans="16:18" x14ac:dyDescent="0.2">
      <c r="P12746" s="288" t="str">
        <f t="shared" si="199"/>
        <v>BLANK</v>
      </c>
      <c r="R12746"/>
    </row>
    <row r="12747" spans="16:18" x14ac:dyDescent="0.2">
      <c r="P12747" s="288" t="str">
        <f t="shared" si="199"/>
        <v>BLANK</v>
      </c>
      <c r="R12747"/>
    </row>
    <row r="12748" spans="16:18" x14ac:dyDescent="0.2">
      <c r="P12748" s="288" t="str">
        <f t="shared" si="199"/>
        <v>BLANK</v>
      </c>
      <c r="R12748"/>
    </row>
    <row r="12749" spans="16:18" x14ac:dyDescent="0.2">
      <c r="P12749" s="288" t="str">
        <f t="shared" si="199"/>
        <v>BLANK</v>
      </c>
      <c r="R12749"/>
    </row>
    <row r="12750" spans="16:18" x14ac:dyDescent="0.2">
      <c r="P12750" s="288" t="str">
        <f t="shared" si="199"/>
        <v>BLANK</v>
      </c>
      <c r="R12750"/>
    </row>
    <row r="12751" spans="16:18" x14ac:dyDescent="0.2">
      <c r="P12751" s="288" t="str">
        <f t="shared" si="199"/>
        <v>BLANK</v>
      </c>
      <c r="R12751"/>
    </row>
    <row r="12752" spans="16:18" x14ac:dyDescent="0.2">
      <c r="P12752" s="288" t="str">
        <f t="shared" si="199"/>
        <v>BLANK</v>
      </c>
      <c r="R12752"/>
    </row>
    <row r="12753" spans="16:18" x14ac:dyDescent="0.2">
      <c r="P12753" s="288" t="str">
        <f t="shared" si="199"/>
        <v>BLANK</v>
      </c>
      <c r="R12753"/>
    </row>
    <row r="12754" spans="16:18" x14ac:dyDescent="0.2">
      <c r="P12754" s="288" t="str">
        <f t="shared" si="199"/>
        <v>BLANK</v>
      </c>
      <c r="R12754"/>
    </row>
    <row r="12755" spans="16:18" x14ac:dyDescent="0.2">
      <c r="P12755" s="288" t="str">
        <f t="shared" si="199"/>
        <v>BLANK</v>
      </c>
      <c r="R12755"/>
    </row>
    <row r="12756" spans="16:18" x14ac:dyDescent="0.2">
      <c r="P12756" s="288" t="str">
        <f t="shared" si="199"/>
        <v>BLANK</v>
      </c>
      <c r="R12756"/>
    </row>
    <row r="12757" spans="16:18" x14ac:dyDescent="0.2">
      <c r="P12757" s="288" t="str">
        <f t="shared" si="199"/>
        <v>BLANK</v>
      </c>
      <c r="R12757"/>
    </row>
    <row r="12758" spans="16:18" x14ac:dyDescent="0.2">
      <c r="P12758" s="288" t="str">
        <f t="shared" si="199"/>
        <v>BLANK</v>
      </c>
      <c r="R12758"/>
    </row>
    <row r="12759" spans="16:18" x14ac:dyDescent="0.2">
      <c r="P12759" s="288" t="str">
        <f t="shared" si="199"/>
        <v>BLANK</v>
      </c>
      <c r="R12759"/>
    </row>
    <row r="12760" spans="16:18" x14ac:dyDescent="0.2">
      <c r="P12760" s="288" t="str">
        <f t="shared" si="199"/>
        <v>BLANK</v>
      </c>
      <c r="R12760"/>
    </row>
    <row r="12761" spans="16:18" x14ac:dyDescent="0.2">
      <c r="P12761" s="288" t="str">
        <f t="shared" si="199"/>
        <v>BLANK</v>
      </c>
      <c r="R12761"/>
    </row>
    <row r="12762" spans="16:18" x14ac:dyDescent="0.2">
      <c r="P12762" s="288" t="str">
        <f t="shared" si="199"/>
        <v>BLANK</v>
      </c>
      <c r="R12762"/>
    </row>
    <row r="12763" spans="16:18" x14ac:dyDescent="0.2">
      <c r="P12763" s="288" t="str">
        <f t="shared" si="199"/>
        <v>BLANK</v>
      </c>
      <c r="R12763"/>
    </row>
    <row r="12764" spans="16:18" x14ac:dyDescent="0.2">
      <c r="P12764" s="288" t="str">
        <f t="shared" si="199"/>
        <v>BLANK</v>
      </c>
      <c r="R12764"/>
    </row>
    <row r="12765" spans="16:18" x14ac:dyDescent="0.2">
      <c r="P12765" s="288" t="str">
        <f t="shared" si="199"/>
        <v>BLANK</v>
      </c>
      <c r="R12765"/>
    </row>
    <row r="12766" spans="16:18" x14ac:dyDescent="0.2">
      <c r="P12766" s="288" t="str">
        <f t="shared" si="199"/>
        <v>BLANK</v>
      </c>
      <c r="R12766"/>
    </row>
    <row r="12767" spans="16:18" x14ac:dyDescent="0.2">
      <c r="P12767" s="288" t="str">
        <f t="shared" si="199"/>
        <v>BLANK</v>
      </c>
      <c r="R12767"/>
    </row>
    <row r="12768" spans="16:18" x14ac:dyDescent="0.2">
      <c r="P12768" s="288" t="str">
        <f t="shared" si="199"/>
        <v>BLANK</v>
      </c>
      <c r="R12768"/>
    </row>
    <row r="12769" spans="16:18" x14ac:dyDescent="0.2">
      <c r="P12769" s="288" t="str">
        <f t="shared" si="199"/>
        <v>BLANK</v>
      </c>
      <c r="R12769"/>
    </row>
    <row r="12770" spans="16:18" x14ac:dyDescent="0.2">
      <c r="P12770" s="288" t="str">
        <f t="shared" si="199"/>
        <v>BLANK</v>
      </c>
      <c r="R12770"/>
    </row>
    <row r="12771" spans="16:18" x14ac:dyDescent="0.2">
      <c r="P12771" s="288" t="str">
        <f t="shared" si="199"/>
        <v>BLANK</v>
      </c>
      <c r="R12771"/>
    </row>
    <row r="12772" spans="16:18" x14ac:dyDescent="0.2">
      <c r="P12772" s="288" t="str">
        <f t="shared" si="199"/>
        <v>BLANK</v>
      </c>
      <c r="R12772"/>
    </row>
    <row r="12773" spans="16:18" x14ac:dyDescent="0.2">
      <c r="P12773" s="288" t="str">
        <f t="shared" si="199"/>
        <v>BLANK</v>
      </c>
      <c r="R12773"/>
    </row>
    <row r="12774" spans="16:18" x14ac:dyDescent="0.2">
      <c r="P12774" s="288" t="str">
        <f t="shared" si="199"/>
        <v>BLANK</v>
      </c>
      <c r="R12774"/>
    </row>
    <row r="12775" spans="16:18" x14ac:dyDescent="0.2">
      <c r="P12775" s="288" t="str">
        <f t="shared" si="199"/>
        <v>BLANK</v>
      </c>
      <c r="R12775"/>
    </row>
    <row r="12776" spans="16:18" x14ac:dyDescent="0.2">
      <c r="P12776" s="288" t="str">
        <f t="shared" si="199"/>
        <v>BLANK</v>
      </c>
      <c r="R12776"/>
    </row>
    <row r="12777" spans="16:18" x14ac:dyDescent="0.2">
      <c r="P12777" s="288" t="str">
        <f t="shared" si="199"/>
        <v>BLANK</v>
      </c>
      <c r="R12777"/>
    </row>
    <row r="12778" spans="16:18" x14ac:dyDescent="0.2">
      <c r="P12778" s="288" t="str">
        <f t="shared" si="199"/>
        <v>BLANK</v>
      </c>
      <c r="R12778"/>
    </row>
    <row r="12779" spans="16:18" x14ac:dyDescent="0.2">
      <c r="P12779" s="288" t="str">
        <f t="shared" si="199"/>
        <v>BLANK</v>
      </c>
      <c r="R12779"/>
    </row>
    <row r="12780" spans="16:18" x14ac:dyDescent="0.2">
      <c r="P12780" s="288" t="str">
        <f t="shared" si="199"/>
        <v>BLANK</v>
      </c>
      <c r="R12780"/>
    </row>
    <row r="12781" spans="16:18" x14ac:dyDescent="0.2">
      <c r="P12781" s="288" t="str">
        <f t="shared" si="199"/>
        <v>BLANK</v>
      </c>
      <c r="R12781"/>
    </row>
    <row r="12782" spans="16:18" x14ac:dyDescent="0.2">
      <c r="P12782" s="288" t="str">
        <f t="shared" si="199"/>
        <v>BLANK</v>
      </c>
      <c r="R12782"/>
    </row>
    <row r="12783" spans="16:18" x14ac:dyDescent="0.2">
      <c r="P12783" s="288" t="str">
        <f t="shared" si="199"/>
        <v>BLANK</v>
      </c>
      <c r="R12783"/>
    </row>
    <row r="12784" spans="16:18" x14ac:dyDescent="0.2">
      <c r="P12784" s="288" t="str">
        <f t="shared" si="199"/>
        <v>BLANK</v>
      </c>
      <c r="R12784"/>
    </row>
    <row r="12785" spans="16:18" x14ac:dyDescent="0.2">
      <c r="P12785" s="288" t="str">
        <f t="shared" si="199"/>
        <v>BLANK</v>
      </c>
      <c r="R12785"/>
    </row>
    <row r="12786" spans="16:18" x14ac:dyDescent="0.2">
      <c r="P12786" s="288" t="str">
        <f t="shared" si="199"/>
        <v>BLANK</v>
      </c>
      <c r="R12786"/>
    </row>
    <row r="12787" spans="16:18" x14ac:dyDescent="0.2">
      <c r="P12787" s="288" t="str">
        <f t="shared" si="199"/>
        <v>BLANK</v>
      </c>
      <c r="R12787"/>
    </row>
    <row r="12788" spans="16:18" x14ac:dyDescent="0.2">
      <c r="P12788" s="288" t="str">
        <f t="shared" si="199"/>
        <v>BLANK</v>
      </c>
      <c r="R12788"/>
    </row>
    <row r="12789" spans="16:18" x14ac:dyDescent="0.2">
      <c r="P12789" s="288" t="str">
        <f t="shared" si="199"/>
        <v>BLANK</v>
      </c>
      <c r="R12789"/>
    </row>
    <row r="12790" spans="16:18" x14ac:dyDescent="0.2">
      <c r="P12790" s="288" t="str">
        <f t="shared" si="199"/>
        <v>BLANK</v>
      </c>
      <c r="R12790"/>
    </row>
    <row r="12791" spans="16:18" x14ac:dyDescent="0.2">
      <c r="P12791" s="288" t="str">
        <f t="shared" si="199"/>
        <v>BLANK</v>
      </c>
      <c r="R12791"/>
    </row>
    <row r="12792" spans="16:18" x14ac:dyDescent="0.2">
      <c r="P12792" s="288" t="str">
        <f t="shared" si="199"/>
        <v>BLANK</v>
      </c>
      <c r="R12792"/>
    </row>
    <row r="12793" spans="16:18" x14ac:dyDescent="0.2">
      <c r="P12793" s="288" t="str">
        <f t="shared" si="199"/>
        <v>BLANK</v>
      </c>
      <c r="R12793"/>
    </row>
    <row r="12794" spans="16:18" x14ac:dyDescent="0.2">
      <c r="P12794" s="288" t="str">
        <f t="shared" si="199"/>
        <v>BLANK</v>
      </c>
      <c r="R12794"/>
    </row>
    <row r="12795" spans="16:18" x14ac:dyDescent="0.2">
      <c r="P12795" s="288" t="str">
        <f t="shared" si="199"/>
        <v>BLANK</v>
      </c>
      <c r="R12795"/>
    </row>
    <row r="12796" spans="16:18" x14ac:dyDescent="0.2">
      <c r="P12796" s="288" t="str">
        <f t="shared" si="199"/>
        <v>BLANK</v>
      </c>
      <c r="R12796"/>
    </row>
    <row r="12797" spans="16:18" x14ac:dyDescent="0.2">
      <c r="P12797" s="288" t="str">
        <f t="shared" si="199"/>
        <v>BLANK</v>
      </c>
      <c r="R12797"/>
    </row>
    <row r="12798" spans="16:18" x14ac:dyDescent="0.2">
      <c r="P12798" s="288" t="str">
        <f t="shared" si="199"/>
        <v>BLANK</v>
      </c>
      <c r="R12798"/>
    </row>
    <row r="12799" spans="16:18" x14ac:dyDescent="0.2">
      <c r="P12799" s="288" t="str">
        <f t="shared" si="199"/>
        <v>BLANK</v>
      </c>
      <c r="R12799"/>
    </row>
    <row r="12800" spans="16:18" x14ac:dyDescent="0.2">
      <c r="P12800" s="288" t="str">
        <f t="shared" si="199"/>
        <v>BLANK</v>
      </c>
      <c r="R12800"/>
    </row>
    <row r="12801" spans="16:18" x14ac:dyDescent="0.2">
      <c r="P12801" s="288" t="str">
        <f t="shared" si="199"/>
        <v>BLANK</v>
      </c>
      <c r="R12801"/>
    </row>
    <row r="12802" spans="16:18" x14ac:dyDescent="0.2">
      <c r="P12802" s="288" t="str">
        <f t="shared" si="199"/>
        <v>BLANK</v>
      </c>
      <c r="R12802"/>
    </row>
    <row r="12803" spans="16:18" x14ac:dyDescent="0.2">
      <c r="P12803" s="288" t="str">
        <f t="shared" ref="P12803:P12866" si="200">IF(A12803="","BLANK",A12803)</f>
        <v>BLANK</v>
      </c>
      <c r="R12803"/>
    </row>
    <row r="12804" spans="16:18" x14ac:dyDescent="0.2">
      <c r="P12804" s="288" t="str">
        <f t="shared" si="200"/>
        <v>BLANK</v>
      </c>
      <c r="R12804"/>
    </row>
    <row r="12805" spans="16:18" x14ac:dyDescent="0.2">
      <c r="P12805" s="288" t="str">
        <f t="shared" si="200"/>
        <v>BLANK</v>
      </c>
      <c r="R12805"/>
    </row>
    <row r="12806" spans="16:18" x14ac:dyDescent="0.2">
      <c r="P12806" s="288" t="str">
        <f t="shared" si="200"/>
        <v>BLANK</v>
      </c>
      <c r="R12806"/>
    </row>
    <row r="12807" spans="16:18" x14ac:dyDescent="0.2">
      <c r="P12807" s="288" t="str">
        <f t="shared" si="200"/>
        <v>BLANK</v>
      </c>
      <c r="R12807"/>
    </row>
    <row r="12808" spans="16:18" x14ac:dyDescent="0.2">
      <c r="P12808" s="288" t="str">
        <f t="shared" si="200"/>
        <v>BLANK</v>
      </c>
      <c r="R12808"/>
    </row>
    <row r="12809" spans="16:18" x14ac:dyDescent="0.2">
      <c r="P12809" s="288" t="str">
        <f t="shared" si="200"/>
        <v>BLANK</v>
      </c>
      <c r="R12809"/>
    </row>
    <row r="12810" spans="16:18" x14ac:dyDescent="0.2">
      <c r="P12810" s="288" t="str">
        <f t="shared" si="200"/>
        <v>BLANK</v>
      </c>
      <c r="R12810"/>
    </row>
    <row r="12811" spans="16:18" x14ac:dyDescent="0.2">
      <c r="P12811" s="288" t="str">
        <f t="shared" si="200"/>
        <v>BLANK</v>
      </c>
      <c r="R12811"/>
    </row>
    <row r="12812" spans="16:18" x14ac:dyDescent="0.2">
      <c r="P12812" s="288" t="str">
        <f t="shared" si="200"/>
        <v>BLANK</v>
      </c>
      <c r="R12812"/>
    </row>
    <row r="12813" spans="16:18" x14ac:dyDescent="0.2">
      <c r="P12813" s="288" t="str">
        <f t="shared" si="200"/>
        <v>BLANK</v>
      </c>
      <c r="R12813"/>
    </row>
    <row r="12814" spans="16:18" x14ac:dyDescent="0.2">
      <c r="P12814" s="288" t="str">
        <f t="shared" si="200"/>
        <v>BLANK</v>
      </c>
      <c r="R12814"/>
    </row>
    <row r="12815" spans="16:18" x14ac:dyDescent="0.2">
      <c r="P12815" s="288" t="str">
        <f t="shared" si="200"/>
        <v>BLANK</v>
      </c>
      <c r="R12815"/>
    </row>
    <row r="12816" spans="16:18" x14ac:dyDescent="0.2">
      <c r="P12816" s="288" t="str">
        <f t="shared" si="200"/>
        <v>BLANK</v>
      </c>
      <c r="R12816"/>
    </row>
    <row r="12817" spans="16:18" x14ac:dyDescent="0.2">
      <c r="P12817" s="288" t="str">
        <f t="shared" si="200"/>
        <v>BLANK</v>
      </c>
      <c r="R12817"/>
    </row>
    <row r="12818" spans="16:18" x14ac:dyDescent="0.2">
      <c r="P12818" s="288" t="str">
        <f t="shared" si="200"/>
        <v>BLANK</v>
      </c>
      <c r="R12818"/>
    </row>
    <row r="12819" spans="16:18" x14ac:dyDescent="0.2">
      <c r="P12819" s="288" t="str">
        <f t="shared" si="200"/>
        <v>BLANK</v>
      </c>
      <c r="R12819"/>
    </row>
    <row r="12820" spans="16:18" x14ac:dyDescent="0.2">
      <c r="P12820" s="288" t="str">
        <f t="shared" si="200"/>
        <v>BLANK</v>
      </c>
      <c r="R12820"/>
    </row>
    <row r="12821" spans="16:18" x14ac:dyDescent="0.2">
      <c r="P12821" s="288" t="str">
        <f t="shared" si="200"/>
        <v>BLANK</v>
      </c>
      <c r="R12821"/>
    </row>
    <row r="12822" spans="16:18" x14ac:dyDescent="0.2">
      <c r="P12822" s="288" t="str">
        <f t="shared" si="200"/>
        <v>BLANK</v>
      </c>
      <c r="R12822"/>
    </row>
    <row r="12823" spans="16:18" x14ac:dyDescent="0.2">
      <c r="P12823" s="288" t="str">
        <f t="shared" si="200"/>
        <v>BLANK</v>
      </c>
      <c r="R12823"/>
    </row>
    <row r="12824" spans="16:18" x14ac:dyDescent="0.2">
      <c r="P12824" s="288" t="str">
        <f t="shared" si="200"/>
        <v>BLANK</v>
      </c>
      <c r="R12824"/>
    </row>
    <row r="12825" spans="16:18" x14ac:dyDescent="0.2">
      <c r="P12825" s="288" t="str">
        <f t="shared" si="200"/>
        <v>BLANK</v>
      </c>
      <c r="R12825"/>
    </row>
    <row r="12826" spans="16:18" x14ac:dyDescent="0.2">
      <c r="P12826" s="288" t="str">
        <f t="shared" si="200"/>
        <v>BLANK</v>
      </c>
      <c r="R12826"/>
    </row>
    <row r="12827" spans="16:18" x14ac:dyDescent="0.2">
      <c r="P12827" s="288" t="str">
        <f t="shared" si="200"/>
        <v>BLANK</v>
      </c>
      <c r="R12827"/>
    </row>
    <row r="12828" spans="16:18" x14ac:dyDescent="0.2">
      <c r="P12828" s="288" t="str">
        <f t="shared" si="200"/>
        <v>BLANK</v>
      </c>
      <c r="R12828"/>
    </row>
    <row r="12829" spans="16:18" x14ac:dyDescent="0.2">
      <c r="P12829" s="288" t="str">
        <f t="shared" si="200"/>
        <v>BLANK</v>
      </c>
      <c r="R12829"/>
    </row>
    <row r="12830" spans="16:18" x14ac:dyDescent="0.2">
      <c r="P12830" s="288" t="str">
        <f t="shared" si="200"/>
        <v>BLANK</v>
      </c>
      <c r="R12830"/>
    </row>
    <row r="12831" spans="16:18" x14ac:dyDescent="0.2">
      <c r="P12831" s="288" t="str">
        <f t="shared" si="200"/>
        <v>BLANK</v>
      </c>
      <c r="R12831"/>
    </row>
    <row r="12832" spans="16:18" x14ac:dyDescent="0.2">
      <c r="P12832" s="288" t="str">
        <f t="shared" si="200"/>
        <v>BLANK</v>
      </c>
      <c r="R12832"/>
    </row>
    <row r="12833" spans="16:18" x14ac:dyDescent="0.2">
      <c r="P12833" s="288" t="str">
        <f t="shared" si="200"/>
        <v>BLANK</v>
      </c>
      <c r="R12833"/>
    </row>
    <row r="12834" spans="16:18" x14ac:dyDescent="0.2">
      <c r="P12834" s="288" t="str">
        <f t="shared" si="200"/>
        <v>BLANK</v>
      </c>
      <c r="R12834"/>
    </row>
    <row r="12835" spans="16:18" x14ac:dyDescent="0.2">
      <c r="P12835" s="288" t="str">
        <f t="shared" si="200"/>
        <v>BLANK</v>
      </c>
      <c r="R12835"/>
    </row>
    <row r="12836" spans="16:18" x14ac:dyDescent="0.2">
      <c r="P12836" s="288" t="str">
        <f t="shared" si="200"/>
        <v>BLANK</v>
      </c>
      <c r="R12836"/>
    </row>
    <row r="12837" spans="16:18" x14ac:dyDescent="0.2">
      <c r="P12837" s="288" t="str">
        <f t="shared" si="200"/>
        <v>BLANK</v>
      </c>
      <c r="R12837"/>
    </row>
    <row r="12838" spans="16:18" x14ac:dyDescent="0.2">
      <c r="P12838" s="288" t="str">
        <f t="shared" si="200"/>
        <v>BLANK</v>
      </c>
      <c r="R12838"/>
    </row>
    <row r="12839" spans="16:18" x14ac:dyDescent="0.2">
      <c r="P12839" s="288" t="str">
        <f t="shared" si="200"/>
        <v>BLANK</v>
      </c>
      <c r="R12839"/>
    </row>
    <row r="12840" spans="16:18" x14ac:dyDescent="0.2">
      <c r="P12840" s="288" t="str">
        <f t="shared" si="200"/>
        <v>BLANK</v>
      </c>
      <c r="R12840"/>
    </row>
    <row r="12841" spans="16:18" x14ac:dyDescent="0.2">
      <c r="P12841" s="288" t="str">
        <f t="shared" si="200"/>
        <v>BLANK</v>
      </c>
      <c r="R12841"/>
    </row>
    <row r="12842" spans="16:18" x14ac:dyDescent="0.2">
      <c r="P12842" s="288" t="str">
        <f t="shared" si="200"/>
        <v>BLANK</v>
      </c>
      <c r="R12842"/>
    </row>
    <row r="12843" spans="16:18" x14ac:dyDescent="0.2">
      <c r="P12843" s="288" t="str">
        <f t="shared" si="200"/>
        <v>BLANK</v>
      </c>
      <c r="R12843"/>
    </row>
    <row r="12844" spans="16:18" x14ac:dyDescent="0.2">
      <c r="P12844" s="288" t="str">
        <f t="shared" si="200"/>
        <v>BLANK</v>
      </c>
      <c r="R12844"/>
    </row>
    <row r="12845" spans="16:18" x14ac:dyDescent="0.2">
      <c r="P12845" s="288" t="str">
        <f t="shared" si="200"/>
        <v>BLANK</v>
      </c>
      <c r="R12845"/>
    </row>
    <row r="12846" spans="16:18" x14ac:dyDescent="0.2">
      <c r="P12846" s="288" t="str">
        <f t="shared" si="200"/>
        <v>BLANK</v>
      </c>
      <c r="R12846"/>
    </row>
    <row r="12847" spans="16:18" x14ac:dyDescent="0.2">
      <c r="P12847" s="288" t="str">
        <f t="shared" si="200"/>
        <v>BLANK</v>
      </c>
      <c r="R12847"/>
    </row>
    <row r="12848" spans="16:18" x14ac:dyDescent="0.2">
      <c r="P12848" s="288" t="str">
        <f t="shared" si="200"/>
        <v>BLANK</v>
      </c>
      <c r="R12848"/>
    </row>
    <row r="12849" spans="16:18" x14ac:dyDescent="0.2">
      <c r="P12849" s="288" t="str">
        <f t="shared" si="200"/>
        <v>BLANK</v>
      </c>
      <c r="R12849"/>
    </row>
    <row r="12850" spans="16:18" x14ac:dyDescent="0.2">
      <c r="P12850" s="288" t="str">
        <f t="shared" si="200"/>
        <v>BLANK</v>
      </c>
      <c r="R12850"/>
    </row>
    <row r="12851" spans="16:18" x14ac:dyDescent="0.2">
      <c r="P12851" s="288" t="str">
        <f t="shared" si="200"/>
        <v>BLANK</v>
      </c>
      <c r="R12851"/>
    </row>
    <row r="12852" spans="16:18" x14ac:dyDescent="0.2">
      <c r="P12852" s="288" t="str">
        <f t="shared" si="200"/>
        <v>BLANK</v>
      </c>
      <c r="R12852"/>
    </row>
    <row r="12853" spans="16:18" x14ac:dyDescent="0.2">
      <c r="P12853" s="288" t="str">
        <f t="shared" si="200"/>
        <v>BLANK</v>
      </c>
      <c r="R12853"/>
    </row>
    <row r="12854" spans="16:18" x14ac:dyDescent="0.2">
      <c r="P12854" s="288" t="str">
        <f t="shared" si="200"/>
        <v>BLANK</v>
      </c>
      <c r="R12854"/>
    </row>
    <row r="12855" spans="16:18" x14ac:dyDescent="0.2">
      <c r="P12855" s="288" t="str">
        <f t="shared" si="200"/>
        <v>BLANK</v>
      </c>
      <c r="R12855"/>
    </row>
    <row r="12856" spans="16:18" x14ac:dyDescent="0.2">
      <c r="P12856" s="288" t="str">
        <f t="shared" si="200"/>
        <v>BLANK</v>
      </c>
      <c r="R12856"/>
    </row>
    <row r="12857" spans="16:18" x14ac:dyDescent="0.2">
      <c r="P12857" s="288" t="str">
        <f t="shared" si="200"/>
        <v>BLANK</v>
      </c>
      <c r="R12857"/>
    </row>
    <row r="12858" spans="16:18" x14ac:dyDescent="0.2">
      <c r="P12858" s="288" t="str">
        <f t="shared" si="200"/>
        <v>BLANK</v>
      </c>
      <c r="R12858"/>
    </row>
    <row r="12859" spans="16:18" x14ac:dyDescent="0.2">
      <c r="P12859" s="288" t="str">
        <f t="shared" si="200"/>
        <v>BLANK</v>
      </c>
      <c r="R12859"/>
    </row>
    <row r="12860" spans="16:18" x14ac:dyDescent="0.2">
      <c r="P12860" s="288" t="str">
        <f t="shared" si="200"/>
        <v>BLANK</v>
      </c>
      <c r="R12860"/>
    </row>
    <row r="12861" spans="16:18" x14ac:dyDescent="0.2">
      <c r="P12861" s="288" t="str">
        <f t="shared" si="200"/>
        <v>BLANK</v>
      </c>
      <c r="R12861"/>
    </row>
    <row r="12862" spans="16:18" x14ac:dyDescent="0.2">
      <c r="P12862" s="288" t="str">
        <f t="shared" si="200"/>
        <v>BLANK</v>
      </c>
      <c r="R12862"/>
    </row>
    <row r="12863" spans="16:18" x14ac:dyDescent="0.2">
      <c r="P12863" s="288" t="str">
        <f t="shared" si="200"/>
        <v>BLANK</v>
      </c>
      <c r="R12863"/>
    </row>
    <row r="12864" spans="16:18" x14ac:dyDescent="0.2">
      <c r="P12864" s="288" t="str">
        <f t="shared" si="200"/>
        <v>BLANK</v>
      </c>
      <c r="R12864"/>
    </row>
    <row r="12865" spans="16:18" x14ac:dyDescent="0.2">
      <c r="P12865" s="288" t="str">
        <f t="shared" si="200"/>
        <v>BLANK</v>
      </c>
      <c r="R12865"/>
    </row>
    <row r="12866" spans="16:18" x14ac:dyDescent="0.2">
      <c r="P12866" s="288" t="str">
        <f t="shared" si="200"/>
        <v>BLANK</v>
      </c>
      <c r="R12866"/>
    </row>
    <row r="12867" spans="16:18" x14ac:dyDescent="0.2">
      <c r="P12867" s="288" t="str">
        <f t="shared" ref="P12867:P12930" si="201">IF(A12867="","BLANK",A12867)</f>
        <v>BLANK</v>
      </c>
      <c r="R12867"/>
    </row>
    <row r="12868" spans="16:18" x14ac:dyDescent="0.2">
      <c r="P12868" s="288" t="str">
        <f t="shared" si="201"/>
        <v>BLANK</v>
      </c>
      <c r="R12868"/>
    </row>
    <row r="12869" spans="16:18" x14ac:dyDescent="0.2">
      <c r="P12869" s="288" t="str">
        <f t="shared" si="201"/>
        <v>BLANK</v>
      </c>
      <c r="R12869"/>
    </row>
    <row r="12870" spans="16:18" x14ac:dyDescent="0.2">
      <c r="P12870" s="288" t="str">
        <f t="shared" si="201"/>
        <v>BLANK</v>
      </c>
      <c r="R12870"/>
    </row>
    <row r="12871" spans="16:18" x14ac:dyDescent="0.2">
      <c r="P12871" s="288" t="str">
        <f t="shared" si="201"/>
        <v>BLANK</v>
      </c>
      <c r="R12871"/>
    </row>
    <row r="12872" spans="16:18" x14ac:dyDescent="0.2">
      <c r="P12872" s="288" t="str">
        <f t="shared" si="201"/>
        <v>BLANK</v>
      </c>
      <c r="R12872"/>
    </row>
    <row r="12873" spans="16:18" x14ac:dyDescent="0.2">
      <c r="P12873" s="288" t="str">
        <f t="shared" si="201"/>
        <v>BLANK</v>
      </c>
      <c r="R12873"/>
    </row>
    <row r="12874" spans="16:18" x14ac:dyDescent="0.2">
      <c r="P12874" s="288" t="str">
        <f t="shared" si="201"/>
        <v>BLANK</v>
      </c>
      <c r="R12874"/>
    </row>
    <row r="12875" spans="16:18" x14ac:dyDescent="0.2">
      <c r="P12875" s="288" t="str">
        <f t="shared" si="201"/>
        <v>BLANK</v>
      </c>
      <c r="R12875"/>
    </row>
    <row r="12876" spans="16:18" x14ac:dyDescent="0.2">
      <c r="P12876" s="288" t="str">
        <f t="shared" si="201"/>
        <v>BLANK</v>
      </c>
      <c r="R12876"/>
    </row>
    <row r="12877" spans="16:18" x14ac:dyDescent="0.2">
      <c r="P12877" s="288" t="str">
        <f t="shared" si="201"/>
        <v>BLANK</v>
      </c>
      <c r="R12877"/>
    </row>
    <row r="12878" spans="16:18" x14ac:dyDescent="0.2">
      <c r="P12878" s="288" t="str">
        <f t="shared" si="201"/>
        <v>BLANK</v>
      </c>
      <c r="R12878"/>
    </row>
    <row r="12879" spans="16:18" x14ac:dyDescent="0.2">
      <c r="P12879" s="288" t="str">
        <f t="shared" si="201"/>
        <v>BLANK</v>
      </c>
      <c r="R12879"/>
    </row>
    <row r="12880" spans="16:18" x14ac:dyDescent="0.2">
      <c r="P12880" s="288" t="str">
        <f t="shared" si="201"/>
        <v>BLANK</v>
      </c>
      <c r="R12880"/>
    </row>
    <row r="12881" spans="16:18" x14ac:dyDescent="0.2">
      <c r="P12881" s="288" t="str">
        <f t="shared" si="201"/>
        <v>BLANK</v>
      </c>
      <c r="R12881"/>
    </row>
    <row r="12882" spans="16:18" x14ac:dyDescent="0.2">
      <c r="P12882" s="288" t="str">
        <f t="shared" si="201"/>
        <v>BLANK</v>
      </c>
      <c r="R12882"/>
    </row>
    <row r="12883" spans="16:18" x14ac:dyDescent="0.2">
      <c r="P12883" s="288" t="str">
        <f t="shared" si="201"/>
        <v>BLANK</v>
      </c>
      <c r="R12883"/>
    </row>
    <row r="12884" spans="16:18" x14ac:dyDescent="0.2">
      <c r="P12884" s="288" t="str">
        <f t="shared" si="201"/>
        <v>BLANK</v>
      </c>
      <c r="R12884"/>
    </row>
    <row r="12885" spans="16:18" x14ac:dyDescent="0.2">
      <c r="P12885" s="288" t="str">
        <f t="shared" si="201"/>
        <v>BLANK</v>
      </c>
      <c r="R12885"/>
    </row>
    <row r="12886" spans="16:18" x14ac:dyDescent="0.2">
      <c r="P12886" s="288" t="str">
        <f t="shared" si="201"/>
        <v>BLANK</v>
      </c>
      <c r="R12886"/>
    </row>
    <row r="12887" spans="16:18" x14ac:dyDescent="0.2">
      <c r="P12887" s="288" t="str">
        <f t="shared" si="201"/>
        <v>BLANK</v>
      </c>
      <c r="R12887"/>
    </row>
    <row r="12888" spans="16:18" x14ac:dyDescent="0.2">
      <c r="P12888" s="288" t="str">
        <f t="shared" si="201"/>
        <v>BLANK</v>
      </c>
      <c r="R12888"/>
    </row>
    <row r="12889" spans="16:18" x14ac:dyDescent="0.2">
      <c r="P12889" s="288" t="str">
        <f t="shared" si="201"/>
        <v>BLANK</v>
      </c>
      <c r="R12889"/>
    </row>
    <row r="12890" spans="16:18" x14ac:dyDescent="0.2">
      <c r="P12890" s="288" t="str">
        <f t="shared" si="201"/>
        <v>BLANK</v>
      </c>
      <c r="R12890"/>
    </row>
    <row r="12891" spans="16:18" x14ac:dyDescent="0.2">
      <c r="P12891" s="288" t="str">
        <f t="shared" si="201"/>
        <v>BLANK</v>
      </c>
      <c r="R12891"/>
    </row>
    <row r="12892" spans="16:18" x14ac:dyDescent="0.2">
      <c r="P12892" s="288" t="str">
        <f t="shared" si="201"/>
        <v>BLANK</v>
      </c>
      <c r="R12892"/>
    </row>
    <row r="12893" spans="16:18" x14ac:dyDescent="0.2">
      <c r="P12893" s="288" t="str">
        <f t="shared" si="201"/>
        <v>BLANK</v>
      </c>
      <c r="R12893"/>
    </row>
    <row r="12894" spans="16:18" x14ac:dyDescent="0.2">
      <c r="P12894" s="288" t="str">
        <f t="shared" si="201"/>
        <v>BLANK</v>
      </c>
      <c r="R12894"/>
    </row>
    <row r="12895" spans="16:18" x14ac:dyDescent="0.2">
      <c r="P12895" s="288" t="str">
        <f t="shared" si="201"/>
        <v>BLANK</v>
      </c>
      <c r="R12895"/>
    </row>
    <row r="12896" spans="16:18" x14ac:dyDescent="0.2">
      <c r="P12896" s="288" t="str">
        <f t="shared" si="201"/>
        <v>BLANK</v>
      </c>
      <c r="R12896"/>
    </row>
    <row r="12897" spans="16:18" x14ac:dyDescent="0.2">
      <c r="P12897" s="288" t="str">
        <f t="shared" si="201"/>
        <v>BLANK</v>
      </c>
      <c r="R12897"/>
    </row>
    <row r="12898" spans="16:18" x14ac:dyDescent="0.2">
      <c r="P12898" s="288" t="str">
        <f t="shared" si="201"/>
        <v>BLANK</v>
      </c>
      <c r="R12898"/>
    </row>
    <row r="12899" spans="16:18" x14ac:dyDescent="0.2">
      <c r="P12899" s="288" t="str">
        <f t="shared" si="201"/>
        <v>BLANK</v>
      </c>
      <c r="R12899"/>
    </row>
    <row r="12900" spans="16:18" x14ac:dyDescent="0.2">
      <c r="P12900" s="288" t="str">
        <f t="shared" si="201"/>
        <v>BLANK</v>
      </c>
      <c r="R12900"/>
    </row>
    <row r="12901" spans="16:18" x14ac:dyDescent="0.2">
      <c r="P12901" s="288" t="str">
        <f t="shared" si="201"/>
        <v>BLANK</v>
      </c>
      <c r="R12901"/>
    </row>
    <row r="12902" spans="16:18" x14ac:dyDescent="0.2">
      <c r="P12902" s="288" t="str">
        <f t="shared" si="201"/>
        <v>BLANK</v>
      </c>
      <c r="R12902"/>
    </row>
    <row r="12903" spans="16:18" x14ac:dyDescent="0.2">
      <c r="P12903" s="288" t="str">
        <f t="shared" si="201"/>
        <v>BLANK</v>
      </c>
      <c r="R12903"/>
    </row>
    <row r="12904" spans="16:18" x14ac:dyDescent="0.2">
      <c r="P12904" s="288" t="str">
        <f t="shared" si="201"/>
        <v>BLANK</v>
      </c>
      <c r="R12904"/>
    </row>
    <row r="12905" spans="16:18" x14ac:dyDescent="0.2">
      <c r="P12905" s="288" t="str">
        <f t="shared" si="201"/>
        <v>BLANK</v>
      </c>
      <c r="R12905"/>
    </row>
    <row r="12906" spans="16:18" x14ac:dyDescent="0.2">
      <c r="P12906" s="288" t="str">
        <f t="shared" si="201"/>
        <v>BLANK</v>
      </c>
      <c r="R12906"/>
    </row>
    <row r="12907" spans="16:18" x14ac:dyDescent="0.2">
      <c r="P12907" s="288" t="str">
        <f t="shared" si="201"/>
        <v>BLANK</v>
      </c>
      <c r="R12907"/>
    </row>
    <row r="12908" spans="16:18" x14ac:dyDescent="0.2">
      <c r="P12908" s="288" t="str">
        <f t="shared" si="201"/>
        <v>BLANK</v>
      </c>
      <c r="R12908"/>
    </row>
    <row r="12909" spans="16:18" x14ac:dyDescent="0.2">
      <c r="P12909" s="288" t="str">
        <f t="shared" si="201"/>
        <v>BLANK</v>
      </c>
      <c r="R12909"/>
    </row>
    <row r="12910" spans="16:18" x14ac:dyDescent="0.2">
      <c r="P12910" s="288" t="str">
        <f t="shared" si="201"/>
        <v>BLANK</v>
      </c>
      <c r="R12910"/>
    </row>
    <row r="12911" spans="16:18" x14ac:dyDescent="0.2">
      <c r="P12911" s="288" t="str">
        <f t="shared" si="201"/>
        <v>BLANK</v>
      </c>
      <c r="R12911"/>
    </row>
    <row r="12912" spans="16:18" x14ac:dyDescent="0.2">
      <c r="P12912" s="288" t="str">
        <f t="shared" si="201"/>
        <v>BLANK</v>
      </c>
      <c r="R12912"/>
    </row>
    <row r="12913" spans="16:18" x14ac:dyDescent="0.2">
      <c r="P12913" s="288" t="str">
        <f t="shared" si="201"/>
        <v>BLANK</v>
      </c>
      <c r="R12913"/>
    </row>
    <row r="12914" spans="16:18" x14ac:dyDescent="0.2">
      <c r="P12914" s="288" t="str">
        <f t="shared" si="201"/>
        <v>BLANK</v>
      </c>
      <c r="R12914"/>
    </row>
    <row r="12915" spans="16:18" x14ac:dyDescent="0.2">
      <c r="P12915" s="288" t="str">
        <f t="shared" si="201"/>
        <v>BLANK</v>
      </c>
      <c r="R12915"/>
    </row>
    <row r="12916" spans="16:18" x14ac:dyDescent="0.2">
      <c r="P12916" s="288" t="str">
        <f t="shared" si="201"/>
        <v>BLANK</v>
      </c>
      <c r="R12916"/>
    </row>
    <row r="12917" spans="16:18" x14ac:dyDescent="0.2">
      <c r="P12917" s="288" t="str">
        <f t="shared" si="201"/>
        <v>BLANK</v>
      </c>
      <c r="R12917"/>
    </row>
    <row r="12918" spans="16:18" x14ac:dyDescent="0.2">
      <c r="P12918" s="288" t="str">
        <f t="shared" si="201"/>
        <v>BLANK</v>
      </c>
      <c r="R12918"/>
    </row>
    <row r="12919" spans="16:18" x14ac:dyDescent="0.2">
      <c r="P12919" s="288" t="str">
        <f t="shared" si="201"/>
        <v>BLANK</v>
      </c>
      <c r="R12919"/>
    </row>
    <row r="12920" spans="16:18" x14ac:dyDescent="0.2">
      <c r="P12920" s="288" t="str">
        <f t="shared" si="201"/>
        <v>BLANK</v>
      </c>
      <c r="R12920"/>
    </row>
    <row r="12921" spans="16:18" x14ac:dyDescent="0.2">
      <c r="P12921" s="288" t="str">
        <f t="shared" si="201"/>
        <v>BLANK</v>
      </c>
      <c r="R12921"/>
    </row>
    <row r="12922" spans="16:18" x14ac:dyDescent="0.2">
      <c r="P12922" s="288" t="str">
        <f t="shared" si="201"/>
        <v>BLANK</v>
      </c>
      <c r="R12922"/>
    </row>
    <row r="12923" spans="16:18" x14ac:dyDescent="0.2">
      <c r="P12923" s="288" t="str">
        <f t="shared" si="201"/>
        <v>BLANK</v>
      </c>
      <c r="R12923"/>
    </row>
    <row r="12924" spans="16:18" x14ac:dyDescent="0.2">
      <c r="P12924" s="288" t="str">
        <f t="shared" si="201"/>
        <v>BLANK</v>
      </c>
      <c r="R12924"/>
    </row>
    <row r="12925" spans="16:18" x14ac:dyDescent="0.2">
      <c r="P12925" s="288" t="str">
        <f t="shared" si="201"/>
        <v>BLANK</v>
      </c>
      <c r="R12925"/>
    </row>
    <row r="12926" spans="16:18" x14ac:dyDescent="0.2">
      <c r="P12926" s="288" t="str">
        <f t="shared" si="201"/>
        <v>BLANK</v>
      </c>
      <c r="R12926"/>
    </row>
    <row r="12927" spans="16:18" x14ac:dyDescent="0.2">
      <c r="P12927" s="288" t="str">
        <f t="shared" si="201"/>
        <v>BLANK</v>
      </c>
      <c r="R12927"/>
    </row>
    <row r="12928" spans="16:18" x14ac:dyDescent="0.2">
      <c r="P12928" s="288" t="str">
        <f t="shared" si="201"/>
        <v>BLANK</v>
      </c>
      <c r="R12928"/>
    </row>
    <row r="12929" spans="16:18" x14ac:dyDescent="0.2">
      <c r="P12929" s="288" t="str">
        <f t="shared" si="201"/>
        <v>BLANK</v>
      </c>
      <c r="R12929"/>
    </row>
    <row r="12930" spans="16:18" x14ac:dyDescent="0.2">
      <c r="P12930" s="288" t="str">
        <f t="shared" si="201"/>
        <v>BLANK</v>
      </c>
      <c r="R12930"/>
    </row>
    <row r="12931" spans="16:18" x14ac:dyDescent="0.2">
      <c r="P12931" s="288" t="str">
        <f t="shared" ref="P12931:P12994" si="202">IF(A12931="","BLANK",A12931)</f>
        <v>BLANK</v>
      </c>
      <c r="R12931"/>
    </row>
    <row r="12932" spans="16:18" x14ac:dyDescent="0.2">
      <c r="P12932" s="288" t="str">
        <f t="shared" si="202"/>
        <v>BLANK</v>
      </c>
      <c r="R12932"/>
    </row>
    <row r="12933" spans="16:18" x14ac:dyDescent="0.2">
      <c r="P12933" s="288" t="str">
        <f t="shared" si="202"/>
        <v>BLANK</v>
      </c>
      <c r="R12933"/>
    </row>
    <row r="12934" spans="16:18" x14ac:dyDescent="0.2">
      <c r="P12934" s="288" t="str">
        <f t="shared" si="202"/>
        <v>BLANK</v>
      </c>
      <c r="R12934"/>
    </row>
    <row r="12935" spans="16:18" x14ac:dyDescent="0.2">
      <c r="P12935" s="288" t="str">
        <f t="shared" si="202"/>
        <v>BLANK</v>
      </c>
      <c r="R12935"/>
    </row>
    <row r="12936" spans="16:18" x14ac:dyDescent="0.2">
      <c r="P12936" s="288" t="str">
        <f t="shared" si="202"/>
        <v>BLANK</v>
      </c>
      <c r="R12936"/>
    </row>
    <row r="12937" spans="16:18" x14ac:dyDescent="0.2">
      <c r="P12937" s="288" t="str">
        <f t="shared" si="202"/>
        <v>BLANK</v>
      </c>
      <c r="R12937"/>
    </row>
    <row r="12938" spans="16:18" x14ac:dyDescent="0.2">
      <c r="P12938" s="288" t="str">
        <f t="shared" si="202"/>
        <v>BLANK</v>
      </c>
      <c r="R12938"/>
    </row>
    <row r="12939" spans="16:18" x14ac:dyDescent="0.2">
      <c r="P12939" s="288" t="str">
        <f t="shared" si="202"/>
        <v>BLANK</v>
      </c>
      <c r="R12939"/>
    </row>
    <row r="12940" spans="16:18" x14ac:dyDescent="0.2">
      <c r="P12940" s="288" t="str">
        <f t="shared" si="202"/>
        <v>BLANK</v>
      </c>
      <c r="R12940"/>
    </row>
    <row r="12941" spans="16:18" x14ac:dyDescent="0.2">
      <c r="P12941" s="288" t="str">
        <f t="shared" si="202"/>
        <v>BLANK</v>
      </c>
      <c r="R12941"/>
    </row>
    <row r="12942" spans="16:18" x14ac:dyDescent="0.2">
      <c r="P12942" s="288" t="str">
        <f t="shared" si="202"/>
        <v>BLANK</v>
      </c>
      <c r="R12942"/>
    </row>
    <row r="12943" spans="16:18" x14ac:dyDescent="0.2">
      <c r="P12943" s="288" t="str">
        <f t="shared" si="202"/>
        <v>BLANK</v>
      </c>
      <c r="R12943"/>
    </row>
    <row r="12944" spans="16:18" x14ac:dyDescent="0.2">
      <c r="P12944" s="288" t="str">
        <f t="shared" si="202"/>
        <v>BLANK</v>
      </c>
      <c r="R12944"/>
    </row>
    <row r="12945" spans="16:18" x14ac:dyDescent="0.2">
      <c r="P12945" s="288" t="str">
        <f t="shared" si="202"/>
        <v>BLANK</v>
      </c>
      <c r="R12945"/>
    </row>
    <row r="12946" spans="16:18" x14ac:dyDescent="0.2">
      <c r="P12946" s="288" t="str">
        <f t="shared" si="202"/>
        <v>BLANK</v>
      </c>
      <c r="R12946"/>
    </row>
    <row r="12947" spans="16:18" x14ac:dyDescent="0.2">
      <c r="P12947" s="288" t="str">
        <f t="shared" si="202"/>
        <v>BLANK</v>
      </c>
      <c r="R12947"/>
    </row>
    <row r="12948" spans="16:18" x14ac:dyDescent="0.2">
      <c r="P12948" s="288" t="str">
        <f t="shared" si="202"/>
        <v>BLANK</v>
      </c>
      <c r="R12948"/>
    </row>
    <row r="12949" spans="16:18" x14ac:dyDescent="0.2">
      <c r="P12949" s="288" t="str">
        <f t="shared" si="202"/>
        <v>BLANK</v>
      </c>
      <c r="R12949"/>
    </row>
    <row r="12950" spans="16:18" x14ac:dyDescent="0.2">
      <c r="P12950" s="288" t="str">
        <f t="shared" si="202"/>
        <v>BLANK</v>
      </c>
      <c r="R12950"/>
    </row>
    <row r="12951" spans="16:18" x14ac:dyDescent="0.2">
      <c r="P12951" s="288" t="str">
        <f t="shared" si="202"/>
        <v>BLANK</v>
      </c>
      <c r="R12951"/>
    </row>
    <row r="12952" spans="16:18" x14ac:dyDescent="0.2">
      <c r="P12952" s="288" t="str">
        <f t="shared" si="202"/>
        <v>BLANK</v>
      </c>
      <c r="R12952"/>
    </row>
    <row r="12953" spans="16:18" x14ac:dyDescent="0.2">
      <c r="P12953" s="288" t="str">
        <f t="shared" si="202"/>
        <v>BLANK</v>
      </c>
      <c r="R12953"/>
    </row>
    <row r="12954" spans="16:18" x14ac:dyDescent="0.2">
      <c r="P12954" s="288" t="str">
        <f t="shared" si="202"/>
        <v>BLANK</v>
      </c>
      <c r="R12954"/>
    </row>
    <row r="12955" spans="16:18" x14ac:dyDescent="0.2">
      <c r="P12955" s="288" t="str">
        <f t="shared" si="202"/>
        <v>BLANK</v>
      </c>
      <c r="R12955"/>
    </row>
    <row r="12956" spans="16:18" x14ac:dyDescent="0.2">
      <c r="P12956" s="288" t="str">
        <f t="shared" si="202"/>
        <v>BLANK</v>
      </c>
      <c r="R12956"/>
    </row>
    <row r="12957" spans="16:18" x14ac:dyDescent="0.2">
      <c r="P12957" s="288" t="str">
        <f t="shared" si="202"/>
        <v>BLANK</v>
      </c>
      <c r="R12957"/>
    </row>
    <row r="12958" spans="16:18" x14ac:dyDescent="0.2">
      <c r="P12958" s="288" t="str">
        <f t="shared" si="202"/>
        <v>BLANK</v>
      </c>
      <c r="R12958"/>
    </row>
    <row r="12959" spans="16:18" x14ac:dyDescent="0.2">
      <c r="P12959" s="288" t="str">
        <f t="shared" si="202"/>
        <v>BLANK</v>
      </c>
      <c r="R12959"/>
    </row>
    <row r="12960" spans="16:18" x14ac:dyDescent="0.2">
      <c r="P12960" s="288" t="str">
        <f t="shared" si="202"/>
        <v>BLANK</v>
      </c>
      <c r="R12960"/>
    </row>
    <row r="12961" spans="16:18" x14ac:dyDescent="0.2">
      <c r="P12961" s="288" t="str">
        <f t="shared" si="202"/>
        <v>BLANK</v>
      </c>
      <c r="R12961"/>
    </row>
    <row r="12962" spans="16:18" x14ac:dyDescent="0.2">
      <c r="P12962" s="288" t="str">
        <f t="shared" si="202"/>
        <v>BLANK</v>
      </c>
      <c r="R12962"/>
    </row>
    <row r="12963" spans="16:18" x14ac:dyDescent="0.2">
      <c r="P12963" s="288" t="str">
        <f t="shared" si="202"/>
        <v>BLANK</v>
      </c>
      <c r="R12963"/>
    </row>
    <row r="12964" spans="16:18" x14ac:dyDescent="0.2">
      <c r="P12964" s="288" t="str">
        <f t="shared" si="202"/>
        <v>BLANK</v>
      </c>
      <c r="R12964"/>
    </row>
    <row r="12965" spans="16:18" x14ac:dyDescent="0.2">
      <c r="P12965" s="288" t="str">
        <f t="shared" si="202"/>
        <v>BLANK</v>
      </c>
      <c r="R12965"/>
    </row>
    <row r="12966" spans="16:18" x14ac:dyDescent="0.2">
      <c r="P12966" s="288" t="str">
        <f t="shared" si="202"/>
        <v>BLANK</v>
      </c>
      <c r="R12966"/>
    </row>
    <row r="12967" spans="16:18" x14ac:dyDescent="0.2">
      <c r="P12967" s="288" t="str">
        <f t="shared" si="202"/>
        <v>BLANK</v>
      </c>
      <c r="R12967"/>
    </row>
    <row r="12968" spans="16:18" x14ac:dyDescent="0.2">
      <c r="P12968" s="288" t="str">
        <f t="shared" si="202"/>
        <v>BLANK</v>
      </c>
      <c r="R12968"/>
    </row>
    <row r="12969" spans="16:18" x14ac:dyDescent="0.2">
      <c r="P12969" s="288" t="str">
        <f t="shared" si="202"/>
        <v>BLANK</v>
      </c>
      <c r="R12969"/>
    </row>
    <row r="12970" spans="16:18" x14ac:dyDescent="0.2">
      <c r="P12970" s="288" t="str">
        <f t="shared" si="202"/>
        <v>BLANK</v>
      </c>
      <c r="R12970"/>
    </row>
    <row r="12971" spans="16:18" x14ac:dyDescent="0.2">
      <c r="P12971" s="288" t="str">
        <f t="shared" si="202"/>
        <v>BLANK</v>
      </c>
      <c r="R12971"/>
    </row>
    <row r="12972" spans="16:18" x14ac:dyDescent="0.2">
      <c r="P12972" s="288" t="str">
        <f t="shared" si="202"/>
        <v>BLANK</v>
      </c>
      <c r="R12972"/>
    </row>
    <row r="12973" spans="16:18" x14ac:dyDescent="0.2">
      <c r="P12973" s="288" t="str">
        <f t="shared" si="202"/>
        <v>BLANK</v>
      </c>
      <c r="R12973"/>
    </row>
    <row r="12974" spans="16:18" x14ac:dyDescent="0.2">
      <c r="P12974" s="288" t="str">
        <f t="shared" si="202"/>
        <v>BLANK</v>
      </c>
      <c r="R12974"/>
    </row>
    <row r="12975" spans="16:18" x14ac:dyDescent="0.2">
      <c r="P12975" s="288" t="str">
        <f t="shared" si="202"/>
        <v>BLANK</v>
      </c>
      <c r="R12975"/>
    </row>
    <row r="12976" spans="16:18" x14ac:dyDescent="0.2">
      <c r="P12976" s="288" t="str">
        <f t="shared" si="202"/>
        <v>BLANK</v>
      </c>
      <c r="R12976"/>
    </row>
    <row r="12977" spans="16:18" x14ac:dyDescent="0.2">
      <c r="P12977" s="288" t="str">
        <f t="shared" si="202"/>
        <v>BLANK</v>
      </c>
      <c r="R12977"/>
    </row>
    <row r="12978" spans="16:18" x14ac:dyDescent="0.2">
      <c r="P12978" s="288" t="str">
        <f t="shared" si="202"/>
        <v>BLANK</v>
      </c>
      <c r="R12978"/>
    </row>
    <row r="12979" spans="16:18" x14ac:dyDescent="0.2">
      <c r="P12979" s="288" t="str">
        <f t="shared" si="202"/>
        <v>BLANK</v>
      </c>
      <c r="R12979"/>
    </row>
    <row r="12980" spans="16:18" x14ac:dyDescent="0.2">
      <c r="P12980" s="288" t="str">
        <f t="shared" si="202"/>
        <v>BLANK</v>
      </c>
      <c r="R12980"/>
    </row>
    <row r="12981" spans="16:18" x14ac:dyDescent="0.2">
      <c r="P12981" s="288" t="str">
        <f t="shared" si="202"/>
        <v>BLANK</v>
      </c>
      <c r="R12981"/>
    </row>
    <row r="12982" spans="16:18" x14ac:dyDescent="0.2">
      <c r="P12982" s="288" t="str">
        <f t="shared" si="202"/>
        <v>BLANK</v>
      </c>
      <c r="R12982"/>
    </row>
    <row r="12983" spans="16:18" x14ac:dyDescent="0.2">
      <c r="P12983" s="288" t="str">
        <f t="shared" si="202"/>
        <v>BLANK</v>
      </c>
      <c r="R12983"/>
    </row>
    <row r="12984" spans="16:18" x14ac:dyDescent="0.2">
      <c r="P12984" s="288" t="str">
        <f t="shared" si="202"/>
        <v>BLANK</v>
      </c>
      <c r="R12984"/>
    </row>
    <row r="12985" spans="16:18" x14ac:dyDescent="0.2">
      <c r="P12985" s="288" t="str">
        <f t="shared" si="202"/>
        <v>BLANK</v>
      </c>
      <c r="R12985"/>
    </row>
    <row r="12986" spans="16:18" x14ac:dyDescent="0.2">
      <c r="P12986" s="288" t="str">
        <f t="shared" si="202"/>
        <v>BLANK</v>
      </c>
      <c r="R12986"/>
    </row>
    <row r="12987" spans="16:18" x14ac:dyDescent="0.2">
      <c r="P12987" s="288" t="str">
        <f t="shared" si="202"/>
        <v>BLANK</v>
      </c>
      <c r="R12987"/>
    </row>
    <row r="12988" spans="16:18" x14ac:dyDescent="0.2">
      <c r="P12988" s="288" t="str">
        <f t="shared" si="202"/>
        <v>BLANK</v>
      </c>
      <c r="R12988"/>
    </row>
    <row r="12989" spans="16:18" x14ac:dyDescent="0.2">
      <c r="P12989" s="288" t="str">
        <f t="shared" si="202"/>
        <v>BLANK</v>
      </c>
      <c r="R12989"/>
    </row>
    <row r="12990" spans="16:18" x14ac:dyDescent="0.2">
      <c r="P12990" s="288" t="str">
        <f t="shared" si="202"/>
        <v>BLANK</v>
      </c>
      <c r="R12990"/>
    </row>
    <row r="12991" spans="16:18" x14ac:dyDescent="0.2">
      <c r="P12991" s="288" t="str">
        <f t="shared" si="202"/>
        <v>BLANK</v>
      </c>
      <c r="R12991"/>
    </row>
    <row r="12992" spans="16:18" x14ac:dyDescent="0.2">
      <c r="P12992" s="288" t="str">
        <f t="shared" si="202"/>
        <v>BLANK</v>
      </c>
      <c r="R12992"/>
    </row>
    <row r="12993" spans="16:18" x14ac:dyDescent="0.2">
      <c r="P12993" s="288" t="str">
        <f t="shared" si="202"/>
        <v>BLANK</v>
      </c>
      <c r="R12993"/>
    </row>
    <row r="12994" spans="16:18" x14ac:dyDescent="0.2">
      <c r="P12994" s="288" t="str">
        <f t="shared" si="202"/>
        <v>BLANK</v>
      </c>
      <c r="R12994"/>
    </row>
    <row r="12995" spans="16:18" x14ac:dyDescent="0.2">
      <c r="P12995" s="288" t="str">
        <f t="shared" ref="P12995:P13000" si="203">IF(A12995="","BLANK",A12995)</f>
        <v>BLANK</v>
      </c>
      <c r="R12995"/>
    </row>
    <row r="12996" spans="16:18" x14ac:dyDescent="0.2">
      <c r="P12996" s="288" t="str">
        <f t="shared" si="203"/>
        <v>BLANK</v>
      </c>
      <c r="R12996"/>
    </row>
    <row r="12997" spans="16:18" x14ac:dyDescent="0.2">
      <c r="P12997" s="288" t="str">
        <f t="shared" si="203"/>
        <v>BLANK</v>
      </c>
      <c r="R12997"/>
    </row>
    <row r="12998" spans="16:18" x14ac:dyDescent="0.2">
      <c r="P12998" s="288" t="str">
        <f t="shared" si="203"/>
        <v>BLANK</v>
      </c>
      <c r="R12998"/>
    </row>
    <row r="12999" spans="16:18" x14ac:dyDescent="0.2">
      <c r="P12999" s="288" t="str">
        <f t="shared" si="203"/>
        <v>BLANK</v>
      </c>
      <c r="R12999"/>
    </row>
    <row r="13000" spans="16:18" x14ac:dyDescent="0.2">
      <c r="P13000" s="288" t="str">
        <f t="shared" si="203"/>
        <v>BLANK</v>
      </c>
      <c r="R13000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S108"/>
  <sheetViews>
    <sheetView showGridLines="0" workbookViewId="0">
      <selection sqref="A1:AZ1"/>
    </sheetView>
  </sheetViews>
  <sheetFormatPr defaultColWidth="9" defaultRowHeight="12.75" x14ac:dyDescent="0.2"/>
  <cols>
    <col min="1" max="6" width="1.7109375" style="285" customWidth="1"/>
    <col min="7" max="26" width="1.7109375" style="284" customWidth="1"/>
    <col min="27" max="33" width="1.85546875" style="284" customWidth="1"/>
    <col min="34" max="48" width="1.7109375" style="284" customWidth="1"/>
    <col min="49" max="51" width="2.28515625" style="284" customWidth="1"/>
    <col min="52" max="52" width="8.7109375" style="284" customWidth="1"/>
    <col min="53" max="95" width="8.7109375" style="281" customWidth="1"/>
    <col min="96" max="16384" width="9" style="281"/>
  </cols>
  <sheetData>
    <row r="1" spans="1:97" ht="31.9" customHeight="1" thickBot="1" x14ac:dyDescent="0.25">
      <c r="A1" s="1098" t="s">
        <v>362</v>
      </c>
      <c r="B1" s="1099"/>
      <c r="C1" s="1099"/>
      <c r="D1" s="1099"/>
      <c r="E1" s="1099"/>
      <c r="F1" s="1099"/>
      <c r="G1" s="1099"/>
      <c r="H1" s="1099"/>
      <c r="I1" s="1099"/>
      <c r="J1" s="1099"/>
      <c r="K1" s="1099"/>
      <c r="L1" s="1099"/>
      <c r="M1" s="1099"/>
      <c r="N1" s="1099"/>
      <c r="O1" s="1099"/>
      <c r="P1" s="1099"/>
      <c r="Q1" s="1099"/>
      <c r="R1" s="1099"/>
      <c r="S1" s="1099"/>
      <c r="T1" s="1099"/>
      <c r="U1" s="1099"/>
      <c r="V1" s="1099"/>
      <c r="W1" s="1099"/>
      <c r="X1" s="1099"/>
      <c r="Y1" s="1099"/>
      <c r="Z1" s="1099"/>
      <c r="AA1" s="1099"/>
      <c r="AB1" s="1099"/>
      <c r="AC1" s="1099"/>
      <c r="AD1" s="1099"/>
      <c r="AE1" s="1099"/>
      <c r="AF1" s="1099"/>
      <c r="AG1" s="1099"/>
      <c r="AH1" s="1099"/>
      <c r="AI1" s="1099"/>
      <c r="AJ1" s="1099"/>
      <c r="AK1" s="1099"/>
      <c r="AL1" s="1099"/>
      <c r="AM1" s="1099"/>
      <c r="AN1" s="1099"/>
      <c r="AO1" s="1099"/>
      <c r="AP1" s="1099"/>
      <c r="AQ1" s="1099"/>
      <c r="AR1" s="1099"/>
      <c r="AS1" s="1099"/>
      <c r="AT1" s="1099"/>
      <c r="AU1" s="1099"/>
      <c r="AV1" s="1099"/>
      <c r="AW1" s="1099"/>
      <c r="AX1" s="1099"/>
      <c r="AY1" s="1099"/>
      <c r="AZ1" s="1100"/>
    </row>
    <row r="2" spans="1:97" s="169" customFormat="1" ht="15" customHeight="1" thickBot="1" x14ac:dyDescent="0.25">
      <c r="A2" s="1101" t="s">
        <v>341</v>
      </c>
      <c r="B2" s="1102"/>
      <c r="C2" s="1102"/>
      <c r="D2" s="1102"/>
      <c r="E2" s="1102"/>
      <c r="F2" s="1102"/>
      <c r="G2" s="1102"/>
      <c r="H2" s="1102"/>
      <c r="I2" s="1102"/>
      <c r="J2" s="1102"/>
      <c r="K2" s="1102"/>
      <c r="L2" s="1102"/>
      <c r="M2" s="1102"/>
      <c r="N2" s="1102"/>
      <c r="O2" s="1102"/>
      <c r="P2" s="1102"/>
      <c r="Q2" s="1102"/>
      <c r="R2" s="1102"/>
      <c r="S2" s="1102"/>
      <c r="T2" s="1102"/>
      <c r="U2" s="1102"/>
      <c r="V2" s="1102"/>
      <c r="W2" s="1102"/>
      <c r="X2" s="1102"/>
      <c r="Y2" s="1102"/>
      <c r="Z2" s="1102"/>
      <c r="AA2" s="1102"/>
      <c r="AB2" s="1102"/>
      <c r="AC2" s="1102"/>
      <c r="AD2" s="1102"/>
      <c r="AE2" s="1102"/>
      <c r="AF2" s="1102"/>
      <c r="AG2" s="1102"/>
      <c r="AH2" s="1102"/>
      <c r="AI2" s="1102"/>
      <c r="AJ2" s="1102"/>
      <c r="AK2" s="1102"/>
      <c r="AL2" s="1102"/>
      <c r="AM2" s="1102"/>
      <c r="AN2" s="1102"/>
      <c r="AO2" s="1102"/>
      <c r="AP2" s="1102"/>
      <c r="AQ2" s="1102"/>
      <c r="AR2" s="1102"/>
      <c r="AS2" s="1102"/>
      <c r="AT2" s="1102"/>
      <c r="AU2" s="1102"/>
      <c r="AV2" s="1102"/>
      <c r="AW2" s="1102"/>
      <c r="AX2" s="1102"/>
      <c r="AY2" s="1102"/>
      <c r="AZ2" s="1103"/>
    </row>
    <row r="3" spans="1:97" s="170" customFormat="1" ht="6.75" customHeight="1" thickBot="1" x14ac:dyDescent="0.25">
      <c r="A3" s="1104" t="s">
        <v>0</v>
      </c>
      <c r="B3" s="1105"/>
      <c r="C3" s="1105"/>
      <c r="D3" s="1105"/>
      <c r="E3" s="1105"/>
      <c r="F3" s="1105"/>
      <c r="G3" s="1105"/>
      <c r="H3" s="1105"/>
      <c r="I3" s="1105"/>
      <c r="J3" s="1105"/>
      <c r="K3" s="1105"/>
      <c r="L3" s="1105"/>
      <c r="M3" s="1105"/>
      <c r="N3" s="1105"/>
      <c r="O3" s="1105"/>
      <c r="P3" s="1105"/>
      <c r="Q3" s="1105"/>
      <c r="R3" s="1105"/>
      <c r="S3" s="1105"/>
      <c r="T3" s="1105"/>
      <c r="U3" s="1105"/>
      <c r="V3" s="1105"/>
      <c r="W3" s="1105"/>
      <c r="X3" s="1105"/>
      <c r="Y3" s="1105"/>
      <c r="Z3" s="1105"/>
      <c r="AA3" s="1105"/>
      <c r="AB3" s="1105"/>
      <c r="AC3" s="1105"/>
      <c r="AD3" s="1105"/>
      <c r="AE3" s="1105"/>
      <c r="AF3" s="1105"/>
      <c r="AG3" s="1105"/>
      <c r="AH3" s="1105"/>
      <c r="AI3" s="1105"/>
      <c r="AJ3" s="1105"/>
      <c r="AK3" s="1105"/>
      <c r="AL3" s="1105"/>
      <c r="AM3" s="1105"/>
      <c r="AN3" s="1105"/>
      <c r="AO3" s="1105"/>
      <c r="AP3" s="1105"/>
      <c r="AQ3" s="1105"/>
      <c r="AR3" s="1105"/>
      <c r="AS3" s="1105"/>
      <c r="AT3" s="1105"/>
      <c r="AU3" s="1105"/>
      <c r="AV3" s="1105"/>
      <c r="AW3" s="1105"/>
      <c r="AX3" s="1105"/>
      <c r="AY3" s="1105"/>
      <c r="AZ3" s="1106"/>
    </row>
    <row r="4" spans="1:97" s="170" customFormat="1" ht="15" customHeight="1" thickBot="1" x14ac:dyDescent="0.25">
      <c r="A4" s="1107" t="s">
        <v>342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9"/>
      <c r="AA4" s="1107" t="s">
        <v>343</v>
      </c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9"/>
    </row>
    <row r="5" spans="1:97" s="170" customFormat="1" ht="15" customHeight="1" x14ac:dyDescent="0.2">
      <c r="A5" s="1110" t="s">
        <v>344</v>
      </c>
      <c r="B5" s="1111"/>
      <c r="C5" s="1111"/>
      <c r="D5" s="1111"/>
      <c r="E5" s="1111"/>
      <c r="F5" s="1111"/>
      <c r="G5" s="1112"/>
      <c r="H5" s="1122" t="s">
        <v>0</v>
      </c>
      <c r="I5" s="1123"/>
      <c r="J5" s="1123"/>
      <c r="K5" s="1123"/>
      <c r="L5" s="1123"/>
      <c r="M5" s="1123"/>
      <c r="N5" s="1123"/>
      <c r="O5" s="1123"/>
      <c r="P5" s="1123"/>
      <c r="Q5" s="1123"/>
      <c r="R5" s="1123"/>
      <c r="S5" s="1123"/>
      <c r="T5" s="1123"/>
      <c r="U5" s="1123"/>
      <c r="V5" s="1123"/>
      <c r="W5" s="1123"/>
      <c r="X5" s="1123"/>
      <c r="Y5" s="1123"/>
      <c r="Z5" s="1124"/>
      <c r="AA5" s="1110" t="s">
        <v>344</v>
      </c>
      <c r="AB5" s="1111"/>
      <c r="AC5" s="1111"/>
      <c r="AD5" s="1111"/>
      <c r="AE5" s="1111"/>
      <c r="AF5" s="1111"/>
      <c r="AG5" s="1112"/>
      <c r="AH5" s="1125"/>
      <c r="AI5" s="1126"/>
      <c r="AJ5" s="1126"/>
      <c r="AK5" s="1126"/>
      <c r="AL5" s="1126"/>
      <c r="AM5" s="1126"/>
      <c r="AN5" s="1126"/>
      <c r="AO5" s="1126"/>
      <c r="AP5" s="1126"/>
      <c r="AQ5" s="1126"/>
      <c r="AR5" s="1126"/>
      <c r="AS5" s="1126"/>
      <c r="AT5" s="1126"/>
      <c r="AU5" s="1126"/>
      <c r="AV5" s="1126"/>
      <c r="AW5" s="1126"/>
      <c r="AX5" s="1126"/>
      <c r="AY5" s="1126"/>
      <c r="AZ5" s="1127"/>
    </row>
    <row r="6" spans="1:97" s="170" customFormat="1" ht="15" customHeight="1" x14ac:dyDescent="0.2">
      <c r="A6" s="1113" t="s">
        <v>345</v>
      </c>
      <c r="B6" s="1114"/>
      <c r="C6" s="1114"/>
      <c r="D6" s="1114"/>
      <c r="E6" s="1114"/>
      <c r="F6" s="1114"/>
      <c r="G6" s="1115"/>
      <c r="H6" s="1116"/>
      <c r="I6" s="1117"/>
      <c r="J6" s="1117"/>
      <c r="K6" s="1117"/>
      <c r="L6" s="1117"/>
      <c r="M6" s="1117"/>
      <c r="N6" s="1117"/>
      <c r="O6" s="1117"/>
      <c r="P6" s="1117"/>
      <c r="Q6" s="1117"/>
      <c r="R6" s="1117"/>
      <c r="S6" s="1117"/>
      <c r="T6" s="1117"/>
      <c r="U6" s="1117"/>
      <c r="V6" s="1117"/>
      <c r="W6" s="1117"/>
      <c r="X6" s="1117"/>
      <c r="Y6" s="1117"/>
      <c r="Z6" s="1118"/>
      <c r="AA6" s="1113" t="s">
        <v>346</v>
      </c>
      <c r="AB6" s="1114"/>
      <c r="AC6" s="1114"/>
      <c r="AD6" s="1114"/>
      <c r="AE6" s="1114"/>
      <c r="AF6" s="1114"/>
      <c r="AG6" s="1115"/>
      <c r="AH6" s="1119"/>
      <c r="AI6" s="1120"/>
      <c r="AJ6" s="1120"/>
      <c r="AK6" s="1120"/>
      <c r="AL6" s="1120"/>
      <c r="AM6" s="1120"/>
      <c r="AN6" s="1120"/>
      <c r="AO6" s="1120"/>
      <c r="AP6" s="1120"/>
      <c r="AQ6" s="1120"/>
      <c r="AR6" s="1120"/>
      <c r="AS6" s="1120"/>
      <c r="AT6" s="1120"/>
      <c r="AU6" s="1120"/>
      <c r="AV6" s="1120"/>
      <c r="AW6" s="1120"/>
      <c r="AX6" s="1120"/>
      <c r="AY6" s="1120"/>
      <c r="AZ6" s="1121"/>
    </row>
    <row r="7" spans="1:97" s="170" customFormat="1" ht="15" customHeight="1" x14ac:dyDescent="0.2">
      <c r="A7" s="1113" t="s">
        <v>347</v>
      </c>
      <c r="B7" s="1114"/>
      <c r="C7" s="1114"/>
      <c r="D7" s="1114"/>
      <c r="E7" s="1114"/>
      <c r="F7" s="1114"/>
      <c r="G7" s="1115"/>
      <c r="H7" s="1116"/>
      <c r="I7" s="1117"/>
      <c r="J7" s="1117"/>
      <c r="K7" s="1117"/>
      <c r="L7" s="1117"/>
      <c r="M7" s="1117"/>
      <c r="N7" s="1117"/>
      <c r="O7" s="1117"/>
      <c r="P7" s="1117"/>
      <c r="Q7" s="1117"/>
      <c r="R7" s="1117"/>
      <c r="S7" s="1117"/>
      <c r="T7" s="1117"/>
      <c r="U7" s="1117"/>
      <c r="V7" s="1117"/>
      <c r="W7" s="1117"/>
      <c r="X7" s="1117"/>
      <c r="Y7" s="1117"/>
      <c r="Z7" s="1118"/>
      <c r="AA7" s="1113" t="s">
        <v>347</v>
      </c>
      <c r="AB7" s="1114"/>
      <c r="AC7" s="1114"/>
      <c r="AD7" s="1114"/>
      <c r="AE7" s="1114"/>
      <c r="AF7" s="1114"/>
      <c r="AG7" s="1115"/>
      <c r="AH7" s="1119"/>
      <c r="AI7" s="1120"/>
      <c r="AJ7" s="1120"/>
      <c r="AK7" s="1120"/>
      <c r="AL7" s="1120"/>
      <c r="AM7" s="1120"/>
      <c r="AN7" s="1120"/>
      <c r="AO7" s="1120"/>
      <c r="AP7" s="1120"/>
      <c r="AQ7" s="1120"/>
      <c r="AR7" s="1120"/>
      <c r="AS7" s="1120"/>
      <c r="AT7" s="1120"/>
      <c r="AU7" s="1120"/>
      <c r="AV7" s="1120"/>
      <c r="AW7" s="1120"/>
      <c r="AX7" s="1120"/>
      <c r="AY7" s="1120"/>
      <c r="AZ7" s="1121"/>
    </row>
    <row r="8" spans="1:97" s="170" customFormat="1" ht="15" customHeight="1" x14ac:dyDescent="0.2">
      <c r="A8" s="1128" t="s">
        <v>348</v>
      </c>
      <c r="B8" s="1129"/>
      <c r="C8" s="1129"/>
      <c r="D8" s="1129"/>
      <c r="E8" s="1129"/>
      <c r="F8" s="1129"/>
      <c r="G8" s="1130"/>
      <c r="H8" s="1116"/>
      <c r="I8" s="1117"/>
      <c r="J8" s="1117"/>
      <c r="K8" s="1117"/>
      <c r="L8" s="1117"/>
      <c r="M8" s="1117"/>
      <c r="N8" s="1117"/>
      <c r="O8" s="1117"/>
      <c r="P8" s="1117"/>
      <c r="Q8" s="1117"/>
      <c r="R8" s="1117"/>
      <c r="S8" s="1117"/>
      <c r="T8" s="1117"/>
      <c r="U8" s="1117"/>
      <c r="V8" s="1117"/>
      <c r="W8" s="1117"/>
      <c r="X8" s="1117"/>
      <c r="Y8" s="1117"/>
      <c r="Z8" s="1118"/>
      <c r="AA8" s="1128" t="s">
        <v>348</v>
      </c>
      <c r="AB8" s="1129"/>
      <c r="AC8" s="1129"/>
      <c r="AD8" s="1129"/>
      <c r="AE8" s="1129"/>
      <c r="AF8" s="1129"/>
      <c r="AG8" s="1130"/>
      <c r="AH8" s="1119"/>
      <c r="AI8" s="1120"/>
      <c r="AJ8" s="1120"/>
      <c r="AK8" s="1120"/>
      <c r="AL8" s="1120"/>
      <c r="AM8" s="1120"/>
      <c r="AN8" s="1120"/>
      <c r="AO8" s="1120"/>
      <c r="AP8" s="1120"/>
      <c r="AQ8" s="1120"/>
      <c r="AR8" s="1120"/>
      <c r="AS8" s="1120"/>
      <c r="AT8" s="1120"/>
      <c r="AU8" s="1120"/>
      <c r="AV8" s="1120"/>
      <c r="AW8" s="1120"/>
      <c r="AX8" s="1120"/>
      <c r="AY8" s="1120"/>
      <c r="AZ8" s="1121"/>
    </row>
    <row r="9" spans="1:97" s="170" customFormat="1" ht="15" customHeight="1" x14ac:dyDescent="0.2">
      <c r="A9" s="1128" t="s">
        <v>349</v>
      </c>
      <c r="B9" s="1129"/>
      <c r="C9" s="1129"/>
      <c r="D9" s="1129"/>
      <c r="E9" s="1129"/>
      <c r="F9" s="1129"/>
      <c r="G9" s="1130"/>
      <c r="H9" s="1143"/>
      <c r="I9" s="1144"/>
      <c r="J9" s="1144"/>
      <c r="K9" s="1144"/>
      <c r="L9" s="1144"/>
      <c r="M9" s="1144"/>
      <c r="N9" s="1144"/>
      <c r="O9" s="1144"/>
      <c r="P9" s="1144"/>
      <c r="Q9" s="1144"/>
      <c r="R9" s="1144"/>
      <c r="S9" s="1144"/>
      <c r="T9" s="1144"/>
      <c r="U9" s="1144"/>
      <c r="V9" s="1144"/>
      <c r="W9" s="1144"/>
      <c r="X9" s="1144"/>
      <c r="Y9" s="1144"/>
      <c r="Z9" s="1145"/>
      <c r="AA9" s="1128" t="s">
        <v>349</v>
      </c>
      <c r="AB9" s="1129"/>
      <c r="AC9" s="1129"/>
      <c r="AD9" s="1129"/>
      <c r="AE9" s="1129"/>
      <c r="AF9" s="1129"/>
      <c r="AG9" s="1130"/>
      <c r="AH9" s="1119"/>
      <c r="AI9" s="1120"/>
      <c r="AJ9" s="1120"/>
      <c r="AK9" s="1120"/>
      <c r="AL9" s="1120"/>
      <c r="AM9" s="1120"/>
      <c r="AN9" s="1120"/>
      <c r="AO9" s="1120"/>
      <c r="AP9" s="1120"/>
      <c r="AQ9" s="1120"/>
      <c r="AR9" s="1120"/>
      <c r="AS9" s="1120"/>
      <c r="AT9" s="1120"/>
      <c r="AU9" s="1120"/>
      <c r="AV9" s="1120"/>
      <c r="AW9" s="1120"/>
      <c r="AX9" s="1120"/>
      <c r="AY9" s="1120"/>
      <c r="AZ9" s="1121"/>
    </row>
    <row r="10" spans="1:97" s="170" customFormat="1" ht="15" customHeight="1" thickBot="1" x14ac:dyDescent="0.25">
      <c r="A10" s="1113" t="s">
        <v>350</v>
      </c>
      <c r="B10" s="1114"/>
      <c r="C10" s="1114"/>
      <c r="D10" s="1114"/>
      <c r="E10" s="1114"/>
      <c r="F10" s="1114"/>
      <c r="G10" s="1115"/>
      <c r="H10" s="1146"/>
      <c r="I10" s="1147"/>
      <c r="J10" s="1147"/>
      <c r="K10" s="1147"/>
      <c r="L10" s="1147"/>
      <c r="M10" s="1147"/>
      <c r="N10" s="1147"/>
      <c r="O10" s="1147"/>
      <c r="P10" s="1147"/>
      <c r="Q10" s="1147"/>
      <c r="R10" s="1147"/>
      <c r="S10" s="1147"/>
      <c r="T10" s="1147"/>
      <c r="U10" s="1147"/>
      <c r="V10" s="1147"/>
      <c r="W10" s="1147"/>
      <c r="X10" s="1147"/>
      <c r="Y10" s="1147"/>
      <c r="Z10" s="1148"/>
      <c r="AA10" s="1113" t="s">
        <v>350</v>
      </c>
      <c r="AB10" s="1114"/>
      <c r="AC10" s="1114"/>
      <c r="AD10" s="1114"/>
      <c r="AE10" s="1114"/>
      <c r="AF10" s="1114"/>
      <c r="AG10" s="1115"/>
      <c r="AH10" s="1149"/>
      <c r="AI10" s="1150"/>
      <c r="AJ10" s="1150"/>
      <c r="AK10" s="1150"/>
      <c r="AL10" s="1150"/>
      <c r="AM10" s="1150"/>
      <c r="AN10" s="1150"/>
      <c r="AO10" s="1150"/>
      <c r="AP10" s="1150"/>
      <c r="AQ10" s="1150"/>
      <c r="AR10" s="1150"/>
      <c r="AS10" s="1150"/>
      <c r="AT10" s="1150"/>
      <c r="AU10" s="1150"/>
      <c r="AV10" s="1150"/>
      <c r="AW10" s="1150"/>
      <c r="AX10" s="1150"/>
      <c r="AY10" s="1150"/>
      <c r="AZ10" s="1151"/>
    </row>
    <row r="11" spans="1:97" s="170" customFormat="1" ht="15" customHeight="1" thickBot="1" x14ac:dyDescent="0.25">
      <c r="A11" s="1152" t="s">
        <v>351</v>
      </c>
      <c r="B11" s="1153"/>
      <c r="C11" s="1153"/>
      <c r="D11" s="1153"/>
      <c r="E11" s="1153"/>
      <c r="F11" s="1153"/>
      <c r="G11" s="1154"/>
      <c r="H11" s="1155"/>
      <c r="I11" s="1156"/>
      <c r="J11" s="1156"/>
      <c r="K11" s="1156"/>
      <c r="L11" s="1156"/>
      <c r="M11" s="1156"/>
      <c r="N11" s="1156"/>
      <c r="O11" s="1156"/>
      <c r="P11" s="1156"/>
      <c r="Q11" s="1156"/>
      <c r="R11" s="1156"/>
      <c r="S11" s="1156"/>
      <c r="T11" s="1156"/>
      <c r="U11" s="1156"/>
      <c r="V11" s="1156"/>
      <c r="W11" s="1156"/>
      <c r="X11" s="1156"/>
      <c r="Y11" s="1156"/>
      <c r="Z11" s="1157"/>
      <c r="AA11" s="1158" t="s">
        <v>352</v>
      </c>
      <c r="AB11" s="1159"/>
      <c r="AC11" s="1159"/>
      <c r="AD11" s="1159"/>
      <c r="AE11" s="1159"/>
      <c r="AF11" s="1159"/>
      <c r="AG11" s="1160"/>
      <c r="AH11" s="1161" t="s">
        <v>220</v>
      </c>
      <c r="AI11" s="1162"/>
      <c r="AJ11" s="1163" t="s">
        <v>344</v>
      </c>
      <c r="AK11" s="1164"/>
      <c r="AL11" s="1164"/>
      <c r="AM11" s="1164"/>
      <c r="AN11" s="1164"/>
      <c r="AO11" s="1164"/>
      <c r="AP11" s="1164"/>
      <c r="AQ11" s="1165"/>
      <c r="AR11" s="1161" t="s">
        <v>220</v>
      </c>
      <c r="AS11" s="1162"/>
      <c r="AT11" s="1166" t="s">
        <v>354</v>
      </c>
      <c r="AU11" s="1166"/>
      <c r="AV11" s="1166"/>
      <c r="AW11" s="1166"/>
      <c r="AX11" s="1166"/>
      <c r="AY11" s="1166"/>
      <c r="AZ11" s="1167"/>
      <c r="CI11" s="282"/>
      <c r="CS11" s="282"/>
    </row>
    <row r="12" spans="1:97" s="170" customFormat="1" ht="13.7" customHeight="1" thickBot="1" x14ac:dyDescent="0.25">
      <c r="A12" s="1168"/>
      <c r="B12" s="1169"/>
      <c r="C12" s="1169"/>
      <c r="D12" s="1169"/>
      <c r="E12" s="1169"/>
      <c r="F12" s="1169"/>
      <c r="G12" s="1169"/>
      <c r="H12" s="1169"/>
      <c r="I12" s="1169"/>
      <c r="J12" s="1169"/>
      <c r="K12" s="1169"/>
      <c r="L12" s="1169"/>
      <c r="M12" s="1169"/>
      <c r="N12" s="1169"/>
      <c r="O12" s="1169"/>
      <c r="P12" s="1169"/>
      <c r="Q12" s="1169"/>
      <c r="R12" s="1169"/>
      <c r="S12" s="1169"/>
      <c r="T12" s="1169"/>
      <c r="U12" s="1169"/>
      <c r="V12" s="1169"/>
      <c r="W12" s="1169"/>
      <c r="X12" s="1169"/>
      <c r="Y12" s="1169"/>
      <c r="Z12" s="1169"/>
      <c r="AA12" s="1169"/>
      <c r="AB12" s="1169"/>
      <c r="AC12" s="1169"/>
      <c r="AD12" s="1169"/>
      <c r="AE12" s="1169"/>
      <c r="AF12" s="1169"/>
      <c r="AG12" s="1169"/>
      <c r="AH12" s="1169"/>
      <c r="AI12" s="1169"/>
      <c r="AJ12" s="1169"/>
      <c r="AK12" s="1169"/>
      <c r="AL12" s="1169"/>
      <c r="AM12" s="1169"/>
      <c r="AN12" s="1169"/>
      <c r="AO12" s="1169"/>
      <c r="AP12" s="1169"/>
      <c r="AQ12" s="1169"/>
      <c r="AR12" s="1169"/>
      <c r="AS12" s="1169"/>
      <c r="AT12" s="1169"/>
      <c r="AU12" s="1169"/>
      <c r="AV12" s="1169"/>
      <c r="AW12" s="1169"/>
      <c r="AX12" s="1169"/>
      <c r="AY12" s="1169"/>
      <c r="AZ12" s="1170"/>
    </row>
    <row r="13" spans="1:97" s="170" customFormat="1" ht="15" customHeight="1" thickBot="1" x14ac:dyDescent="0.25">
      <c r="A13" s="1171" t="s">
        <v>353</v>
      </c>
      <c r="B13" s="1172"/>
      <c r="C13" s="1172"/>
      <c r="D13" s="1172"/>
      <c r="E13" s="1172"/>
      <c r="F13" s="1172"/>
      <c r="G13" s="1172"/>
      <c r="H13" s="1172"/>
      <c r="I13" s="1172"/>
      <c r="J13" s="1172"/>
      <c r="K13" s="1172"/>
      <c r="L13" s="1172"/>
      <c r="M13" s="1172"/>
      <c r="N13" s="1172"/>
      <c r="O13" s="1172"/>
      <c r="P13" s="1172"/>
      <c r="Q13" s="1172"/>
      <c r="R13" s="1172"/>
      <c r="S13" s="1172"/>
      <c r="T13" s="1172"/>
      <c r="U13" s="1172"/>
      <c r="V13" s="1172"/>
      <c r="W13" s="1172"/>
      <c r="X13" s="1172"/>
      <c r="Y13" s="1172"/>
      <c r="Z13" s="1172"/>
      <c r="AA13" s="1172"/>
      <c r="AB13" s="1172"/>
      <c r="AC13" s="1172"/>
      <c r="AD13" s="1172"/>
      <c r="AE13" s="1172"/>
      <c r="AF13" s="1172"/>
      <c r="AG13" s="1172"/>
      <c r="AH13" s="1172"/>
      <c r="AI13" s="1172"/>
      <c r="AJ13" s="1172"/>
      <c r="AK13" s="1172"/>
      <c r="AL13" s="1172"/>
      <c r="AM13" s="1172"/>
      <c r="AN13" s="1172"/>
      <c r="AO13" s="1172"/>
      <c r="AP13" s="1172"/>
      <c r="AQ13" s="1172"/>
      <c r="AR13" s="1172"/>
      <c r="AS13" s="1172"/>
      <c r="AT13" s="1172"/>
      <c r="AU13" s="1172"/>
      <c r="AV13" s="1172"/>
      <c r="AW13" s="1172"/>
      <c r="AX13" s="1172"/>
      <c r="AY13" s="1172"/>
      <c r="AZ13" s="1173"/>
    </row>
    <row r="14" spans="1:97" s="170" customFormat="1" ht="6.75" customHeight="1" thickBot="1" x14ac:dyDescent="0.25">
      <c r="A14" s="1104"/>
      <c r="B14" s="1105"/>
      <c r="C14" s="1105"/>
      <c r="D14" s="1105"/>
      <c r="E14" s="1105"/>
      <c r="F14" s="1105"/>
      <c r="G14" s="1105"/>
      <c r="H14" s="1105"/>
      <c r="I14" s="1105"/>
      <c r="J14" s="1105"/>
      <c r="K14" s="1105"/>
      <c r="L14" s="1105"/>
      <c r="M14" s="1105"/>
      <c r="N14" s="1105"/>
      <c r="O14" s="1105"/>
      <c r="P14" s="1105"/>
      <c r="Q14" s="1105"/>
      <c r="R14" s="1105"/>
      <c r="S14" s="1105"/>
      <c r="T14" s="1105"/>
      <c r="U14" s="1105"/>
      <c r="V14" s="1105"/>
      <c r="W14" s="1105"/>
      <c r="X14" s="1105"/>
      <c r="Y14" s="1105"/>
      <c r="Z14" s="1105"/>
      <c r="AA14" s="1105"/>
      <c r="AB14" s="1105"/>
      <c r="AC14" s="1105"/>
      <c r="AD14" s="1105"/>
      <c r="AE14" s="1105"/>
      <c r="AF14" s="1105"/>
      <c r="AG14" s="1105"/>
      <c r="AH14" s="1105"/>
      <c r="AI14" s="1105"/>
      <c r="AJ14" s="1105"/>
      <c r="AK14" s="1105"/>
      <c r="AL14" s="1105"/>
      <c r="AM14" s="1105"/>
      <c r="AN14" s="1105"/>
      <c r="AO14" s="1105"/>
      <c r="AP14" s="1105"/>
      <c r="AQ14" s="1105"/>
      <c r="AR14" s="1105"/>
      <c r="AS14" s="1105"/>
      <c r="AT14" s="1105"/>
      <c r="AU14" s="1105"/>
      <c r="AV14" s="1105"/>
      <c r="AW14" s="1105"/>
      <c r="AX14" s="1105"/>
      <c r="AY14" s="1105"/>
      <c r="AZ14" s="1106"/>
    </row>
    <row r="15" spans="1:97" s="170" customFormat="1" ht="15" customHeight="1" thickBot="1" x14ac:dyDescent="0.25">
      <c r="A15" s="1131" t="s">
        <v>342</v>
      </c>
      <c r="B15" s="1132"/>
      <c r="C15" s="1132"/>
      <c r="D15" s="1132"/>
      <c r="E15" s="1132"/>
      <c r="F15" s="1132"/>
      <c r="G15" s="1132"/>
      <c r="H15" s="1132"/>
      <c r="I15" s="1132"/>
      <c r="J15" s="1132"/>
      <c r="K15" s="1132"/>
      <c r="L15" s="1132"/>
      <c r="M15" s="1132"/>
      <c r="N15" s="1132"/>
      <c r="O15" s="1132"/>
      <c r="P15" s="1132"/>
      <c r="Q15" s="1132"/>
      <c r="R15" s="1132"/>
      <c r="S15" s="1132"/>
      <c r="T15" s="1132"/>
      <c r="U15" s="1132"/>
      <c r="V15" s="1132"/>
      <c r="W15" s="1132"/>
      <c r="X15" s="1132"/>
      <c r="Y15" s="1132"/>
      <c r="Z15" s="1133"/>
      <c r="AA15" s="1131" t="s">
        <v>343</v>
      </c>
      <c r="AB15" s="1132"/>
      <c r="AC15" s="1132"/>
      <c r="AD15" s="1132"/>
      <c r="AE15" s="1132"/>
      <c r="AF15" s="1132"/>
      <c r="AG15" s="1132"/>
      <c r="AH15" s="1132"/>
      <c r="AI15" s="1132"/>
      <c r="AJ15" s="1132"/>
      <c r="AK15" s="1132"/>
      <c r="AL15" s="1132"/>
      <c r="AM15" s="1132"/>
      <c r="AN15" s="1132"/>
      <c r="AO15" s="1132"/>
      <c r="AP15" s="1132"/>
      <c r="AQ15" s="1132"/>
      <c r="AR15" s="1132"/>
      <c r="AS15" s="1132"/>
      <c r="AT15" s="1132"/>
      <c r="AU15" s="1132"/>
      <c r="AV15" s="1132"/>
      <c r="AW15" s="1132"/>
      <c r="AX15" s="1132"/>
      <c r="AY15" s="1132"/>
      <c r="AZ15" s="1133"/>
    </row>
    <row r="16" spans="1:97" s="170" customFormat="1" ht="15" customHeight="1" x14ac:dyDescent="0.2">
      <c r="A16" s="1134" t="s">
        <v>354</v>
      </c>
      <c r="B16" s="1135"/>
      <c r="C16" s="1135"/>
      <c r="D16" s="1135"/>
      <c r="E16" s="1135"/>
      <c r="F16" s="1135"/>
      <c r="G16" s="1136"/>
      <c r="H16" s="1122"/>
      <c r="I16" s="1123"/>
      <c r="J16" s="1123"/>
      <c r="K16" s="1123"/>
      <c r="L16" s="1123"/>
      <c r="M16" s="1123"/>
      <c r="N16" s="1123"/>
      <c r="O16" s="1123"/>
      <c r="P16" s="1123"/>
      <c r="Q16" s="1123"/>
      <c r="R16" s="1123"/>
      <c r="S16" s="1123"/>
      <c r="T16" s="1123"/>
      <c r="U16" s="1123"/>
      <c r="V16" s="1123"/>
      <c r="W16" s="1123"/>
      <c r="X16" s="1123"/>
      <c r="Y16" s="1123"/>
      <c r="Z16" s="1124"/>
      <c r="AA16" s="1134" t="s">
        <v>354</v>
      </c>
      <c r="AB16" s="1135"/>
      <c r="AC16" s="1135"/>
      <c r="AD16" s="1135"/>
      <c r="AE16" s="1135"/>
      <c r="AF16" s="1135"/>
      <c r="AG16" s="1136"/>
      <c r="AH16" s="1137"/>
      <c r="AI16" s="1138"/>
      <c r="AJ16" s="1138"/>
      <c r="AK16" s="1138"/>
      <c r="AL16" s="1138"/>
      <c r="AM16" s="1138"/>
      <c r="AN16" s="1138"/>
      <c r="AO16" s="1138"/>
      <c r="AP16" s="1138"/>
      <c r="AQ16" s="1138"/>
      <c r="AR16" s="1138"/>
      <c r="AS16" s="1138"/>
      <c r="AT16" s="1138"/>
      <c r="AU16" s="1138"/>
      <c r="AV16" s="1138"/>
      <c r="AW16" s="1138"/>
      <c r="AX16" s="1138"/>
      <c r="AY16" s="1138"/>
      <c r="AZ16" s="1139"/>
    </row>
    <row r="17" spans="1:52" s="170" customFormat="1" ht="15" customHeight="1" x14ac:dyDescent="0.2">
      <c r="A17" s="1140" t="s">
        <v>346</v>
      </c>
      <c r="B17" s="1141"/>
      <c r="C17" s="1141"/>
      <c r="D17" s="1141"/>
      <c r="E17" s="1141"/>
      <c r="F17" s="1141"/>
      <c r="G17" s="1142"/>
      <c r="H17" s="1116"/>
      <c r="I17" s="1117"/>
      <c r="J17" s="1117"/>
      <c r="K17" s="1117"/>
      <c r="L17" s="1117"/>
      <c r="M17" s="1117"/>
      <c r="N17" s="1117"/>
      <c r="O17" s="1117"/>
      <c r="P17" s="1117"/>
      <c r="Q17" s="1117"/>
      <c r="R17" s="1117"/>
      <c r="S17" s="1117"/>
      <c r="T17" s="1117"/>
      <c r="U17" s="1117"/>
      <c r="V17" s="1117"/>
      <c r="W17" s="1117"/>
      <c r="X17" s="1117"/>
      <c r="Y17" s="1117"/>
      <c r="Z17" s="1118"/>
      <c r="AA17" s="1140" t="s">
        <v>346</v>
      </c>
      <c r="AB17" s="1141"/>
      <c r="AC17" s="1141"/>
      <c r="AD17" s="1141"/>
      <c r="AE17" s="1141"/>
      <c r="AF17" s="1141"/>
      <c r="AG17" s="1142"/>
      <c r="AH17" s="1137"/>
      <c r="AI17" s="1138"/>
      <c r="AJ17" s="1138"/>
      <c r="AK17" s="1138"/>
      <c r="AL17" s="1138"/>
      <c r="AM17" s="1138"/>
      <c r="AN17" s="1138"/>
      <c r="AO17" s="1138"/>
      <c r="AP17" s="1138"/>
      <c r="AQ17" s="1138"/>
      <c r="AR17" s="1138"/>
      <c r="AS17" s="1138"/>
      <c r="AT17" s="1138"/>
      <c r="AU17" s="1138"/>
      <c r="AV17" s="1138"/>
      <c r="AW17" s="1138"/>
      <c r="AX17" s="1138"/>
      <c r="AY17" s="1138"/>
      <c r="AZ17" s="1139"/>
    </row>
    <row r="18" spans="1:52" s="170" customFormat="1" ht="15" customHeight="1" x14ac:dyDescent="0.2">
      <c r="A18" s="1140" t="s">
        <v>347</v>
      </c>
      <c r="B18" s="1141"/>
      <c r="C18" s="1141"/>
      <c r="D18" s="1141"/>
      <c r="E18" s="1141"/>
      <c r="F18" s="1141"/>
      <c r="G18" s="1142"/>
      <c r="H18" s="1116"/>
      <c r="I18" s="1117"/>
      <c r="J18" s="1117"/>
      <c r="K18" s="1117"/>
      <c r="L18" s="1117"/>
      <c r="M18" s="1117"/>
      <c r="N18" s="1117"/>
      <c r="O18" s="1117"/>
      <c r="P18" s="1117"/>
      <c r="Q18" s="1117"/>
      <c r="R18" s="1117"/>
      <c r="S18" s="1117"/>
      <c r="T18" s="1117"/>
      <c r="U18" s="1117"/>
      <c r="V18" s="1117"/>
      <c r="W18" s="1117"/>
      <c r="X18" s="1117"/>
      <c r="Y18" s="1117"/>
      <c r="Z18" s="1118"/>
      <c r="AA18" s="1140" t="s">
        <v>347</v>
      </c>
      <c r="AB18" s="1141"/>
      <c r="AC18" s="1141"/>
      <c r="AD18" s="1141"/>
      <c r="AE18" s="1141"/>
      <c r="AF18" s="1141"/>
      <c r="AG18" s="1142"/>
      <c r="AH18" s="1137"/>
      <c r="AI18" s="1138"/>
      <c r="AJ18" s="1138"/>
      <c r="AK18" s="1138"/>
      <c r="AL18" s="1138"/>
      <c r="AM18" s="1138"/>
      <c r="AN18" s="1138"/>
      <c r="AO18" s="1138"/>
      <c r="AP18" s="1138"/>
      <c r="AQ18" s="1138"/>
      <c r="AR18" s="1138"/>
      <c r="AS18" s="1138"/>
      <c r="AT18" s="1138"/>
      <c r="AU18" s="1138"/>
      <c r="AV18" s="1138"/>
      <c r="AW18" s="1138"/>
      <c r="AX18" s="1138"/>
      <c r="AY18" s="1138"/>
      <c r="AZ18" s="1139"/>
    </row>
    <row r="19" spans="1:52" ht="15" customHeight="1" x14ac:dyDescent="0.2">
      <c r="A19" s="1140" t="s">
        <v>348</v>
      </c>
      <c r="B19" s="1141"/>
      <c r="C19" s="1141"/>
      <c r="D19" s="1141"/>
      <c r="E19" s="1141"/>
      <c r="F19" s="1141"/>
      <c r="G19" s="1142"/>
      <c r="H19" s="1116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1117"/>
      <c r="V19" s="1117"/>
      <c r="W19" s="1117"/>
      <c r="X19" s="1117"/>
      <c r="Y19" s="1117"/>
      <c r="Z19" s="1118"/>
      <c r="AA19" s="1140" t="s">
        <v>348</v>
      </c>
      <c r="AB19" s="1141"/>
      <c r="AC19" s="1141"/>
      <c r="AD19" s="1141"/>
      <c r="AE19" s="1141"/>
      <c r="AF19" s="1141"/>
      <c r="AG19" s="1142"/>
      <c r="AH19" s="1137"/>
      <c r="AI19" s="1138"/>
      <c r="AJ19" s="1138"/>
      <c r="AK19" s="1138"/>
      <c r="AL19" s="1138"/>
      <c r="AM19" s="1138"/>
      <c r="AN19" s="1138"/>
      <c r="AO19" s="1138"/>
      <c r="AP19" s="1138"/>
      <c r="AQ19" s="1138"/>
      <c r="AR19" s="1138"/>
      <c r="AS19" s="1138"/>
      <c r="AT19" s="1138"/>
      <c r="AU19" s="1138"/>
      <c r="AV19" s="1138"/>
      <c r="AW19" s="1138"/>
      <c r="AX19" s="1138"/>
      <c r="AY19" s="1138"/>
      <c r="AZ19" s="1139"/>
    </row>
    <row r="20" spans="1:52" ht="15" customHeight="1" x14ac:dyDescent="0.2">
      <c r="A20" s="1140" t="s">
        <v>349</v>
      </c>
      <c r="B20" s="1141"/>
      <c r="C20" s="1141"/>
      <c r="D20" s="1141"/>
      <c r="E20" s="1141"/>
      <c r="F20" s="1141"/>
      <c r="G20" s="1142"/>
      <c r="H20" s="1143"/>
      <c r="I20" s="1144"/>
      <c r="J20" s="1144"/>
      <c r="K20" s="1144"/>
      <c r="L20" s="1144"/>
      <c r="M20" s="1144"/>
      <c r="N20" s="1144"/>
      <c r="O20" s="1144"/>
      <c r="P20" s="1144"/>
      <c r="Q20" s="1144"/>
      <c r="R20" s="1144"/>
      <c r="S20" s="1144"/>
      <c r="T20" s="1144"/>
      <c r="U20" s="1144"/>
      <c r="V20" s="1144"/>
      <c r="W20" s="1144"/>
      <c r="X20" s="1144"/>
      <c r="Y20" s="1144"/>
      <c r="Z20" s="1145"/>
      <c r="AA20" s="1140" t="s">
        <v>349</v>
      </c>
      <c r="AB20" s="1141"/>
      <c r="AC20" s="1141"/>
      <c r="AD20" s="1141"/>
      <c r="AE20" s="1141"/>
      <c r="AF20" s="1141"/>
      <c r="AG20" s="1142"/>
      <c r="AH20" s="1137"/>
      <c r="AI20" s="1138"/>
      <c r="AJ20" s="1138"/>
      <c r="AK20" s="1138"/>
      <c r="AL20" s="1138"/>
      <c r="AM20" s="1138"/>
      <c r="AN20" s="1138"/>
      <c r="AO20" s="1138"/>
      <c r="AP20" s="1138"/>
      <c r="AQ20" s="1138"/>
      <c r="AR20" s="1138"/>
      <c r="AS20" s="1138"/>
      <c r="AT20" s="1138"/>
      <c r="AU20" s="1138"/>
      <c r="AV20" s="1138"/>
      <c r="AW20" s="1138"/>
      <c r="AX20" s="1138"/>
      <c r="AY20" s="1138"/>
      <c r="AZ20" s="1139"/>
    </row>
    <row r="21" spans="1:52" ht="15" customHeight="1" x14ac:dyDescent="0.2">
      <c r="A21" s="1140" t="s">
        <v>350</v>
      </c>
      <c r="B21" s="1141"/>
      <c r="C21" s="1141"/>
      <c r="D21" s="1141"/>
      <c r="E21" s="1141"/>
      <c r="F21" s="1141"/>
      <c r="G21" s="1142"/>
      <c r="H21" s="1146"/>
      <c r="I21" s="1147"/>
      <c r="J21" s="1147"/>
      <c r="K21" s="1147"/>
      <c r="L21" s="1147"/>
      <c r="M21" s="1147"/>
      <c r="N21" s="1147"/>
      <c r="O21" s="1147"/>
      <c r="P21" s="1147"/>
      <c r="Q21" s="1147"/>
      <c r="R21" s="1147"/>
      <c r="S21" s="1147"/>
      <c r="T21" s="1147"/>
      <c r="U21" s="1147"/>
      <c r="V21" s="1147"/>
      <c r="W21" s="1147"/>
      <c r="X21" s="1147"/>
      <c r="Y21" s="1147"/>
      <c r="Z21" s="1148"/>
      <c r="AA21" s="1140" t="s">
        <v>350</v>
      </c>
      <c r="AB21" s="1141"/>
      <c r="AC21" s="1141"/>
      <c r="AD21" s="1141"/>
      <c r="AE21" s="1141"/>
      <c r="AF21" s="1141"/>
      <c r="AG21" s="1142"/>
      <c r="AH21" s="1146"/>
      <c r="AI21" s="1147"/>
      <c r="AJ21" s="1147"/>
      <c r="AK21" s="1147"/>
      <c r="AL21" s="1147"/>
      <c r="AM21" s="1147"/>
      <c r="AN21" s="1147"/>
      <c r="AO21" s="1147"/>
      <c r="AP21" s="1147"/>
      <c r="AQ21" s="1147"/>
      <c r="AR21" s="1147"/>
      <c r="AS21" s="1147"/>
      <c r="AT21" s="1147"/>
      <c r="AU21" s="1147"/>
      <c r="AV21" s="1147"/>
      <c r="AW21" s="1147"/>
      <c r="AX21" s="1147"/>
      <c r="AY21" s="1147"/>
      <c r="AZ21" s="1148"/>
    </row>
    <row r="22" spans="1:52" ht="15" customHeight="1" thickBot="1" x14ac:dyDescent="0.25">
      <c r="A22" s="1177" t="s">
        <v>351</v>
      </c>
      <c r="B22" s="1178"/>
      <c r="C22" s="1178"/>
      <c r="D22" s="1178"/>
      <c r="E22" s="1178"/>
      <c r="F22" s="1178"/>
      <c r="G22" s="1179"/>
      <c r="H22" s="1155"/>
      <c r="I22" s="1156"/>
      <c r="J22" s="1156"/>
      <c r="K22" s="1156"/>
      <c r="L22" s="1156"/>
      <c r="M22" s="1156"/>
      <c r="N22" s="1156"/>
      <c r="O22" s="1156"/>
      <c r="P22" s="1156"/>
      <c r="Q22" s="1156"/>
      <c r="R22" s="1156"/>
      <c r="S22" s="1156"/>
      <c r="T22" s="1156"/>
      <c r="U22" s="1156"/>
      <c r="V22" s="1156"/>
      <c r="W22" s="1156"/>
      <c r="X22" s="1156"/>
      <c r="Y22" s="1156"/>
      <c r="Z22" s="1157"/>
      <c r="AA22" s="1177" t="s">
        <v>355</v>
      </c>
      <c r="AB22" s="1178"/>
      <c r="AC22" s="1178"/>
      <c r="AD22" s="1178"/>
      <c r="AE22" s="1178"/>
      <c r="AF22" s="1178"/>
      <c r="AG22" s="1179"/>
      <c r="AH22" s="1155"/>
      <c r="AI22" s="1156"/>
      <c r="AJ22" s="1156"/>
      <c r="AK22" s="1156"/>
      <c r="AL22" s="1156"/>
      <c r="AM22" s="1156"/>
      <c r="AN22" s="1156"/>
      <c r="AO22" s="1156"/>
      <c r="AP22" s="1156"/>
      <c r="AQ22" s="1156"/>
      <c r="AR22" s="1156"/>
      <c r="AS22" s="1156"/>
      <c r="AT22" s="1156"/>
      <c r="AU22" s="1156"/>
      <c r="AV22" s="1156"/>
      <c r="AW22" s="1156"/>
      <c r="AX22" s="1156"/>
      <c r="AY22" s="1156"/>
      <c r="AZ22" s="1157"/>
    </row>
    <row r="23" spans="1:52" ht="40.5" customHeight="1" thickBot="1" x14ac:dyDescent="0.25">
      <c r="A23" s="1168"/>
      <c r="B23" s="1169"/>
      <c r="C23" s="1169"/>
      <c r="D23" s="1169"/>
      <c r="E23" s="1169"/>
      <c r="F23" s="1169"/>
      <c r="G23" s="1169"/>
      <c r="H23" s="1169"/>
      <c r="I23" s="1169"/>
      <c r="J23" s="1169"/>
      <c r="K23" s="1169"/>
      <c r="L23" s="1169"/>
      <c r="M23" s="1169"/>
      <c r="N23" s="1169"/>
      <c r="O23" s="1169"/>
      <c r="P23" s="1169"/>
      <c r="Q23" s="1169"/>
      <c r="R23" s="1169"/>
      <c r="S23" s="1169"/>
      <c r="T23" s="1169"/>
      <c r="U23" s="1169"/>
      <c r="V23" s="1169"/>
      <c r="W23" s="1169"/>
      <c r="X23" s="1169"/>
      <c r="Y23" s="1169"/>
      <c r="Z23" s="1169"/>
      <c r="AA23" s="1169"/>
      <c r="AB23" s="1169"/>
      <c r="AC23" s="1169"/>
      <c r="AD23" s="1169"/>
      <c r="AE23" s="1169"/>
      <c r="AF23" s="1169"/>
      <c r="AG23" s="1169"/>
      <c r="AH23" s="1169"/>
      <c r="AI23" s="1169"/>
      <c r="AJ23" s="1169"/>
      <c r="AK23" s="1169"/>
      <c r="AL23" s="1169"/>
      <c r="AM23" s="1169"/>
      <c r="AN23" s="1169"/>
      <c r="AO23" s="1169"/>
      <c r="AP23" s="1169"/>
      <c r="AQ23" s="1169"/>
      <c r="AR23" s="1169"/>
      <c r="AS23" s="1169"/>
      <c r="AT23" s="1169"/>
      <c r="AU23" s="1169"/>
      <c r="AV23" s="1169"/>
      <c r="AW23" s="1169"/>
      <c r="AX23" s="1169"/>
      <c r="AY23" s="1169"/>
      <c r="AZ23" s="1170"/>
    </row>
    <row r="24" spans="1:52" ht="13.7" customHeight="1" thickBot="1" x14ac:dyDescent="0.25">
      <c r="A24" s="1186" t="s">
        <v>356</v>
      </c>
      <c r="B24" s="1187"/>
      <c r="C24" s="1187"/>
      <c r="D24" s="1187"/>
      <c r="E24" s="1187"/>
      <c r="F24" s="1188"/>
      <c r="G24" s="1174" t="s">
        <v>357</v>
      </c>
      <c r="H24" s="1175"/>
      <c r="I24" s="1175"/>
      <c r="J24" s="1175"/>
      <c r="K24" s="1175"/>
      <c r="L24" s="1175"/>
      <c r="M24" s="1175"/>
      <c r="N24" s="1176"/>
      <c r="O24" s="1174" t="s">
        <v>358</v>
      </c>
      <c r="P24" s="1175"/>
      <c r="Q24" s="1175"/>
      <c r="R24" s="1175"/>
      <c r="S24" s="1175"/>
      <c r="T24" s="1175"/>
      <c r="U24" s="1175"/>
      <c r="V24" s="1175"/>
      <c r="W24" s="1175"/>
      <c r="X24" s="1175"/>
      <c r="Y24" s="1175"/>
      <c r="Z24" s="1175"/>
      <c r="AA24" s="1175"/>
      <c r="AB24" s="1175"/>
      <c r="AC24" s="1176"/>
      <c r="AD24" s="1174" t="s">
        <v>359</v>
      </c>
      <c r="AE24" s="1175"/>
      <c r="AF24" s="1175"/>
      <c r="AG24" s="1175"/>
      <c r="AH24" s="1176"/>
      <c r="AI24" s="1174" t="s">
        <v>281</v>
      </c>
      <c r="AJ24" s="1175"/>
      <c r="AK24" s="1175"/>
      <c r="AL24" s="1175"/>
      <c r="AM24" s="1175"/>
      <c r="AN24" s="1175"/>
      <c r="AO24" s="1176"/>
      <c r="AP24" s="1174" t="s">
        <v>360</v>
      </c>
      <c r="AQ24" s="1175"/>
      <c r="AR24" s="1176"/>
      <c r="AS24" s="1174" t="s">
        <v>361</v>
      </c>
      <c r="AT24" s="1175"/>
      <c r="AU24" s="1175"/>
      <c r="AV24" s="1176"/>
      <c r="AW24" s="1174" t="s">
        <v>382</v>
      </c>
      <c r="AX24" s="1175"/>
      <c r="AY24" s="1175"/>
      <c r="AZ24" s="1176"/>
    </row>
    <row r="25" spans="1:52" ht="13.7" customHeight="1" x14ac:dyDescent="0.2">
      <c r="A25" s="1204" t="str">
        <f>IF(ISNUMBER(SEARCH("",G25)),(IF(ISNA(VLOOKUP(G25,OrderForm,2,FALSE)),"",VLOOKUP(G25,OrderForm,2,FALSE))),"")</f>
        <v/>
      </c>
      <c r="B25" s="1205"/>
      <c r="C25" s="1205"/>
      <c r="D25" s="1205"/>
      <c r="E25" s="1205"/>
      <c r="F25" s="1206"/>
      <c r="G25" s="1207"/>
      <c r="H25" s="1208"/>
      <c r="I25" s="1208"/>
      <c r="J25" s="1208"/>
      <c r="K25" s="1208"/>
      <c r="L25" s="1208"/>
      <c r="M25" s="1208"/>
      <c r="N25" s="1209"/>
      <c r="O25" s="1210" t="str">
        <f>IF(ISNUMBER(SEARCH("",G25)),(IF(ISNA(VLOOKUP(G25,OrderForm,3,FALSE)),"",VLOOKUP(G25,OrderForm,3,FALSE))),"")</f>
        <v/>
      </c>
      <c r="P25" s="1211"/>
      <c r="Q25" s="1211"/>
      <c r="R25" s="1211"/>
      <c r="S25" s="1211"/>
      <c r="T25" s="1211"/>
      <c r="U25" s="1211"/>
      <c r="V25" s="1211"/>
      <c r="W25" s="1211"/>
      <c r="X25" s="1211"/>
      <c r="Y25" s="1211"/>
      <c r="Z25" s="1211"/>
      <c r="AA25" s="1211"/>
      <c r="AB25" s="1211"/>
      <c r="AC25" s="1212"/>
      <c r="AD25" s="1213" t="str">
        <f t="shared" ref="AD25:AD56" si="0">IF(ISNUMBER(SEARCH("",G25)),(IF(ISNA(VLOOKUP(G25,OrderForm,4,FALSE)),"",VLOOKUP(G25,OrderForm,4,FALSE))),"")</f>
        <v/>
      </c>
      <c r="AE25" s="1214"/>
      <c r="AF25" s="1214"/>
      <c r="AG25" s="1214"/>
      <c r="AH25" s="1215"/>
      <c r="AI25" s="1213" t="str">
        <f t="shared" ref="AI25:AI56" si="1">IF(ISNUMBER(SEARCH("",G25)),(IF(ISNA(VLOOKUP(G25,OrderForm,5,FALSE)),"",VLOOKUP(G25,OrderForm,5,FALSE))),"")</f>
        <v/>
      </c>
      <c r="AJ25" s="1214"/>
      <c r="AK25" s="1214"/>
      <c r="AL25" s="1214"/>
      <c r="AM25" s="1214"/>
      <c r="AN25" s="1214"/>
      <c r="AO25" s="1215"/>
      <c r="AP25" s="1216"/>
      <c r="AQ25" s="1217"/>
      <c r="AR25" s="1218"/>
      <c r="AS25" s="1180"/>
      <c r="AT25" s="1181"/>
      <c r="AU25" s="1181"/>
      <c r="AV25" s="1182"/>
      <c r="AW25" s="1183">
        <f>IF(AP25="",0,SUM((AP25*AS25)))</f>
        <v>0</v>
      </c>
      <c r="AX25" s="1184"/>
      <c r="AY25" s="1184"/>
      <c r="AZ25" s="1185"/>
    </row>
    <row r="26" spans="1:52" ht="13.7" customHeight="1" x14ac:dyDescent="0.2">
      <c r="A26" s="1219" t="str">
        <f>IF(ISNUMBER(SEARCH("",G26)),(IF(ISNA(VLOOKUP(G26,OrderForm,2,FALSE)),"",VLOOKUP(G26,OrderForm,2,FALSE))),"")</f>
        <v/>
      </c>
      <c r="B26" s="1220"/>
      <c r="C26" s="1220"/>
      <c r="D26" s="1220"/>
      <c r="E26" s="1220"/>
      <c r="F26" s="1221"/>
      <c r="G26" s="1222"/>
      <c r="H26" s="1223"/>
      <c r="I26" s="1223"/>
      <c r="J26" s="1223"/>
      <c r="K26" s="1223"/>
      <c r="L26" s="1223"/>
      <c r="M26" s="1223"/>
      <c r="N26" s="1224"/>
      <c r="O26" s="1189" t="str">
        <f>IF(ISNUMBER(SEARCH("",G26)),(IF(ISNA(VLOOKUP(G26,OrderForm,3,FALSE)),"",VLOOKUP(G26,OrderForm,3,FALSE))),"")</f>
        <v/>
      </c>
      <c r="P26" s="1190"/>
      <c r="Q26" s="1190"/>
      <c r="R26" s="1190"/>
      <c r="S26" s="1190"/>
      <c r="T26" s="1190"/>
      <c r="U26" s="1190"/>
      <c r="V26" s="1190"/>
      <c r="W26" s="1190"/>
      <c r="X26" s="1190"/>
      <c r="Y26" s="1190"/>
      <c r="Z26" s="1190"/>
      <c r="AA26" s="1190"/>
      <c r="AB26" s="1190"/>
      <c r="AC26" s="1191"/>
      <c r="AD26" s="1192" t="str">
        <f t="shared" si="0"/>
        <v/>
      </c>
      <c r="AE26" s="1193"/>
      <c r="AF26" s="1193"/>
      <c r="AG26" s="1193"/>
      <c r="AH26" s="1194"/>
      <c r="AI26" s="1192" t="str">
        <f t="shared" si="1"/>
        <v/>
      </c>
      <c r="AJ26" s="1193"/>
      <c r="AK26" s="1193"/>
      <c r="AL26" s="1193"/>
      <c r="AM26" s="1193"/>
      <c r="AN26" s="1193"/>
      <c r="AO26" s="1194"/>
      <c r="AP26" s="1195"/>
      <c r="AQ26" s="1196"/>
      <c r="AR26" s="1197"/>
      <c r="AS26" s="1198"/>
      <c r="AT26" s="1199"/>
      <c r="AU26" s="1199"/>
      <c r="AV26" s="1200"/>
      <c r="AW26" s="1201">
        <f t="shared" ref="AW26:AW89" si="2">IF(AP26="",0,SUM((AP26*AS26)))</f>
        <v>0</v>
      </c>
      <c r="AX26" s="1202"/>
      <c r="AY26" s="1202"/>
      <c r="AZ26" s="1203"/>
    </row>
    <row r="27" spans="1:52" ht="13.7" customHeight="1" x14ac:dyDescent="0.2">
      <c r="A27" s="1219" t="str">
        <f t="shared" ref="A27:A56" si="3">IF(ISNUMBER(SEARCH("",G27)),(IF(ISNA(VLOOKUP(G27,OrderForm,2,FALSE)),"",VLOOKUP(G27,OrderForm,2,FALSE))),"")</f>
        <v/>
      </c>
      <c r="B27" s="1220"/>
      <c r="C27" s="1220"/>
      <c r="D27" s="1220"/>
      <c r="E27" s="1220"/>
      <c r="F27" s="1221"/>
      <c r="G27" s="1222"/>
      <c r="H27" s="1223"/>
      <c r="I27" s="1223"/>
      <c r="J27" s="1223"/>
      <c r="K27" s="1223"/>
      <c r="L27" s="1223"/>
      <c r="M27" s="1223"/>
      <c r="N27" s="1224"/>
      <c r="O27" s="1189" t="str">
        <f t="shared" ref="O27:O56" si="4">IF(ISNUMBER(SEARCH("",G27)),(IF(ISNA(VLOOKUP(G27,OrderForm,3,FALSE)),"",VLOOKUP(G27,OrderForm,3,FALSE))),"")</f>
        <v/>
      </c>
      <c r="P27" s="1190"/>
      <c r="Q27" s="1190"/>
      <c r="R27" s="1190"/>
      <c r="S27" s="1190"/>
      <c r="T27" s="1190"/>
      <c r="U27" s="1190"/>
      <c r="V27" s="1190"/>
      <c r="W27" s="1190"/>
      <c r="X27" s="1190"/>
      <c r="Y27" s="1190"/>
      <c r="Z27" s="1190"/>
      <c r="AA27" s="1190"/>
      <c r="AB27" s="1190"/>
      <c r="AC27" s="1191"/>
      <c r="AD27" s="1192" t="str">
        <f t="shared" si="0"/>
        <v/>
      </c>
      <c r="AE27" s="1193"/>
      <c r="AF27" s="1193"/>
      <c r="AG27" s="1193"/>
      <c r="AH27" s="1194"/>
      <c r="AI27" s="1192" t="str">
        <f t="shared" si="1"/>
        <v/>
      </c>
      <c r="AJ27" s="1193"/>
      <c r="AK27" s="1193"/>
      <c r="AL27" s="1193"/>
      <c r="AM27" s="1193"/>
      <c r="AN27" s="1193"/>
      <c r="AO27" s="1194"/>
      <c r="AP27" s="1195"/>
      <c r="AQ27" s="1196"/>
      <c r="AR27" s="1197"/>
      <c r="AS27" s="1198"/>
      <c r="AT27" s="1199"/>
      <c r="AU27" s="1199"/>
      <c r="AV27" s="1200"/>
      <c r="AW27" s="1201">
        <f t="shared" si="2"/>
        <v>0</v>
      </c>
      <c r="AX27" s="1202"/>
      <c r="AY27" s="1202"/>
      <c r="AZ27" s="1203"/>
    </row>
    <row r="28" spans="1:52" ht="13.7" customHeight="1" x14ac:dyDescent="0.2">
      <c r="A28" s="1219" t="str">
        <f t="shared" si="3"/>
        <v/>
      </c>
      <c r="B28" s="1220"/>
      <c r="C28" s="1220"/>
      <c r="D28" s="1220"/>
      <c r="E28" s="1220"/>
      <c r="F28" s="1221"/>
      <c r="G28" s="1225"/>
      <c r="H28" s="1223"/>
      <c r="I28" s="1223"/>
      <c r="J28" s="1223"/>
      <c r="K28" s="1223"/>
      <c r="L28" s="1223"/>
      <c r="M28" s="1223"/>
      <c r="N28" s="1224"/>
      <c r="O28" s="1189" t="str">
        <f t="shared" si="4"/>
        <v/>
      </c>
      <c r="P28" s="1190"/>
      <c r="Q28" s="1190"/>
      <c r="R28" s="1190"/>
      <c r="S28" s="1190"/>
      <c r="T28" s="1190"/>
      <c r="U28" s="1190"/>
      <c r="V28" s="1190"/>
      <c r="W28" s="1190"/>
      <c r="X28" s="1190"/>
      <c r="Y28" s="1190"/>
      <c r="Z28" s="1190"/>
      <c r="AA28" s="1190"/>
      <c r="AB28" s="1190"/>
      <c r="AC28" s="1191"/>
      <c r="AD28" s="1192" t="str">
        <f t="shared" si="0"/>
        <v/>
      </c>
      <c r="AE28" s="1193"/>
      <c r="AF28" s="1193"/>
      <c r="AG28" s="1193"/>
      <c r="AH28" s="1194"/>
      <c r="AI28" s="1192" t="str">
        <f t="shared" si="1"/>
        <v/>
      </c>
      <c r="AJ28" s="1193"/>
      <c r="AK28" s="1193"/>
      <c r="AL28" s="1193"/>
      <c r="AM28" s="1193"/>
      <c r="AN28" s="1193"/>
      <c r="AO28" s="1194"/>
      <c r="AP28" s="1195"/>
      <c r="AQ28" s="1196"/>
      <c r="AR28" s="1197"/>
      <c r="AS28" s="1198"/>
      <c r="AT28" s="1199"/>
      <c r="AU28" s="1199"/>
      <c r="AV28" s="1200"/>
      <c r="AW28" s="1201">
        <f t="shared" si="2"/>
        <v>0</v>
      </c>
      <c r="AX28" s="1202"/>
      <c r="AY28" s="1202"/>
      <c r="AZ28" s="1203"/>
    </row>
    <row r="29" spans="1:52" ht="13.7" customHeight="1" x14ac:dyDescent="0.2">
      <c r="A29" s="1219" t="str">
        <f>IF(ISNUMBER(SEARCH("",G29)),(IF(ISNA(VLOOKUP(G29,OrderForm,2,FALSE)),"",VLOOKUP(G29,OrderForm,2,FALSE))),"")</f>
        <v/>
      </c>
      <c r="B29" s="1220"/>
      <c r="C29" s="1220"/>
      <c r="D29" s="1220"/>
      <c r="E29" s="1220"/>
      <c r="F29" s="1221"/>
      <c r="G29" s="1225"/>
      <c r="H29" s="1223"/>
      <c r="I29" s="1223"/>
      <c r="J29" s="1223"/>
      <c r="K29" s="1223"/>
      <c r="L29" s="1223"/>
      <c r="M29" s="1223"/>
      <c r="N29" s="1224"/>
      <c r="O29" s="1189" t="str">
        <f t="shared" si="4"/>
        <v/>
      </c>
      <c r="P29" s="1190"/>
      <c r="Q29" s="1190"/>
      <c r="R29" s="1190"/>
      <c r="S29" s="1190"/>
      <c r="T29" s="1190"/>
      <c r="U29" s="1190"/>
      <c r="V29" s="1190"/>
      <c r="W29" s="1190"/>
      <c r="X29" s="1190"/>
      <c r="Y29" s="1190"/>
      <c r="Z29" s="1190"/>
      <c r="AA29" s="1190"/>
      <c r="AB29" s="1190"/>
      <c r="AC29" s="1191"/>
      <c r="AD29" s="1192" t="str">
        <f t="shared" si="0"/>
        <v/>
      </c>
      <c r="AE29" s="1193"/>
      <c r="AF29" s="1193"/>
      <c r="AG29" s="1193"/>
      <c r="AH29" s="1194"/>
      <c r="AI29" s="1192" t="str">
        <f t="shared" si="1"/>
        <v/>
      </c>
      <c r="AJ29" s="1193"/>
      <c r="AK29" s="1193"/>
      <c r="AL29" s="1193"/>
      <c r="AM29" s="1193"/>
      <c r="AN29" s="1193"/>
      <c r="AO29" s="1194"/>
      <c r="AP29" s="1195"/>
      <c r="AQ29" s="1196"/>
      <c r="AR29" s="1197"/>
      <c r="AS29" s="1198"/>
      <c r="AT29" s="1199"/>
      <c r="AU29" s="1199"/>
      <c r="AV29" s="1200"/>
      <c r="AW29" s="1201">
        <f t="shared" si="2"/>
        <v>0</v>
      </c>
      <c r="AX29" s="1202"/>
      <c r="AY29" s="1202"/>
      <c r="AZ29" s="1203"/>
    </row>
    <row r="30" spans="1:52" ht="13.7" customHeight="1" x14ac:dyDescent="0.2">
      <c r="A30" s="1219" t="str">
        <f t="shared" si="3"/>
        <v/>
      </c>
      <c r="B30" s="1220"/>
      <c r="C30" s="1220"/>
      <c r="D30" s="1220"/>
      <c r="E30" s="1220"/>
      <c r="F30" s="1221"/>
      <c r="G30" s="1225"/>
      <c r="H30" s="1223"/>
      <c r="I30" s="1223"/>
      <c r="J30" s="1223"/>
      <c r="K30" s="1223"/>
      <c r="L30" s="1223"/>
      <c r="M30" s="1223"/>
      <c r="N30" s="1224"/>
      <c r="O30" s="1189" t="str">
        <f t="shared" si="4"/>
        <v/>
      </c>
      <c r="P30" s="1190"/>
      <c r="Q30" s="1190"/>
      <c r="R30" s="1190"/>
      <c r="S30" s="1190"/>
      <c r="T30" s="1190"/>
      <c r="U30" s="1190"/>
      <c r="V30" s="1190"/>
      <c r="W30" s="1190"/>
      <c r="X30" s="1190"/>
      <c r="Y30" s="1190"/>
      <c r="Z30" s="1190"/>
      <c r="AA30" s="1190"/>
      <c r="AB30" s="1190"/>
      <c r="AC30" s="1191"/>
      <c r="AD30" s="1192" t="str">
        <f t="shared" si="0"/>
        <v/>
      </c>
      <c r="AE30" s="1193"/>
      <c r="AF30" s="1193"/>
      <c r="AG30" s="1193"/>
      <c r="AH30" s="1194"/>
      <c r="AI30" s="1192" t="str">
        <f t="shared" si="1"/>
        <v/>
      </c>
      <c r="AJ30" s="1193"/>
      <c r="AK30" s="1193"/>
      <c r="AL30" s="1193"/>
      <c r="AM30" s="1193"/>
      <c r="AN30" s="1193"/>
      <c r="AO30" s="1194"/>
      <c r="AP30" s="1195"/>
      <c r="AQ30" s="1196"/>
      <c r="AR30" s="1197"/>
      <c r="AS30" s="1198"/>
      <c r="AT30" s="1199"/>
      <c r="AU30" s="1199"/>
      <c r="AV30" s="1200"/>
      <c r="AW30" s="1201">
        <f t="shared" si="2"/>
        <v>0</v>
      </c>
      <c r="AX30" s="1202"/>
      <c r="AY30" s="1202"/>
      <c r="AZ30" s="1203"/>
    </row>
    <row r="31" spans="1:52" ht="13.7" customHeight="1" x14ac:dyDescent="0.2">
      <c r="A31" s="1219" t="str">
        <f>IF(ISNUMBER(SEARCH("",G31)),(IF(ISNA(VLOOKUP(G31,OrderForm,2,FALSE)),"",VLOOKUP(G31,OrderForm,2,FALSE))),"")</f>
        <v/>
      </c>
      <c r="B31" s="1220"/>
      <c r="C31" s="1220"/>
      <c r="D31" s="1220"/>
      <c r="E31" s="1220"/>
      <c r="F31" s="1221"/>
      <c r="G31" s="1222"/>
      <c r="H31" s="1223"/>
      <c r="I31" s="1223"/>
      <c r="J31" s="1223"/>
      <c r="K31" s="1223"/>
      <c r="L31" s="1223"/>
      <c r="M31" s="1223"/>
      <c r="N31" s="1224"/>
      <c r="O31" s="1189" t="str">
        <f t="shared" si="4"/>
        <v/>
      </c>
      <c r="P31" s="1190"/>
      <c r="Q31" s="1190"/>
      <c r="R31" s="1190"/>
      <c r="S31" s="1190"/>
      <c r="T31" s="1190"/>
      <c r="U31" s="1190"/>
      <c r="V31" s="1190"/>
      <c r="W31" s="1190"/>
      <c r="X31" s="1190"/>
      <c r="Y31" s="1190"/>
      <c r="Z31" s="1190"/>
      <c r="AA31" s="1190"/>
      <c r="AB31" s="1190"/>
      <c r="AC31" s="1191"/>
      <c r="AD31" s="1192" t="str">
        <f t="shared" si="0"/>
        <v/>
      </c>
      <c r="AE31" s="1193"/>
      <c r="AF31" s="1193"/>
      <c r="AG31" s="1193"/>
      <c r="AH31" s="1194"/>
      <c r="AI31" s="1192" t="str">
        <f t="shared" si="1"/>
        <v/>
      </c>
      <c r="AJ31" s="1193"/>
      <c r="AK31" s="1193"/>
      <c r="AL31" s="1193"/>
      <c r="AM31" s="1193"/>
      <c r="AN31" s="1193"/>
      <c r="AO31" s="1194"/>
      <c r="AP31" s="1195"/>
      <c r="AQ31" s="1196"/>
      <c r="AR31" s="1197"/>
      <c r="AS31" s="1198"/>
      <c r="AT31" s="1199"/>
      <c r="AU31" s="1199"/>
      <c r="AV31" s="1200"/>
      <c r="AW31" s="1201">
        <f t="shared" si="2"/>
        <v>0</v>
      </c>
      <c r="AX31" s="1202"/>
      <c r="AY31" s="1202"/>
      <c r="AZ31" s="1203"/>
    </row>
    <row r="32" spans="1:52" ht="13.7" customHeight="1" x14ac:dyDescent="0.2">
      <c r="A32" s="1219" t="str">
        <f>IF(ISNUMBER(SEARCH("",G32)),(IF(ISNA(VLOOKUP(G32,OrderForm,2,FALSE)),"",VLOOKUP(G32,OrderForm,2,FALSE))),"")</f>
        <v/>
      </c>
      <c r="B32" s="1220"/>
      <c r="C32" s="1220"/>
      <c r="D32" s="1220"/>
      <c r="E32" s="1220"/>
      <c r="F32" s="1221"/>
      <c r="G32" s="1225"/>
      <c r="H32" s="1223"/>
      <c r="I32" s="1223"/>
      <c r="J32" s="1223"/>
      <c r="K32" s="1223"/>
      <c r="L32" s="1223"/>
      <c r="M32" s="1223"/>
      <c r="N32" s="1224"/>
      <c r="O32" s="1189" t="str">
        <f>IF(ISNUMBER(SEARCH("",G32)),(IF(ISNA(VLOOKUP(G32,OrderForm,3,FALSE)),"",VLOOKUP(G32,OrderForm,3,FALSE))),"")</f>
        <v/>
      </c>
      <c r="P32" s="1190"/>
      <c r="Q32" s="1190"/>
      <c r="R32" s="1190"/>
      <c r="S32" s="1190"/>
      <c r="T32" s="1190"/>
      <c r="U32" s="1190"/>
      <c r="V32" s="1190"/>
      <c r="W32" s="1190"/>
      <c r="X32" s="1190"/>
      <c r="Y32" s="1190"/>
      <c r="Z32" s="1190"/>
      <c r="AA32" s="1190"/>
      <c r="AB32" s="1190"/>
      <c r="AC32" s="1191"/>
      <c r="AD32" s="1192" t="str">
        <f t="shared" si="0"/>
        <v/>
      </c>
      <c r="AE32" s="1193"/>
      <c r="AF32" s="1193"/>
      <c r="AG32" s="1193"/>
      <c r="AH32" s="1194"/>
      <c r="AI32" s="1192" t="str">
        <f t="shared" si="1"/>
        <v/>
      </c>
      <c r="AJ32" s="1193"/>
      <c r="AK32" s="1193"/>
      <c r="AL32" s="1193"/>
      <c r="AM32" s="1193"/>
      <c r="AN32" s="1193"/>
      <c r="AO32" s="1194"/>
      <c r="AP32" s="1195"/>
      <c r="AQ32" s="1196"/>
      <c r="AR32" s="1197"/>
      <c r="AS32" s="1198"/>
      <c r="AT32" s="1199"/>
      <c r="AU32" s="1199"/>
      <c r="AV32" s="1200"/>
      <c r="AW32" s="1201">
        <f t="shared" si="2"/>
        <v>0</v>
      </c>
      <c r="AX32" s="1202"/>
      <c r="AY32" s="1202"/>
      <c r="AZ32" s="1203"/>
    </row>
    <row r="33" spans="1:52" ht="13.7" customHeight="1" x14ac:dyDescent="0.2">
      <c r="A33" s="1219" t="str">
        <f t="shared" si="3"/>
        <v/>
      </c>
      <c r="B33" s="1220"/>
      <c r="C33" s="1220"/>
      <c r="D33" s="1220"/>
      <c r="E33" s="1220"/>
      <c r="F33" s="1221"/>
      <c r="G33" s="1225"/>
      <c r="H33" s="1223"/>
      <c r="I33" s="1223"/>
      <c r="J33" s="1223"/>
      <c r="K33" s="1223"/>
      <c r="L33" s="1223"/>
      <c r="M33" s="1223"/>
      <c r="N33" s="1224"/>
      <c r="O33" s="1189" t="str">
        <f t="shared" si="4"/>
        <v/>
      </c>
      <c r="P33" s="1190"/>
      <c r="Q33" s="1190"/>
      <c r="R33" s="1190"/>
      <c r="S33" s="1190"/>
      <c r="T33" s="1190"/>
      <c r="U33" s="1190"/>
      <c r="V33" s="1190"/>
      <c r="W33" s="1190"/>
      <c r="X33" s="1190"/>
      <c r="Y33" s="1190"/>
      <c r="Z33" s="1190"/>
      <c r="AA33" s="1190"/>
      <c r="AB33" s="1190"/>
      <c r="AC33" s="1191"/>
      <c r="AD33" s="1192" t="str">
        <f t="shared" si="0"/>
        <v/>
      </c>
      <c r="AE33" s="1193"/>
      <c r="AF33" s="1193"/>
      <c r="AG33" s="1193"/>
      <c r="AH33" s="1194"/>
      <c r="AI33" s="1192" t="str">
        <f t="shared" si="1"/>
        <v/>
      </c>
      <c r="AJ33" s="1193"/>
      <c r="AK33" s="1193"/>
      <c r="AL33" s="1193"/>
      <c r="AM33" s="1193"/>
      <c r="AN33" s="1193"/>
      <c r="AO33" s="1194"/>
      <c r="AP33" s="1195"/>
      <c r="AQ33" s="1196"/>
      <c r="AR33" s="1197"/>
      <c r="AS33" s="1198"/>
      <c r="AT33" s="1199"/>
      <c r="AU33" s="1199"/>
      <c r="AV33" s="1200"/>
      <c r="AW33" s="1201">
        <f t="shared" si="2"/>
        <v>0</v>
      </c>
      <c r="AX33" s="1202"/>
      <c r="AY33" s="1202"/>
      <c r="AZ33" s="1203"/>
    </row>
    <row r="34" spans="1:52" ht="13.7" customHeight="1" x14ac:dyDescent="0.2">
      <c r="A34" s="1219" t="str">
        <f t="shared" si="3"/>
        <v/>
      </c>
      <c r="B34" s="1220"/>
      <c r="C34" s="1220"/>
      <c r="D34" s="1220"/>
      <c r="E34" s="1220"/>
      <c r="F34" s="1221"/>
      <c r="G34" s="1225"/>
      <c r="H34" s="1223"/>
      <c r="I34" s="1223"/>
      <c r="J34" s="1223"/>
      <c r="K34" s="1223"/>
      <c r="L34" s="1223"/>
      <c r="M34" s="1223"/>
      <c r="N34" s="1224"/>
      <c r="O34" s="1189" t="str">
        <f t="shared" si="4"/>
        <v/>
      </c>
      <c r="P34" s="1190"/>
      <c r="Q34" s="1190"/>
      <c r="R34" s="1190"/>
      <c r="S34" s="1190"/>
      <c r="T34" s="1190"/>
      <c r="U34" s="1190"/>
      <c r="V34" s="1190"/>
      <c r="W34" s="1190"/>
      <c r="X34" s="1190"/>
      <c r="Y34" s="1190"/>
      <c r="Z34" s="1190"/>
      <c r="AA34" s="1190"/>
      <c r="AB34" s="1190"/>
      <c r="AC34" s="1191"/>
      <c r="AD34" s="1192" t="str">
        <f t="shared" si="0"/>
        <v/>
      </c>
      <c r="AE34" s="1193"/>
      <c r="AF34" s="1193"/>
      <c r="AG34" s="1193"/>
      <c r="AH34" s="1194"/>
      <c r="AI34" s="1192" t="str">
        <f t="shared" si="1"/>
        <v/>
      </c>
      <c r="AJ34" s="1193"/>
      <c r="AK34" s="1193"/>
      <c r="AL34" s="1193"/>
      <c r="AM34" s="1193"/>
      <c r="AN34" s="1193"/>
      <c r="AO34" s="1194"/>
      <c r="AP34" s="1195"/>
      <c r="AQ34" s="1196"/>
      <c r="AR34" s="1197"/>
      <c r="AS34" s="1198"/>
      <c r="AT34" s="1199"/>
      <c r="AU34" s="1199"/>
      <c r="AV34" s="1200"/>
      <c r="AW34" s="1201">
        <f t="shared" si="2"/>
        <v>0</v>
      </c>
      <c r="AX34" s="1202"/>
      <c r="AY34" s="1202"/>
      <c r="AZ34" s="1203"/>
    </row>
    <row r="35" spans="1:52" ht="13.7" customHeight="1" x14ac:dyDescent="0.2">
      <c r="A35" s="1219" t="str">
        <f t="shared" si="3"/>
        <v/>
      </c>
      <c r="B35" s="1220"/>
      <c r="C35" s="1220"/>
      <c r="D35" s="1220"/>
      <c r="E35" s="1220"/>
      <c r="F35" s="1221"/>
      <c r="G35" s="1225"/>
      <c r="H35" s="1223"/>
      <c r="I35" s="1223"/>
      <c r="J35" s="1223"/>
      <c r="K35" s="1223"/>
      <c r="L35" s="1223"/>
      <c r="M35" s="1223"/>
      <c r="N35" s="1224"/>
      <c r="O35" s="1189" t="str">
        <f t="shared" si="4"/>
        <v/>
      </c>
      <c r="P35" s="1190"/>
      <c r="Q35" s="1190"/>
      <c r="R35" s="1190"/>
      <c r="S35" s="1190"/>
      <c r="T35" s="1190"/>
      <c r="U35" s="1190"/>
      <c r="V35" s="1190"/>
      <c r="W35" s="1190"/>
      <c r="X35" s="1190"/>
      <c r="Y35" s="1190"/>
      <c r="Z35" s="1190"/>
      <c r="AA35" s="1190"/>
      <c r="AB35" s="1190"/>
      <c r="AC35" s="1191"/>
      <c r="AD35" s="1192" t="str">
        <f t="shared" si="0"/>
        <v/>
      </c>
      <c r="AE35" s="1193"/>
      <c r="AF35" s="1193"/>
      <c r="AG35" s="1193"/>
      <c r="AH35" s="1194"/>
      <c r="AI35" s="1192" t="str">
        <f t="shared" si="1"/>
        <v/>
      </c>
      <c r="AJ35" s="1193"/>
      <c r="AK35" s="1193"/>
      <c r="AL35" s="1193"/>
      <c r="AM35" s="1193"/>
      <c r="AN35" s="1193"/>
      <c r="AO35" s="1194"/>
      <c r="AP35" s="1195"/>
      <c r="AQ35" s="1196"/>
      <c r="AR35" s="1197"/>
      <c r="AS35" s="1198"/>
      <c r="AT35" s="1199"/>
      <c r="AU35" s="1199"/>
      <c r="AV35" s="1200"/>
      <c r="AW35" s="1201">
        <f t="shared" si="2"/>
        <v>0</v>
      </c>
      <c r="AX35" s="1202"/>
      <c r="AY35" s="1202"/>
      <c r="AZ35" s="1203"/>
    </row>
    <row r="36" spans="1:52" ht="13.7" customHeight="1" x14ac:dyDescent="0.2">
      <c r="A36" s="1219" t="str">
        <f t="shared" si="3"/>
        <v/>
      </c>
      <c r="B36" s="1220"/>
      <c r="C36" s="1220"/>
      <c r="D36" s="1220"/>
      <c r="E36" s="1220"/>
      <c r="F36" s="1221"/>
      <c r="G36" s="1225"/>
      <c r="H36" s="1223"/>
      <c r="I36" s="1223"/>
      <c r="J36" s="1223"/>
      <c r="K36" s="1223"/>
      <c r="L36" s="1223"/>
      <c r="M36" s="1223"/>
      <c r="N36" s="1224"/>
      <c r="O36" s="1189" t="str">
        <f t="shared" si="4"/>
        <v/>
      </c>
      <c r="P36" s="1190"/>
      <c r="Q36" s="1190"/>
      <c r="R36" s="1190"/>
      <c r="S36" s="1190"/>
      <c r="T36" s="1190"/>
      <c r="U36" s="1190"/>
      <c r="V36" s="1190"/>
      <c r="W36" s="1190"/>
      <c r="X36" s="1190"/>
      <c r="Y36" s="1190"/>
      <c r="Z36" s="1190"/>
      <c r="AA36" s="1190"/>
      <c r="AB36" s="1190"/>
      <c r="AC36" s="1191"/>
      <c r="AD36" s="1192" t="str">
        <f t="shared" si="0"/>
        <v/>
      </c>
      <c r="AE36" s="1193"/>
      <c r="AF36" s="1193"/>
      <c r="AG36" s="1193"/>
      <c r="AH36" s="1194"/>
      <c r="AI36" s="1192" t="str">
        <f t="shared" si="1"/>
        <v/>
      </c>
      <c r="AJ36" s="1193"/>
      <c r="AK36" s="1193"/>
      <c r="AL36" s="1193"/>
      <c r="AM36" s="1193"/>
      <c r="AN36" s="1193"/>
      <c r="AO36" s="1194"/>
      <c r="AP36" s="1195"/>
      <c r="AQ36" s="1196"/>
      <c r="AR36" s="1197"/>
      <c r="AS36" s="1198"/>
      <c r="AT36" s="1199"/>
      <c r="AU36" s="1199"/>
      <c r="AV36" s="1200"/>
      <c r="AW36" s="1201">
        <f t="shared" si="2"/>
        <v>0</v>
      </c>
      <c r="AX36" s="1202"/>
      <c r="AY36" s="1202"/>
      <c r="AZ36" s="1203"/>
    </row>
    <row r="37" spans="1:52" ht="13.7" customHeight="1" x14ac:dyDescent="0.2">
      <c r="A37" s="1219" t="str">
        <f t="shared" si="3"/>
        <v/>
      </c>
      <c r="B37" s="1220"/>
      <c r="C37" s="1220"/>
      <c r="D37" s="1220"/>
      <c r="E37" s="1220"/>
      <c r="F37" s="1221"/>
      <c r="G37" s="1225"/>
      <c r="H37" s="1223"/>
      <c r="I37" s="1223"/>
      <c r="J37" s="1223"/>
      <c r="K37" s="1223"/>
      <c r="L37" s="1223"/>
      <c r="M37" s="1223"/>
      <c r="N37" s="1224"/>
      <c r="O37" s="1189" t="str">
        <f t="shared" si="4"/>
        <v/>
      </c>
      <c r="P37" s="1190"/>
      <c r="Q37" s="1190"/>
      <c r="R37" s="1190"/>
      <c r="S37" s="1190"/>
      <c r="T37" s="1190"/>
      <c r="U37" s="1190"/>
      <c r="V37" s="1190"/>
      <c r="W37" s="1190"/>
      <c r="X37" s="1190"/>
      <c r="Y37" s="1190"/>
      <c r="Z37" s="1190"/>
      <c r="AA37" s="1190"/>
      <c r="AB37" s="1190"/>
      <c r="AC37" s="1191"/>
      <c r="AD37" s="1192" t="str">
        <f t="shared" si="0"/>
        <v/>
      </c>
      <c r="AE37" s="1193"/>
      <c r="AF37" s="1193"/>
      <c r="AG37" s="1193"/>
      <c r="AH37" s="1194"/>
      <c r="AI37" s="1192" t="str">
        <f t="shared" si="1"/>
        <v/>
      </c>
      <c r="AJ37" s="1193"/>
      <c r="AK37" s="1193"/>
      <c r="AL37" s="1193"/>
      <c r="AM37" s="1193"/>
      <c r="AN37" s="1193"/>
      <c r="AO37" s="1194"/>
      <c r="AP37" s="1195"/>
      <c r="AQ37" s="1196"/>
      <c r="AR37" s="1197"/>
      <c r="AS37" s="1198"/>
      <c r="AT37" s="1199"/>
      <c r="AU37" s="1199"/>
      <c r="AV37" s="1200"/>
      <c r="AW37" s="1201">
        <f t="shared" si="2"/>
        <v>0</v>
      </c>
      <c r="AX37" s="1202"/>
      <c r="AY37" s="1202"/>
      <c r="AZ37" s="1203"/>
    </row>
    <row r="38" spans="1:52" ht="13.7" customHeight="1" x14ac:dyDescent="0.2">
      <c r="A38" s="1219" t="str">
        <f t="shared" si="3"/>
        <v/>
      </c>
      <c r="B38" s="1220"/>
      <c r="C38" s="1220"/>
      <c r="D38" s="1220"/>
      <c r="E38" s="1220"/>
      <c r="F38" s="1221"/>
      <c r="G38" s="1225"/>
      <c r="H38" s="1223"/>
      <c r="I38" s="1223"/>
      <c r="J38" s="1223"/>
      <c r="K38" s="1223"/>
      <c r="L38" s="1223"/>
      <c r="M38" s="1223"/>
      <c r="N38" s="1224"/>
      <c r="O38" s="1189" t="str">
        <f t="shared" si="4"/>
        <v/>
      </c>
      <c r="P38" s="1190"/>
      <c r="Q38" s="1190"/>
      <c r="R38" s="1190"/>
      <c r="S38" s="1190"/>
      <c r="T38" s="1190"/>
      <c r="U38" s="1190"/>
      <c r="V38" s="1190"/>
      <c r="W38" s="1190"/>
      <c r="X38" s="1190"/>
      <c r="Y38" s="1190"/>
      <c r="Z38" s="1190"/>
      <c r="AA38" s="1190"/>
      <c r="AB38" s="1190"/>
      <c r="AC38" s="1191"/>
      <c r="AD38" s="1192" t="str">
        <f t="shared" si="0"/>
        <v/>
      </c>
      <c r="AE38" s="1193"/>
      <c r="AF38" s="1193"/>
      <c r="AG38" s="1193"/>
      <c r="AH38" s="1194"/>
      <c r="AI38" s="1192" t="str">
        <f t="shared" si="1"/>
        <v/>
      </c>
      <c r="AJ38" s="1193"/>
      <c r="AK38" s="1193"/>
      <c r="AL38" s="1193"/>
      <c r="AM38" s="1193"/>
      <c r="AN38" s="1193"/>
      <c r="AO38" s="1194"/>
      <c r="AP38" s="1195"/>
      <c r="AQ38" s="1196"/>
      <c r="AR38" s="1197"/>
      <c r="AS38" s="1198"/>
      <c r="AT38" s="1199"/>
      <c r="AU38" s="1199"/>
      <c r="AV38" s="1200"/>
      <c r="AW38" s="1201">
        <f t="shared" si="2"/>
        <v>0</v>
      </c>
      <c r="AX38" s="1202"/>
      <c r="AY38" s="1202"/>
      <c r="AZ38" s="1203"/>
    </row>
    <row r="39" spans="1:52" ht="13.7" customHeight="1" x14ac:dyDescent="0.2">
      <c r="A39" s="1219" t="str">
        <f t="shared" si="3"/>
        <v/>
      </c>
      <c r="B39" s="1220"/>
      <c r="C39" s="1220"/>
      <c r="D39" s="1220"/>
      <c r="E39" s="1220"/>
      <c r="F39" s="1221"/>
      <c r="G39" s="1189"/>
      <c r="H39" s="1190"/>
      <c r="I39" s="1190"/>
      <c r="J39" s="1190"/>
      <c r="K39" s="1190"/>
      <c r="L39" s="1190"/>
      <c r="M39" s="1190"/>
      <c r="N39" s="1191"/>
      <c r="O39" s="1189" t="str">
        <f t="shared" si="4"/>
        <v/>
      </c>
      <c r="P39" s="1190"/>
      <c r="Q39" s="1190"/>
      <c r="R39" s="1190"/>
      <c r="S39" s="1190"/>
      <c r="T39" s="1190"/>
      <c r="U39" s="1190"/>
      <c r="V39" s="1190"/>
      <c r="W39" s="1190"/>
      <c r="X39" s="1190"/>
      <c r="Y39" s="1190"/>
      <c r="Z39" s="1190"/>
      <c r="AA39" s="1190"/>
      <c r="AB39" s="1190"/>
      <c r="AC39" s="1191"/>
      <c r="AD39" s="1192" t="str">
        <f t="shared" si="0"/>
        <v/>
      </c>
      <c r="AE39" s="1193"/>
      <c r="AF39" s="1193"/>
      <c r="AG39" s="1193"/>
      <c r="AH39" s="1194"/>
      <c r="AI39" s="1192" t="str">
        <f t="shared" si="1"/>
        <v/>
      </c>
      <c r="AJ39" s="1193"/>
      <c r="AK39" s="1193"/>
      <c r="AL39" s="1193"/>
      <c r="AM39" s="1193"/>
      <c r="AN39" s="1193"/>
      <c r="AO39" s="1194"/>
      <c r="AP39" s="1195"/>
      <c r="AQ39" s="1196"/>
      <c r="AR39" s="1197"/>
      <c r="AS39" s="1198"/>
      <c r="AT39" s="1199"/>
      <c r="AU39" s="1199"/>
      <c r="AV39" s="1200"/>
      <c r="AW39" s="1201">
        <f t="shared" si="2"/>
        <v>0</v>
      </c>
      <c r="AX39" s="1202"/>
      <c r="AY39" s="1202"/>
      <c r="AZ39" s="1203"/>
    </row>
    <row r="40" spans="1:52" ht="13.7" customHeight="1" x14ac:dyDescent="0.2">
      <c r="A40" s="1219" t="str">
        <f t="shared" si="3"/>
        <v/>
      </c>
      <c r="B40" s="1220"/>
      <c r="C40" s="1220"/>
      <c r="D40" s="1220"/>
      <c r="E40" s="1220"/>
      <c r="F40" s="1221"/>
      <c r="G40" s="1189"/>
      <c r="H40" s="1190"/>
      <c r="I40" s="1190"/>
      <c r="J40" s="1190"/>
      <c r="K40" s="1190"/>
      <c r="L40" s="1190"/>
      <c r="M40" s="1190"/>
      <c r="N40" s="1191"/>
      <c r="O40" s="1189" t="str">
        <f t="shared" si="4"/>
        <v/>
      </c>
      <c r="P40" s="1190"/>
      <c r="Q40" s="1190"/>
      <c r="R40" s="1190"/>
      <c r="S40" s="1190"/>
      <c r="T40" s="1190"/>
      <c r="U40" s="1190"/>
      <c r="V40" s="1190"/>
      <c r="W40" s="1190"/>
      <c r="X40" s="1190"/>
      <c r="Y40" s="1190"/>
      <c r="Z40" s="1190"/>
      <c r="AA40" s="1190"/>
      <c r="AB40" s="1190"/>
      <c r="AC40" s="1191"/>
      <c r="AD40" s="1192" t="str">
        <f t="shared" si="0"/>
        <v/>
      </c>
      <c r="AE40" s="1193"/>
      <c r="AF40" s="1193"/>
      <c r="AG40" s="1193"/>
      <c r="AH40" s="1194"/>
      <c r="AI40" s="1192" t="str">
        <f t="shared" si="1"/>
        <v/>
      </c>
      <c r="AJ40" s="1193"/>
      <c r="AK40" s="1193"/>
      <c r="AL40" s="1193"/>
      <c r="AM40" s="1193"/>
      <c r="AN40" s="1193"/>
      <c r="AO40" s="1194"/>
      <c r="AP40" s="1195"/>
      <c r="AQ40" s="1196"/>
      <c r="AR40" s="1197"/>
      <c r="AS40" s="1198"/>
      <c r="AT40" s="1199"/>
      <c r="AU40" s="1199"/>
      <c r="AV40" s="1200"/>
      <c r="AW40" s="1201">
        <f t="shared" si="2"/>
        <v>0</v>
      </c>
      <c r="AX40" s="1202"/>
      <c r="AY40" s="1202"/>
      <c r="AZ40" s="1203"/>
    </row>
    <row r="41" spans="1:52" ht="13.7" customHeight="1" x14ac:dyDescent="0.2">
      <c r="A41" s="1219" t="str">
        <f t="shared" si="3"/>
        <v/>
      </c>
      <c r="B41" s="1220"/>
      <c r="C41" s="1220"/>
      <c r="D41" s="1220"/>
      <c r="E41" s="1220"/>
      <c r="F41" s="1221"/>
      <c r="G41" s="1189"/>
      <c r="H41" s="1190"/>
      <c r="I41" s="1190"/>
      <c r="J41" s="1190"/>
      <c r="K41" s="1190"/>
      <c r="L41" s="1190"/>
      <c r="M41" s="1190"/>
      <c r="N41" s="1191"/>
      <c r="O41" s="1189" t="str">
        <f t="shared" si="4"/>
        <v/>
      </c>
      <c r="P41" s="1190"/>
      <c r="Q41" s="1190"/>
      <c r="R41" s="1190"/>
      <c r="S41" s="1190"/>
      <c r="T41" s="1190"/>
      <c r="U41" s="1190"/>
      <c r="V41" s="1190"/>
      <c r="W41" s="1190"/>
      <c r="X41" s="1190"/>
      <c r="Y41" s="1190"/>
      <c r="Z41" s="1190"/>
      <c r="AA41" s="1190"/>
      <c r="AB41" s="1190"/>
      <c r="AC41" s="1191"/>
      <c r="AD41" s="1192" t="str">
        <f t="shared" si="0"/>
        <v/>
      </c>
      <c r="AE41" s="1193"/>
      <c r="AF41" s="1193"/>
      <c r="AG41" s="1193"/>
      <c r="AH41" s="1194"/>
      <c r="AI41" s="1192" t="str">
        <f t="shared" si="1"/>
        <v/>
      </c>
      <c r="AJ41" s="1193"/>
      <c r="AK41" s="1193"/>
      <c r="AL41" s="1193"/>
      <c r="AM41" s="1193"/>
      <c r="AN41" s="1193"/>
      <c r="AO41" s="1194"/>
      <c r="AP41" s="1195"/>
      <c r="AQ41" s="1196"/>
      <c r="AR41" s="1197"/>
      <c r="AS41" s="1198"/>
      <c r="AT41" s="1199"/>
      <c r="AU41" s="1199"/>
      <c r="AV41" s="1200"/>
      <c r="AW41" s="1201">
        <f t="shared" si="2"/>
        <v>0</v>
      </c>
      <c r="AX41" s="1202"/>
      <c r="AY41" s="1202"/>
      <c r="AZ41" s="1203"/>
    </row>
    <row r="42" spans="1:52" ht="13.7" customHeight="1" x14ac:dyDescent="0.2">
      <c r="A42" s="1219" t="str">
        <f t="shared" si="3"/>
        <v/>
      </c>
      <c r="B42" s="1220"/>
      <c r="C42" s="1220"/>
      <c r="D42" s="1220"/>
      <c r="E42" s="1220"/>
      <c r="F42" s="1221"/>
      <c r="G42" s="1189"/>
      <c r="H42" s="1190"/>
      <c r="I42" s="1190"/>
      <c r="J42" s="1190"/>
      <c r="K42" s="1190"/>
      <c r="L42" s="1190"/>
      <c r="M42" s="1190"/>
      <c r="N42" s="1191"/>
      <c r="O42" s="1189" t="str">
        <f t="shared" si="4"/>
        <v/>
      </c>
      <c r="P42" s="1190"/>
      <c r="Q42" s="1190"/>
      <c r="R42" s="1190"/>
      <c r="S42" s="1190"/>
      <c r="T42" s="1190"/>
      <c r="U42" s="1190"/>
      <c r="V42" s="1190"/>
      <c r="W42" s="1190"/>
      <c r="X42" s="1190"/>
      <c r="Y42" s="1190"/>
      <c r="Z42" s="1190"/>
      <c r="AA42" s="1190"/>
      <c r="AB42" s="1190"/>
      <c r="AC42" s="1191"/>
      <c r="AD42" s="1192" t="str">
        <f t="shared" si="0"/>
        <v/>
      </c>
      <c r="AE42" s="1193"/>
      <c r="AF42" s="1193"/>
      <c r="AG42" s="1193"/>
      <c r="AH42" s="1194"/>
      <c r="AI42" s="1192" t="str">
        <f t="shared" si="1"/>
        <v/>
      </c>
      <c r="AJ42" s="1193"/>
      <c r="AK42" s="1193"/>
      <c r="AL42" s="1193"/>
      <c r="AM42" s="1193"/>
      <c r="AN42" s="1193"/>
      <c r="AO42" s="1194"/>
      <c r="AP42" s="1195"/>
      <c r="AQ42" s="1196"/>
      <c r="AR42" s="1197"/>
      <c r="AS42" s="1198"/>
      <c r="AT42" s="1199"/>
      <c r="AU42" s="1199"/>
      <c r="AV42" s="1200"/>
      <c r="AW42" s="1201">
        <f t="shared" si="2"/>
        <v>0</v>
      </c>
      <c r="AX42" s="1202"/>
      <c r="AY42" s="1202"/>
      <c r="AZ42" s="1203"/>
    </row>
    <row r="43" spans="1:52" ht="13.7" customHeight="1" x14ac:dyDescent="0.2">
      <c r="A43" s="1219" t="str">
        <f t="shared" si="3"/>
        <v/>
      </c>
      <c r="B43" s="1220"/>
      <c r="C43" s="1220"/>
      <c r="D43" s="1220"/>
      <c r="E43" s="1220"/>
      <c r="F43" s="1221"/>
      <c r="G43" s="1189"/>
      <c r="H43" s="1190"/>
      <c r="I43" s="1190"/>
      <c r="J43" s="1190"/>
      <c r="K43" s="1190"/>
      <c r="L43" s="1190"/>
      <c r="M43" s="1190"/>
      <c r="N43" s="1191"/>
      <c r="O43" s="1189" t="str">
        <f t="shared" si="4"/>
        <v/>
      </c>
      <c r="P43" s="1190"/>
      <c r="Q43" s="1190"/>
      <c r="R43" s="1190"/>
      <c r="S43" s="1190"/>
      <c r="T43" s="1190"/>
      <c r="U43" s="1190"/>
      <c r="V43" s="1190"/>
      <c r="W43" s="1190"/>
      <c r="X43" s="1190"/>
      <c r="Y43" s="1190"/>
      <c r="Z43" s="1190"/>
      <c r="AA43" s="1190"/>
      <c r="AB43" s="1190"/>
      <c r="AC43" s="1191"/>
      <c r="AD43" s="1192" t="str">
        <f t="shared" si="0"/>
        <v/>
      </c>
      <c r="AE43" s="1193"/>
      <c r="AF43" s="1193"/>
      <c r="AG43" s="1193"/>
      <c r="AH43" s="1194"/>
      <c r="AI43" s="1192" t="str">
        <f t="shared" si="1"/>
        <v/>
      </c>
      <c r="AJ43" s="1193"/>
      <c r="AK43" s="1193"/>
      <c r="AL43" s="1193"/>
      <c r="AM43" s="1193"/>
      <c r="AN43" s="1193"/>
      <c r="AO43" s="1194"/>
      <c r="AP43" s="1195"/>
      <c r="AQ43" s="1196"/>
      <c r="AR43" s="1197"/>
      <c r="AS43" s="1198"/>
      <c r="AT43" s="1199"/>
      <c r="AU43" s="1199"/>
      <c r="AV43" s="1200"/>
      <c r="AW43" s="1201">
        <f t="shared" si="2"/>
        <v>0</v>
      </c>
      <c r="AX43" s="1202"/>
      <c r="AY43" s="1202"/>
      <c r="AZ43" s="1203"/>
    </row>
    <row r="44" spans="1:52" ht="13.7" customHeight="1" x14ac:dyDescent="0.2">
      <c r="A44" s="1219" t="str">
        <f t="shared" si="3"/>
        <v/>
      </c>
      <c r="B44" s="1220"/>
      <c r="C44" s="1220"/>
      <c r="D44" s="1220"/>
      <c r="E44" s="1220"/>
      <c r="F44" s="1221"/>
      <c r="G44" s="1189"/>
      <c r="H44" s="1190"/>
      <c r="I44" s="1190"/>
      <c r="J44" s="1190"/>
      <c r="K44" s="1190"/>
      <c r="L44" s="1190"/>
      <c r="M44" s="1190"/>
      <c r="N44" s="1191"/>
      <c r="O44" s="1189" t="str">
        <f t="shared" si="4"/>
        <v/>
      </c>
      <c r="P44" s="1190"/>
      <c r="Q44" s="1190"/>
      <c r="R44" s="1190"/>
      <c r="S44" s="1190"/>
      <c r="T44" s="1190"/>
      <c r="U44" s="1190"/>
      <c r="V44" s="1190"/>
      <c r="W44" s="1190"/>
      <c r="X44" s="1190"/>
      <c r="Y44" s="1190"/>
      <c r="Z44" s="1190"/>
      <c r="AA44" s="1190"/>
      <c r="AB44" s="1190"/>
      <c r="AC44" s="1191"/>
      <c r="AD44" s="1192" t="str">
        <f t="shared" si="0"/>
        <v/>
      </c>
      <c r="AE44" s="1193"/>
      <c r="AF44" s="1193"/>
      <c r="AG44" s="1193"/>
      <c r="AH44" s="1194"/>
      <c r="AI44" s="1192" t="str">
        <f t="shared" si="1"/>
        <v/>
      </c>
      <c r="AJ44" s="1193"/>
      <c r="AK44" s="1193"/>
      <c r="AL44" s="1193"/>
      <c r="AM44" s="1193"/>
      <c r="AN44" s="1193"/>
      <c r="AO44" s="1194"/>
      <c r="AP44" s="1195"/>
      <c r="AQ44" s="1196"/>
      <c r="AR44" s="1197"/>
      <c r="AS44" s="1198"/>
      <c r="AT44" s="1199"/>
      <c r="AU44" s="1199"/>
      <c r="AV44" s="1200"/>
      <c r="AW44" s="1201">
        <f t="shared" si="2"/>
        <v>0</v>
      </c>
      <c r="AX44" s="1202"/>
      <c r="AY44" s="1202"/>
      <c r="AZ44" s="1203"/>
    </row>
    <row r="45" spans="1:52" ht="13.7" customHeight="1" x14ac:dyDescent="0.2">
      <c r="A45" s="1219" t="str">
        <f t="shared" si="3"/>
        <v/>
      </c>
      <c r="B45" s="1220"/>
      <c r="C45" s="1220"/>
      <c r="D45" s="1220"/>
      <c r="E45" s="1220"/>
      <c r="F45" s="1221"/>
      <c r="G45" s="1189"/>
      <c r="H45" s="1190"/>
      <c r="I45" s="1190"/>
      <c r="J45" s="1190"/>
      <c r="K45" s="1190"/>
      <c r="L45" s="1190"/>
      <c r="M45" s="1190"/>
      <c r="N45" s="1191"/>
      <c r="O45" s="1189" t="str">
        <f t="shared" si="4"/>
        <v/>
      </c>
      <c r="P45" s="1190"/>
      <c r="Q45" s="1190"/>
      <c r="R45" s="1190"/>
      <c r="S45" s="1190"/>
      <c r="T45" s="1190"/>
      <c r="U45" s="1190"/>
      <c r="V45" s="1190"/>
      <c r="W45" s="1190"/>
      <c r="X45" s="1190"/>
      <c r="Y45" s="1190"/>
      <c r="Z45" s="1190"/>
      <c r="AA45" s="1190"/>
      <c r="AB45" s="1190"/>
      <c r="AC45" s="1191"/>
      <c r="AD45" s="1192" t="str">
        <f t="shared" si="0"/>
        <v/>
      </c>
      <c r="AE45" s="1193"/>
      <c r="AF45" s="1193"/>
      <c r="AG45" s="1193"/>
      <c r="AH45" s="1194"/>
      <c r="AI45" s="1192" t="str">
        <f t="shared" si="1"/>
        <v/>
      </c>
      <c r="AJ45" s="1193"/>
      <c r="AK45" s="1193"/>
      <c r="AL45" s="1193"/>
      <c r="AM45" s="1193"/>
      <c r="AN45" s="1193"/>
      <c r="AO45" s="1194"/>
      <c r="AP45" s="1195"/>
      <c r="AQ45" s="1196"/>
      <c r="AR45" s="1197"/>
      <c r="AS45" s="1198"/>
      <c r="AT45" s="1199"/>
      <c r="AU45" s="1199"/>
      <c r="AV45" s="1200"/>
      <c r="AW45" s="1201">
        <f t="shared" si="2"/>
        <v>0</v>
      </c>
      <c r="AX45" s="1202"/>
      <c r="AY45" s="1202"/>
      <c r="AZ45" s="1203"/>
    </row>
    <row r="46" spans="1:52" ht="13.7" customHeight="1" x14ac:dyDescent="0.2">
      <c r="A46" s="1219" t="str">
        <f t="shared" si="3"/>
        <v/>
      </c>
      <c r="B46" s="1220"/>
      <c r="C46" s="1220"/>
      <c r="D46" s="1220"/>
      <c r="E46" s="1220"/>
      <c r="F46" s="1221"/>
      <c r="G46" s="1189"/>
      <c r="H46" s="1190"/>
      <c r="I46" s="1190"/>
      <c r="J46" s="1190"/>
      <c r="K46" s="1190"/>
      <c r="L46" s="1190"/>
      <c r="M46" s="1190"/>
      <c r="N46" s="1191"/>
      <c r="O46" s="1189" t="str">
        <f t="shared" si="4"/>
        <v/>
      </c>
      <c r="P46" s="1190"/>
      <c r="Q46" s="1190"/>
      <c r="R46" s="1190"/>
      <c r="S46" s="1190"/>
      <c r="T46" s="1190"/>
      <c r="U46" s="1190"/>
      <c r="V46" s="1190"/>
      <c r="W46" s="1190"/>
      <c r="X46" s="1190"/>
      <c r="Y46" s="1190"/>
      <c r="Z46" s="1190"/>
      <c r="AA46" s="1190"/>
      <c r="AB46" s="1190"/>
      <c r="AC46" s="1191"/>
      <c r="AD46" s="1192" t="str">
        <f t="shared" si="0"/>
        <v/>
      </c>
      <c r="AE46" s="1193"/>
      <c r="AF46" s="1193"/>
      <c r="AG46" s="1193"/>
      <c r="AH46" s="1194"/>
      <c r="AI46" s="1192" t="str">
        <f t="shared" si="1"/>
        <v/>
      </c>
      <c r="AJ46" s="1193"/>
      <c r="AK46" s="1193"/>
      <c r="AL46" s="1193"/>
      <c r="AM46" s="1193"/>
      <c r="AN46" s="1193"/>
      <c r="AO46" s="1194"/>
      <c r="AP46" s="1195"/>
      <c r="AQ46" s="1196"/>
      <c r="AR46" s="1197"/>
      <c r="AS46" s="1198"/>
      <c r="AT46" s="1199"/>
      <c r="AU46" s="1199"/>
      <c r="AV46" s="1200"/>
      <c r="AW46" s="1201">
        <f t="shared" si="2"/>
        <v>0</v>
      </c>
      <c r="AX46" s="1202"/>
      <c r="AY46" s="1202"/>
      <c r="AZ46" s="1203"/>
    </row>
    <row r="47" spans="1:52" ht="13.7" customHeight="1" x14ac:dyDescent="0.2">
      <c r="A47" s="1219" t="str">
        <f t="shared" si="3"/>
        <v/>
      </c>
      <c r="B47" s="1220"/>
      <c r="C47" s="1220"/>
      <c r="D47" s="1220"/>
      <c r="E47" s="1220"/>
      <c r="F47" s="1221"/>
      <c r="G47" s="1189"/>
      <c r="H47" s="1190"/>
      <c r="I47" s="1190"/>
      <c r="J47" s="1190"/>
      <c r="K47" s="1190"/>
      <c r="L47" s="1190"/>
      <c r="M47" s="1190"/>
      <c r="N47" s="1191"/>
      <c r="O47" s="1189" t="str">
        <f t="shared" si="4"/>
        <v/>
      </c>
      <c r="P47" s="1190"/>
      <c r="Q47" s="1190"/>
      <c r="R47" s="1190"/>
      <c r="S47" s="1190"/>
      <c r="T47" s="1190"/>
      <c r="U47" s="1190"/>
      <c r="V47" s="1190"/>
      <c r="W47" s="1190"/>
      <c r="X47" s="1190"/>
      <c r="Y47" s="1190"/>
      <c r="Z47" s="1190"/>
      <c r="AA47" s="1190"/>
      <c r="AB47" s="1190"/>
      <c r="AC47" s="1191"/>
      <c r="AD47" s="1192" t="str">
        <f t="shared" si="0"/>
        <v/>
      </c>
      <c r="AE47" s="1193"/>
      <c r="AF47" s="1193"/>
      <c r="AG47" s="1193"/>
      <c r="AH47" s="1194"/>
      <c r="AI47" s="1192" t="str">
        <f t="shared" si="1"/>
        <v/>
      </c>
      <c r="AJ47" s="1193"/>
      <c r="AK47" s="1193"/>
      <c r="AL47" s="1193"/>
      <c r="AM47" s="1193"/>
      <c r="AN47" s="1193"/>
      <c r="AO47" s="1194"/>
      <c r="AP47" s="1195"/>
      <c r="AQ47" s="1196"/>
      <c r="AR47" s="1197"/>
      <c r="AS47" s="1198"/>
      <c r="AT47" s="1199"/>
      <c r="AU47" s="1199"/>
      <c r="AV47" s="1200"/>
      <c r="AW47" s="1201">
        <f t="shared" si="2"/>
        <v>0</v>
      </c>
      <c r="AX47" s="1202"/>
      <c r="AY47" s="1202"/>
      <c r="AZ47" s="1203"/>
    </row>
    <row r="48" spans="1:52" ht="13.7" customHeight="1" x14ac:dyDescent="0.2">
      <c r="A48" s="1219" t="str">
        <f t="shared" si="3"/>
        <v/>
      </c>
      <c r="B48" s="1220"/>
      <c r="C48" s="1220"/>
      <c r="D48" s="1220"/>
      <c r="E48" s="1220"/>
      <c r="F48" s="1221"/>
      <c r="G48" s="1189"/>
      <c r="H48" s="1190"/>
      <c r="I48" s="1190"/>
      <c r="J48" s="1190"/>
      <c r="K48" s="1190"/>
      <c r="L48" s="1190"/>
      <c r="M48" s="1190"/>
      <c r="N48" s="1191"/>
      <c r="O48" s="1189" t="str">
        <f t="shared" si="4"/>
        <v/>
      </c>
      <c r="P48" s="1190"/>
      <c r="Q48" s="1190"/>
      <c r="R48" s="1190"/>
      <c r="S48" s="1190"/>
      <c r="T48" s="1190"/>
      <c r="U48" s="1190"/>
      <c r="V48" s="1190"/>
      <c r="W48" s="1190"/>
      <c r="X48" s="1190"/>
      <c r="Y48" s="1190"/>
      <c r="Z48" s="1190"/>
      <c r="AA48" s="1190"/>
      <c r="AB48" s="1190"/>
      <c r="AC48" s="1191"/>
      <c r="AD48" s="1192" t="str">
        <f t="shared" si="0"/>
        <v/>
      </c>
      <c r="AE48" s="1193"/>
      <c r="AF48" s="1193"/>
      <c r="AG48" s="1193"/>
      <c r="AH48" s="1194"/>
      <c r="AI48" s="1192" t="str">
        <f t="shared" si="1"/>
        <v/>
      </c>
      <c r="AJ48" s="1193"/>
      <c r="AK48" s="1193"/>
      <c r="AL48" s="1193"/>
      <c r="AM48" s="1193"/>
      <c r="AN48" s="1193"/>
      <c r="AO48" s="1194"/>
      <c r="AP48" s="1195"/>
      <c r="AQ48" s="1196"/>
      <c r="AR48" s="1197"/>
      <c r="AS48" s="1198"/>
      <c r="AT48" s="1199"/>
      <c r="AU48" s="1199"/>
      <c r="AV48" s="1200"/>
      <c r="AW48" s="1201">
        <f t="shared" si="2"/>
        <v>0</v>
      </c>
      <c r="AX48" s="1202"/>
      <c r="AY48" s="1202"/>
      <c r="AZ48" s="1203"/>
    </row>
    <row r="49" spans="1:52" ht="13.7" customHeight="1" x14ac:dyDescent="0.2">
      <c r="A49" s="1219" t="str">
        <f t="shared" si="3"/>
        <v/>
      </c>
      <c r="B49" s="1220"/>
      <c r="C49" s="1220"/>
      <c r="D49" s="1220"/>
      <c r="E49" s="1220"/>
      <c r="F49" s="1221"/>
      <c r="G49" s="1189"/>
      <c r="H49" s="1190"/>
      <c r="I49" s="1190"/>
      <c r="J49" s="1190"/>
      <c r="K49" s="1190"/>
      <c r="L49" s="1190"/>
      <c r="M49" s="1190"/>
      <c r="N49" s="1191"/>
      <c r="O49" s="1189" t="str">
        <f t="shared" si="4"/>
        <v/>
      </c>
      <c r="P49" s="1190"/>
      <c r="Q49" s="1190"/>
      <c r="R49" s="1190"/>
      <c r="S49" s="1190"/>
      <c r="T49" s="1190"/>
      <c r="U49" s="1190"/>
      <c r="V49" s="1190"/>
      <c r="W49" s="1190"/>
      <c r="X49" s="1190"/>
      <c r="Y49" s="1190"/>
      <c r="Z49" s="1190"/>
      <c r="AA49" s="1190"/>
      <c r="AB49" s="1190"/>
      <c r="AC49" s="1191"/>
      <c r="AD49" s="1192" t="str">
        <f t="shared" si="0"/>
        <v/>
      </c>
      <c r="AE49" s="1193"/>
      <c r="AF49" s="1193"/>
      <c r="AG49" s="1193"/>
      <c r="AH49" s="1194"/>
      <c r="AI49" s="1192" t="str">
        <f t="shared" si="1"/>
        <v/>
      </c>
      <c r="AJ49" s="1193"/>
      <c r="AK49" s="1193"/>
      <c r="AL49" s="1193"/>
      <c r="AM49" s="1193"/>
      <c r="AN49" s="1193"/>
      <c r="AO49" s="1194"/>
      <c r="AP49" s="1195"/>
      <c r="AQ49" s="1196"/>
      <c r="AR49" s="1197"/>
      <c r="AS49" s="1198"/>
      <c r="AT49" s="1199"/>
      <c r="AU49" s="1199"/>
      <c r="AV49" s="1200"/>
      <c r="AW49" s="1201">
        <f t="shared" si="2"/>
        <v>0</v>
      </c>
      <c r="AX49" s="1202"/>
      <c r="AY49" s="1202"/>
      <c r="AZ49" s="1203"/>
    </row>
    <row r="50" spans="1:52" ht="13.7" customHeight="1" x14ac:dyDescent="0.2">
      <c r="A50" s="1219" t="str">
        <f t="shared" si="3"/>
        <v/>
      </c>
      <c r="B50" s="1220"/>
      <c r="C50" s="1220"/>
      <c r="D50" s="1220"/>
      <c r="E50" s="1220"/>
      <c r="F50" s="1221"/>
      <c r="G50" s="1189"/>
      <c r="H50" s="1190"/>
      <c r="I50" s="1190"/>
      <c r="J50" s="1190"/>
      <c r="K50" s="1190"/>
      <c r="L50" s="1190"/>
      <c r="M50" s="1190"/>
      <c r="N50" s="1191"/>
      <c r="O50" s="1189" t="str">
        <f t="shared" si="4"/>
        <v/>
      </c>
      <c r="P50" s="1190"/>
      <c r="Q50" s="1190"/>
      <c r="R50" s="1190"/>
      <c r="S50" s="1190"/>
      <c r="T50" s="1190"/>
      <c r="U50" s="1190"/>
      <c r="V50" s="1190"/>
      <c r="W50" s="1190"/>
      <c r="X50" s="1190"/>
      <c r="Y50" s="1190"/>
      <c r="Z50" s="1190"/>
      <c r="AA50" s="1190"/>
      <c r="AB50" s="1190"/>
      <c r="AC50" s="1191"/>
      <c r="AD50" s="1192" t="str">
        <f t="shared" si="0"/>
        <v/>
      </c>
      <c r="AE50" s="1193"/>
      <c r="AF50" s="1193"/>
      <c r="AG50" s="1193"/>
      <c r="AH50" s="1194"/>
      <c r="AI50" s="1192" t="str">
        <f t="shared" si="1"/>
        <v/>
      </c>
      <c r="AJ50" s="1193"/>
      <c r="AK50" s="1193"/>
      <c r="AL50" s="1193"/>
      <c r="AM50" s="1193"/>
      <c r="AN50" s="1193"/>
      <c r="AO50" s="1194"/>
      <c r="AP50" s="1195"/>
      <c r="AQ50" s="1196"/>
      <c r="AR50" s="1197"/>
      <c r="AS50" s="1198"/>
      <c r="AT50" s="1199"/>
      <c r="AU50" s="1199"/>
      <c r="AV50" s="1200"/>
      <c r="AW50" s="1201">
        <f t="shared" si="2"/>
        <v>0</v>
      </c>
      <c r="AX50" s="1202"/>
      <c r="AY50" s="1202"/>
      <c r="AZ50" s="1203"/>
    </row>
    <row r="51" spans="1:52" ht="13.7" customHeight="1" x14ac:dyDescent="0.2">
      <c r="A51" s="1219" t="str">
        <f t="shared" si="3"/>
        <v/>
      </c>
      <c r="B51" s="1220"/>
      <c r="C51" s="1220"/>
      <c r="D51" s="1220"/>
      <c r="E51" s="1220"/>
      <c r="F51" s="1221"/>
      <c r="G51" s="1189"/>
      <c r="H51" s="1190"/>
      <c r="I51" s="1190"/>
      <c r="J51" s="1190"/>
      <c r="K51" s="1190"/>
      <c r="L51" s="1190"/>
      <c r="M51" s="1190"/>
      <c r="N51" s="1191"/>
      <c r="O51" s="1189" t="str">
        <f t="shared" si="4"/>
        <v/>
      </c>
      <c r="P51" s="1190"/>
      <c r="Q51" s="1190"/>
      <c r="R51" s="1190"/>
      <c r="S51" s="1190"/>
      <c r="T51" s="1190"/>
      <c r="U51" s="1190"/>
      <c r="V51" s="1190"/>
      <c r="W51" s="1190"/>
      <c r="X51" s="1190"/>
      <c r="Y51" s="1190"/>
      <c r="Z51" s="1190"/>
      <c r="AA51" s="1190"/>
      <c r="AB51" s="1190"/>
      <c r="AC51" s="1191"/>
      <c r="AD51" s="1192" t="str">
        <f t="shared" si="0"/>
        <v/>
      </c>
      <c r="AE51" s="1193"/>
      <c r="AF51" s="1193"/>
      <c r="AG51" s="1193"/>
      <c r="AH51" s="1194"/>
      <c r="AI51" s="1192" t="str">
        <f t="shared" si="1"/>
        <v/>
      </c>
      <c r="AJ51" s="1193"/>
      <c r="AK51" s="1193"/>
      <c r="AL51" s="1193"/>
      <c r="AM51" s="1193"/>
      <c r="AN51" s="1193"/>
      <c r="AO51" s="1194"/>
      <c r="AP51" s="1195"/>
      <c r="AQ51" s="1196"/>
      <c r="AR51" s="1197"/>
      <c r="AS51" s="1198"/>
      <c r="AT51" s="1199"/>
      <c r="AU51" s="1199"/>
      <c r="AV51" s="1200"/>
      <c r="AW51" s="1201">
        <f t="shared" si="2"/>
        <v>0</v>
      </c>
      <c r="AX51" s="1202"/>
      <c r="AY51" s="1202"/>
      <c r="AZ51" s="1203"/>
    </row>
    <row r="52" spans="1:52" ht="13.7" customHeight="1" x14ac:dyDescent="0.2">
      <c r="A52" s="1219" t="str">
        <f t="shared" si="3"/>
        <v/>
      </c>
      <c r="B52" s="1220"/>
      <c r="C52" s="1220"/>
      <c r="D52" s="1220"/>
      <c r="E52" s="1220"/>
      <c r="F52" s="1221"/>
      <c r="G52" s="1189"/>
      <c r="H52" s="1190"/>
      <c r="I52" s="1190"/>
      <c r="J52" s="1190"/>
      <c r="K52" s="1190"/>
      <c r="L52" s="1190"/>
      <c r="M52" s="1190"/>
      <c r="N52" s="1191"/>
      <c r="O52" s="1189" t="str">
        <f t="shared" si="4"/>
        <v/>
      </c>
      <c r="P52" s="1190"/>
      <c r="Q52" s="1190"/>
      <c r="R52" s="1190"/>
      <c r="S52" s="1190"/>
      <c r="T52" s="1190"/>
      <c r="U52" s="1190"/>
      <c r="V52" s="1190"/>
      <c r="W52" s="1190"/>
      <c r="X52" s="1190"/>
      <c r="Y52" s="1190"/>
      <c r="Z52" s="1190"/>
      <c r="AA52" s="1190"/>
      <c r="AB52" s="1190"/>
      <c r="AC52" s="1191"/>
      <c r="AD52" s="1192" t="str">
        <f t="shared" si="0"/>
        <v/>
      </c>
      <c r="AE52" s="1193"/>
      <c r="AF52" s="1193"/>
      <c r="AG52" s="1193"/>
      <c r="AH52" s="1194"/>
      <c r="AI52" s="1192" t="str">
        <f t="shared" si="1"/>
        <v/>
      </c>
      <c r="AJ52" s="1193"/>
      <c r="AK52" s="1193"/>
      <c r="AL52" s="1193"/>
      <c r="AM52" s="1193"/>
      <c r="AN52" s="1193"/>
      <c r="AO52" s="1194"/>
      <c r="AP52" s="1195"/>
      <c r="AQ52" s="1196"/>
      <c r="AR52" s="1197"/>
      <c r="AS52" s="1198"/>
      <c r="AT52" s="1199"/>
      <c r="AU52" s="1199"/>
      <c r="AV52" s="1200"/>
      <c r="AW52" s="1201">
        <f t="shared" si="2"/>
        <v>0</v>
      </c>
      <c r="AX52" s="1202"/>
      <c r="AY52" s="1202"/>
      <c r="AZ52" s="1203"/>
    </row>
    <row r="53" spans="1:52" ht="13.7" customHeight="1" x14ac:dyDescent="0.2">
      <c r="A53" s="1219" t="str">
        <f t="shared" si="3"/>
        <v/>
      </c>
      <c r="B53" s="1220"/>
      <c r="C53" s="1220"/>
      <c r="D53" s="1220"/>
      <c r="E53" s="1220"/>
      <c r="F53" s="1221"/>
      <c r="G53" s="1189"/>
      <c r="H53" s="1190"/>
      <c r="I53" s="1190"/>
      <c r="J53" s="1190"/>
      <c r="K53" s="1190"/>
      <c r="L53" s="1190"/>
      <c r="M53" s="1190"/>
      <c r="N53" s="1191"/>
      <c r="O53" s="1189" t="str">
        <f t="shared" si="4"/>
        <v/>
      </c>
      <c r="P53" s="1190"/>
      <c r="Q53" s="1190"/>
      <c r="R53" s="1190"/>
      <c r="S53" s="1190"/>
      <c r="T53" s="1190"/>
      <c r="U53" s="1190"/>
      <c r="V53" s="1190"/>
      <c r="W53" s="1190"/>
      <c r="X53" s="1190"/>
      <c r="Y53" s="1190"/>
      <c r="Z53" s="1190"/>
      <c r="AA53" s="1190"/>
      <c r="AB53" s="1190"/>
      <c r="AC53" s="1191"/>
      <c r="AD53" s="1192" t="str">
        <f t="shared" si="0"/>
        <v/>
      </c>
      <c r="AE53" s="1193"/>
      <c r="AF53" s="1193"/>
      <c r="AG53" s="1193"/>
      <c r="AH53" s="1194"/>
      <c r="AI53" s="1192" t="str">
        <f t="shared" si="1"/>
        <v/>
      </c>
      <c r="AJ53" s="1193"/>
      <c r="AK53" s="1193"/>
      <c r="AL53" s="1193"/>
      <c r="AM53" s="1193"/>
      <c r="AN53" s="1193"/>
      <c r="AO53" s="1194"/>
      <c r="AP53" s="1195"/>
      <c r="AQ53" s="1196"/>
      <c r="AR53" s="1197"/>
      <c r="AS53" s="1198"/>
      <c r="AT53" s="1199"/>
      <c r="AU53" s="1199"/>
      <c r="AV53" s="1200"/>
      <c r="AW53" s="1201">
        <f t="shared" si="2"/>
        <v>0</v>
      </c>
      <c r="AX53" s="1202"/>
      <c r="AY53" s="1202"/>
      <c r="AZ53" s="1203"/>
    </row>
    <row r="54" spans="1:52" ht="13.7" customHeight="1" x14ac:dyDescent="0.2">
      <c r="A54" s="1219" t="str">
        <f t="shared" si="3"/>
        <v/>
      </c>
      <c r="B54" s="1220"/>
      <c r="C54" s="1220"/>
      <c r="D54" s="1220"/>
      <c r="E54" s="1220"/>
      <c r="F54" s="1221"/>
      <c r="G54" s="1189"/>
      <c r="H54" s="1190"/>
      <c r="I54" s="1190"/>
      <c r="J54" s="1190"/>
      <c r="K54" s="1190"/>
      <c r="L54" s="1190"/>
      <c r="M54" s="1190"/>
      <c r="N54" s="1191"/>
      <c r="O54" s="1189" t="str">
        <f t="shared" si="4"/>
        <v/>
      </c>
      <c r="P54" s="1190"/>
      <c r="Q54" s="1190"/>
      <c r="R54" s="1190"/>
      <c r="S54" s="1190"/>
      <c r="T54" s="1190"/>
      <c r="U54" s="1190"/>
      <c r="V54" s="1190"/>
      <c r="W54" s="1190"/>
      <c r="X54" s="1190"/>
      <c r="Y54" s="1190"/>
      <c r="Z54" s="1190"/>
      <c r="AA54" s="1190"/>
      <c r="AB54" s="1190"/>
      <c r="AC54" s="1191"/>
      <c r="AD54" s="1192" t="str">
        <f t="shared" si="0"/>
        <v/>
      </c>
      <c r="AE54" s="1193"/>
      <c r="AF54" s="1193"/>
      <c r="AG54" s="1193"/>
      <c r="AH54" s="1194"/>
      <c r="AI54" s="1192" t="str">
        <f t="shared" si="1"/>
        <v/>
      </c>
      <c r="AJ54" s="1193"/>
      <c r="AK54" s="1193"/>
      <c r="AL54" s="1193"/>
      <c r="AM54" s="1193"/>
      <c r="AN54" s="1193"/>
      <c r="AO54" s="1194"/>
      <c r="AP54" s="1195"/>
      <c r="AQ54" s="1196"/>
      <c r="AR54" s="1197"/>
      <c r="AS54" s="1198"/>
      <c r="AT54" s="1199"/>
      <c r="AU54" s="1199"/>
      <c r="AV54" s="1200"/>
      <c r="AW54" s="1201">
        <f t="shared" si="2"/>
        <v>0</v>
      </c>
      <c r="AX54" s="1202"/>
      <c r="AY54" s="1202"/>
      <c r="AZ54" s="1203"/>
    </row>
    <row r="55" spans="1:52" ht="13.7" customHeight="1" x14ac:dyDescent="0.2">
      <c r="A55" s="1219" t="str">
        <f t="shared" si="3"/>
        <v/>
      </c>
      <c r="B55" s="1220"/>
      <c r="C55" s="1220"/>
      <c r="D55" s="1220"/>
      <c r="E55" s="1220"/>
      <c r="F55" s="1221"/>
      <c r="G55" s="1189"/>
      <c r="H55" s="1190"/>
      <c r="I55" s="1190"/>
      <c r="J55" s="1190"/>
      <c r="K55" s="1190"/>
      <c r="L55" s="1190"/>
      <c r="M55" s="1190"/>
      <c r="N55" s="1191"/>
      <c r="O55" s="1189" t="str">
        <f t="shared" si="4"/>
        <v/>
      </c>
      <c r="P55" s="1190"/>
      <c r="Q55" s="1190"/>
      <c r="R55" s="1190"/>
      <c r="S55" s="1190"/>
      <c r="T55" s="1190"/>
      <c r="U55" s="1190"/>
      <c r="V55" s="1190"/>
      <c r="W55" s="1190"/>
      <c r="X55" s="1190"/>
      <c r="Y55" s="1190"/>
      <c r="Z55" s="1190"/>
      <c r="AA55" s="1190"/>
      <c r="AB55" s="1190"/>
      <c r="AC55" s="1191"/>
      <c r="AD55" s="1192" t="str">
        <f t="shared" si="0"/>
        <v/>
      </c>
      <c r="AE55" s="1193"/>
      <c r="AF55" s="1193"/>
      <c r="AG55" s="1193"/>
      <c r="AH55" s="1194"/>
      <c r="AI55" s="1192" t="str">
        <f t="shared" si="1"/>
        <v/>
      </c>
      <c r="AJ55" s="1193"/>
      <c r="AK55" s="1193"/>
      <c r="AL55" s="1193"/>
      <c r="AM55" s="1193"/>
      <c r="AN55" s="1193"/>
      <c r="AO55" s="1194"/>
      <c r="AP55" s="1195"/>
      <c r="AQ55" s="1196"/>
      <c r="AR55" s="1197"/>
      <c r="AS55" s="1198"/>
      <c r="AT55" s="1199"/>
      <c r="AU55" s="1199"/>
      <c r="AV55" s="1200"/>
      <c r="AW55" s="1201">
        <f t="shared" si="2"/>
        <v>0</v>
      </c>
      <c r="AX55" s="1202"/>
      <c r="AY55" s="1202"/>
      <c r="AZ55" s="1203"/>
    </row>
    <row r="56" spans="1:52" ht="13.7" customHeight="1" x14ac:dyDescent="0.2">
      <c r="A56" s="1219" t="str">
        <f t="shared" si="3"/>
        <v/>
      </c>
      <c r="B56" s="1220"/>
      <c r="C56" s="1220"/>
      <c r="D56" s="1220"/>
      <c r="E56" s="1220"/>
      <c r="F56" s="1221"/>
      <c r="G56" s="1189"/>
      <c r="H56" s="1190"/>
      <c r="I56" s="1190"/>
      <c r="J56" s="1190"/>
      <c r="K56" s="1190"/>
      <c r="L56" s="1190"/>
      <c r="M56" s="1190"/>
      <c r="N56" s="1191"/>
      <c r="O56" s="1189" t="str">
        <f t="shared" si="4"/>
        <v/>
      </c>
      <c r="P56" s="1190"/>
      <c r="Q56" s="1190"/>
      <c r="R56" s="1190"/>
      <c r="S56" s="1190"/>
      <c r="T56" s="1190"/>
      <c r="U56" s="1190"/>
      <c r="V56" s="1190"/>
      <c r="W56" s="1190"/>
      <c r="X56" s="1190"/>
      <c r="Y56" s="1190"/>
      <c r="Z56" s="1190"/>
      <c r="AA56" s="1190"/>
      <c r="AB56" s="1190"/>
      <c r="AC56" s="1191"/>
      <c r="AD56" s="1192" t="str">
        <f t="shared" si="0"/>
        <v/>
      </c>
      <c r="AE56" s="1193"/>
      <c r="AF56" s="1193"/>
      <c r="AG56" s="1193"/>
      <c r="AH56" s="1194"/>
      <c r="AI56" s="1192" t="str">
        <f t="shared" si="1"/>
        <v/>
      </c>
      <c r="AJ56" s="1193"/>
      <c r="AK56" s="1193"/>
      <c r="AL56" s="1193"/>
      <c r="AM56" s="1193"/>
      <c r="AN56" s="1193"/>
      <c r="AO56" s="1194"/>
      <c r="AP56" s="1195"/>
      <c r="AQ56" s="1196"/>
      <c r="AR56" s="1197"/>
      <c r="AS56" s="1198"/>
      <c r="AT56" s="1199"/>
      <c r="AU56" s="1199"/>
      <c r="AV56" s="1200"/>
      <c r="AW56" s="1201">
        <f t="shared" si="2"/>
        <v>0</v>
      </c>
      <c r="AX56" s="1202"/>
      <c r="AY56" s="1202"/>
      <c r="AZ56" s="1203"/>
    </row>
    <row r="57" spans="1:52" ht="13.7" customHeight="1" x14ac:dyDescent="0.2">
      <c r="A57" s="1219" t="str">
        <f t="shared" ref="A57:A88" si="5">IF(ISNUMBER(SEARCH("",G57)),(IF(ISNA(VLOOKUP(G57,OrderForm,2,FALSE)),"",VLOOKUP(G57,OrderForm,2,FALSE))),"")</f>
        <v/>
      </c>
      <c r="B57" s="1220"/>
      <c r="C57" s="1220"/>
      <c r="D57" s="1220"/>
      <c r="E57" s="1220"/>
      <c r="F57" s="1221"/>
      <c r="G57" s="1189"/>
      <c r="H57" s="1190"/>
      <c r="I57" s="1190"/>
      <c r="J57" s="1190"/>
      <c r="K57" s="1190"/>
      <c r="L57" s="1190"/>
      <c r="M57" s="1190"/>
      <c r="N57" s="1191"/>
      <c r="O57" s="1189" t="str">
        <f t="shared" ref="O57:O88" si="6">IF(ISNUMBER(SEARCH("",G57)),(IF(ISNA(VLOOKUP(G57,OrderForm,3,FALSE)),"",VLOOKUP(G57,OrderForm,3,FALSE))),"")</f>
        <v/>
      </c>
      <c r="P57" s="1190"/>
      <c r="Q57" s="1190"/>
      <c r="R57" s="1190"/>
      <c r="S57" s="1190"/>
      <c r="T57" s="1190"/>
      <c r="U57" s="1190"/>
      <c r="V57" s="1190"/>
      <c r="W57" s="1190"/>
      <c r="X57" s="1190"/>
      <c r="Y57" s="1190"/>
      <c r="Z57" s="1190"/>
      <c r="AA57" s="1190"/>
      <c r="AB57" s="1190"/>
      <c r="AC57" s="1191"/>
      <c r="AD57" s="1192" t="str">
        <f t="shared" ref="AD57:AD88" si="7">IF(ISNUMBER(SEARCH("",G57)),(IF(ISNA(VLOOKUP(G57,OrderForm,4,FALSE)),"",VLOOKUP(G57,OrderForm,4,FALSE))),"")</f>
        <v/>
      </c>
      <c r="AE57" s="1193"/>
      <c r="AF57" s="1193"/>
      <c r="AG57" s="1193"/>
      <c r="AH57" s="1194"/>
      <c r="AI57" s="1192" t="str">
        <f t="shared" ref="AI57:AI88" si="8">IF(ISNUMBER(SEARCH("",G57)),(IF(ISNA(VLOOKUP(G57,OrderForm,5,FALSE)),"",VLOOKUP(G57,OrderForm,5,FALSE))),"")</f>
        <v/>
      </c>
      <c r="AJ57" s="1193"/>
      <c r="AK57" s="1193"/>
      <c r="AL57" s="1193"/>
      <c r="AM57" s="1193"/>
      <c r="AN57" s="1193"/>
      <c r="AO57" s="1194"/>
      <c r="AP57" s="1195"/>
      <c r="AQ57" s="1196"/>
      <c r="AR57" s="1197"/>
      <c r="AS57" s="1198"/>
      <c r="AT57" s="1199"/>
      <c r="AU57" s="1199"/>
      <c r="AV57" s="1200"/>
      <c r="AW57" s="1201">
        <f t="shared" si="2"/>
        <v>0</v>
      </c>
      <c r="AX57" s="1202"/>
      <c r="AY57" s="1202"/>
      <c r="AZ57" s="1203"/>
    </row>
    <row r="58" spans="1:52" ht="13.7" customHeight="1" x14ac:dyDescent="0.2">
      <c r="A58" s="1219" t="str">
        <f t="shared" si="5"/>
        <v/>
      </c>
      <c r="B58" s="1220"/>
      <c r="C58" s="1220"/>
      <c r="D58" s="1220"/>
      <c r="E58" s="1220"/>
      <c r="F58" s="1221"/>
      <c r="G58" s="1189"/>
      <c r="H58" s="1190"/>
      <c r="I58" s="1190"/>
      <c r="J58" s="1190"/>
      <c r="K58" s="1190"/>
      <c r="L58" s="1190"/>
      <c r="M58" s="1190"/>
      <c r="N58" s="1191"/>
      <c r="O58" s="1189" t="str">
        <f t="shared" si="6"/>
        <v/>
      </c>
      <c r="P58" s="1190"/>
      <c r="Q58" s="1190"/>
      <c r="R58" s="1190"/>
      <c r="S58" s="1190"/>
      <c r="T58" s="1190"/>
      <c r="U58" s="1190"/>
      <c r="V58" s="1190"/>
      <c r="W58" s="1190"/>
      <c r="X58" s="1190"/>
      <c r="Y58" s="1190"/>
      <c r="Z58" s="1190"/>
      <c r="AA58" s="1190"/>
      <c r="AB58" s="1190"/>
      <c r="AC58" s="1191"/>
      <c r="AD58" s="1192" t="str">
        <f t="shared" si="7"/>
        <v/>
      </c>
      <c r="AE58" s="1193"/>
      <c r="AF58" s="1193"/>
      <c r="AG58" s="1193"/>
      <c r="AH58" s="1194"/>
      <c r="AI58" s="1192" t="str">
        <f t="shared" si="8"/>
        <v/>
      </c>
      <c r="AJ58" s="1193"/>
      <c r="AK58" s="1193"/>
      <c r="AL58" s="1193"/>
      <c r="AM58" s="1193"/>
      <c r="AN58" s="1193"/>
      <c r="AO58" s="1194"/>
      <c r="AP58" s="1195"/>
      <c r="AQ58" s="1196"/>
      <c r="AR58" s="1197"/>
      <c r="AS58" s="1198"/>
      <c r="AT58" s="1199"/>
      <c r="AU58" s="1199"/>
      <c r="AV58" s="1200"/>
      <c r="AW58" s="1201">
        <f t="shared" si="2"/>
        <v>0</v>
      </c>
      <c r="AX58" s="1202"/>
      <c r="AY58" s="1202"/>
      <c r="AZ58" s="1203"/>
    </row>
    <row r="59" spans="1:52" ht="13.7" customHeight="1" x14ac:dyDescent="0.2">
      <c r="A59" s="1219" t="str">
        <f t="shared" si="5"/>
        <v/>
      </c>
      <c r="B59" s="1220"/>
      <c r="C59" s="1220"/>
      <c r="D59" s="1220"/>
      <c r="E59" s="1220"/>
      <c r="F59" s="1221"/>
      <c r="G59" s="1189"/>
      <c r="H59" s="1190"/>
      <c r="I59" s="1190"/>
      <c r="J59" s="1190"/>
      <c r="K59" s="1190"/>
      <c r="L59" s="1190"/>
      <c r="M59" s="1190"/>
      <c r="N59" s="1191"/>
      <c r="O59" s="1189" t="str">
        <f t="shared" si="6"/>
        <v/>
      </c>
      <c r="P59" s="1190"/>
      <c r="Q59" s="1190"/>
      <c r="R59" s="1190"/>
      <c r="S59" s="1190"/>
      <c r="T59" s="1190"/>
      <c r="U59" s="1190"/>
      <c r="V59" s="1190"/>
      <c r="W59" s="1190"/>
      <c r="X59" s="1190"/>
      <c r="Y59" s="1190"/>
      <c r="Z59" s="1190"/>
      <c r="AA59" s="1190"/>
      <c r="AB59" s="1190"/>
      <c r="AC59" s="1191"/>
      <c r="AD59" s="1192" t="str">
        <f t="shared" si="7"/>
        <v/>
      </c>
      <c r="AE59" s="1193"/>
      <c r="AF59" s="1193"/>
      <c r="AG59" s="1193"/>
      <c r="AH59" s="1194"/>
      <c r="AI59" s="1192" t="str">
        <f t="shared" si="8"/>
        <v/>
      </c>
      <c r="AJ59" s="1193"/>
      <c r="AK59" s="1193"/>
      <c r="AL59" s="1193"/>
      <c r="AM59" s="1193"/>
      <c r="AN59" s="1193"/>
      <c r="AO59" s="1194"/>
      <c r="AP59" s="1195"/>
      <c r="AQ59" s="1196"/>
      <c r="AR59" s="1197"/>
      <c r="AS59" s="1198"/>
      <c r="AT59" s="1199"/>
      <c r="AU59" s="1199"/>
      <c r="AV59" s="1200"/>
      <c r="AW59" s="1201">
        <f t="shared" si="2"/>
        <v>0</v>
      </c>
      <c r="AX59" s="1202"/>
      <c r="AY59" s="1202"/>
      <c r="AZ59" s="1203"/>
    </row>
    <row r="60" spans="1:52" ht="13.7" customHeight="1" x14ac:dyDescent="0.2">
      <c r="A60" s="1219" t="str">
        <f t="shared" si="5"/>
        <v/>
      </c>
      <c r="B60" s="1220"/>
      <c r="C60" s="1220"/>
      <c r="D60" s="1220"/>
      <c r="E60" s="1220"/>
      <c r="F60" s="1221"/>
      <c r="G60" s="1189"/>
      <c r="H60" s="1190"/>
      <c r="I60" s="1190"/>
      <c r="J60" s="1190"/>
      <c r="K60" s="1190"/>
      <c r="L60" s="1190"/>
      <c r="M60" s="1190"/>
      <c r="N60" s="1191"/>
      <c r="O60" s="1189" t="str">
        <f t="shared" si="6"/>
        <v/>
      </c>
      <c r="P60" s="1190"/>
      <c r="Q60" s="1190"/>
      <c r="R60" s="1190"/>
      <c r="S60" s="1190"/>
      <c r="T60" s="1190"/>
      <c r="U60" s="1190"/>
      <c r="V60" s="1190"/>
      <c r="W60" s="1190"/>
      <c r="X60" s="1190"/>
      <c r="Y60" s="1190"/>
      <c r="Z60" s="1190"/>
      <c r="AA60" s="1190"/>
      <c r="AB60" s="1190"/>
      <c r="AC60" s="1191"/>
      <c r="AD60" s="1192" t="str">
        <f t="shared" si="7"/>
        <v/>
      </c>
      <c r="AE60" s="1193"/>
      <c r="AF60" s="1193"/>
      <c r="AG60" s="1193"/>
      <c r="AH60" s="1194"/>
      <c r="AI60" s="1192" t="str">
        <f t="shared" si="8"/>
        <v/>
      </c>
      <c r="AJ60" s="1193"/>
      <c r="AK60" s="1193"/>
      <c r="AL60" s="1193"/>
      <c r="AM60" s="1193"/>
      <c r="AN60" s="1193"/>
      <c r="AO60" s="1194"/>
      <c r="AP60" s="1195"/>
      <c r="AQ60" s="1196"/>
      <c r="AR60" s="1197"/>
      <c r="AS60" s="1198"/>
      <c r="AT60" s="1199"/>
      <c r="AU60" s="1199"/>
      <c r="AV60" s="1200"/>
      <c r="AW60" s="1201">
        <f t="shared" si="2"/>
        <v>0</v>
      </c>
      <c r="AX60" s="1202"/>
      <c r="AY60" s="1202"/>
      <c r="AZ60" s="1203"/>
    </row>
    <row r="61" spans="1:52" ht="13.7" customHeight="1" x14ac:dyDescent="0.2">
      <c r="A61" s="1219" t="str">
        <f t="shared" si="5"/>
        <v/>
      </c>
      <c r="B61" s="1220"/>
      <c r="C61" s="1220"/>
      <c r="D61" s="1220"/>
      <c r="E61" s="1220"/>
      <c r="F61" s="1221"/>
      <c r="G61" s="1189"/>
      <c r="H61" s="1190"/>
      <c r="I61" s="1190"/>
      <c r="J61" s="1190"/>
      <c r="K61" s="1190"/>
      <c r="L61" s="1190"/>
      <c r="M61" s="1190"/>
      <c r="N61" s="1191"/>
      <c r="O61" s="1189" t="str">
        <f t="shared" si="6"/>
        <v/>
      </c>
      <c r="P61" s="1190"/>
      <c r="Q61" s="1190"/>
      <c r="R61" s="1190"/>
      <c r="S61" s="1190"/>
      <c r="T61" s="1190"/>
      <c r="U61" s="1190"/>
      <c r="V61" s="1190"/>
      <c r="W61" s="1190"/>
      <c r="X61" s="1190"/>
      <c r="Y61" s="1190"/>
      <c r="Z61" s="1190"/>
      <c r="AA61" s="1190"/>
      <c r="AB61" s="1190"/>
      <c r="AC61" s="1191"/>
      <c r="AD61" s="1192" t="str">
        <f t="shared" si="7"/>
        <v/>
      </c>
      <c r="AE61" s="1193"/>
      <c r="AF61" s="1193"/>
      <c r="AG61" s="1193"/>
      <c r="AH61" s="1194"/>
      <c r="AI61" s="1192" t="str">
        <f t="shared" si="8"/>
        <v/>
      </c>
      <c r="AJ61" s="1193"/>
      <c r="AK61" s="1193"/>
      <c r="AL61" s="1193"/>
      <c r="AM61" s="1193"/>
      <c r="AN61" s="1193"/>
      <c r="AO61" s="1194"/>
      <c r="AP61" s="1195"/>
      <c r="AQ61" s="1196"/>
      <c r="AR61" s="1197"/>
      <c r="AS61" s="1198"/>
      <c r="AT61" s="1199"/>
      <c r="AU61" s="1199"/>
      <c r="AV61" s="1200"/>
      <c r="AW61" s="1201">
        <f t="shared" si="2"/>
        <v>0</v>
      </c>
      <c r="AX61" s="1202"/>
      <c r="AY61" s="1202"/>
      <c r="AZ61" s="1203"/>
    </row>
    <row r="62" spans="1:52" ht="13.7" customHeight="1" x14ac:dyDescent="0.2">
      <c r="A62" s="1219" t="str">
        <f t="shared" si="5"/>
        <v/>
      </c>
      <c r="B62" s="1220"/>
      <c r="C62" s="1220"/>
      <c r="D62" s="1220"/>
      <c r="E62" s="1220"/>
      <c r="F62" s="1221"/>
      <c r="G62" s="1189"/>
      <c r="H62" s="1190"/>
      <c r="I62" s="1190"/>
      <c r="J62" s="1190"/>
      <c r="K62" s="1190"/>
      <c r="L62" s="1190"/>
      <c r="M62" s="1190"/>
      <c r="N62" s="1191"/>
      <c r="O62" s="1189" t="str">
        <f t="shared" si="6"/>
        <v/>
      </c>
      <c r="P62" s="1190"/>
      <c r="Q62" s="1190"/>
      <c r="R62" s="1190"/>
      <c r="S62" s="1190"/>
      <c r="T62" s="1190"/>
      <c r="U62" s="1190"/>
      <c r="V62" s="1190"/>
      <c r="W62" s="1190"/>
      <c r="X62" s="1190"/>
      <c r="Y62" s="1190"/>
      <c r="Z62" s="1190"/>
      <c r="AA62" s="1190"/>
      <c r="AB62" s="1190"/>
      <c r="AC62" s="1191"/>
      <c r="AD62" s="1192" t="str">
        <f t="shared" si="7"/>
        <v/>
      </c>
      <c r="AE62" s="1193"/>
      <c r="AF62" s="1193"/>
      <c r="AG62" s="1193"/>
      <c r="AH62" s="1194"/>
      <c r="AI62" s="1192" t="str">
        <f t="shared" si="8"/>
        <v/>
      </c>
      <c r="AJ62" s="1193"/>
      <c r="AK62" s="1193"/>
      <c r="AL62" s="1193"/>
      <c r="AM62" s="1193"/>
      <c r="AN62" s="1193"/>
      <c r="AO62" s="1194"/>
      <c r="AP62" s="1195"/>
      <c r="AQ62" s="1196"/>
      <c r="AR62" s="1197"/>
      <c r="AS62" s="1198"/>
      <c r="AT62" s="1199"/>
      <c r="AU62" s="1199"/>
      <c r="AV62" s="1200"/>
      <c r="AW62" s="1201">
        <f t="shared" si="2"/>
        <v>0</v>
      </c>
      <c r="AX62" s="1202"/>
      <c r="AY62" s="1202"/>
      <c r="AZ62" s="1203"/>
    </row>
    <row r="63" spans="1:52" ht="13.7" customHeight="1" x14ac:dyDescent="0.2">
      <c r="A63" s="1219" t="str">
        <f t="shared" si="5"/>
        <v/>
      </c>
      <c r="B63" s="1220"/>
      <c r="C63" s="1220"/>
      <c r="D63" s="1220"/>
      <c r="E63" s="1220"/>
      <c r="F63" s="1221"/>
      <c r="G63" s="1189"/>
      <c r="H63" s="1190"/>
      <c r="I63" s="1190"/>
      <c r="J63" s="1190"/>
      <c r="K63" s="1190"/>
      <c r="L63" s="1190"/>
      <c r="M63" s="1190"/>
      <c r="N63" s="1191"/>
      <c r="O63" s="1189" t="str">
        <f t="shared" si="6"/>
        <v/>
      </c>
      <c r="P63" s="1190"/>
      <c r="Q63" s="1190"/>
      <c r="R63" s="1190"/>
      <c r="S63" s="1190"/>
      <c r="T63" s="1190"/>
      <c r="U63" s="1190"/>
      <c r="V63" s="1190"/>
      <c r="W63" s="1190"/>
      <c r="X63" s="1190"/>
      <c r="Y63" s="1190"/>
      <c r="Z63" s="1190"/>
      <c r="AA63" s="1190"/>
      <c r="AB63" s="1190"/>
      <c r="AC63" s="1191"/>
      <c r="AD63" s="1192" t="str">
        <f t="shared" si="7"/>
        <v/>
      </c>
      <c r="AE63" s="1193"/>
      <c r="AF63" s="1193"/>
      <c r="AG63" s="1193"/>
      <c r="AH63" s="1194"/>
      <c r="AI63" s="1192" t="str">
        <f t="shared" si="8"/>
        <v/>
      </c>
      <c r="AJ63" s="1193"/>
      <c r="AK63" s="1193"/>
      <c r="AL63" s="1193"/>
      <c r="AM63" s="1193"/>
      <c r="AN63" s="1193"/>
      <c r="AO63" s="1194"/>
      <c r="AP63" s="1195"/>
      <c r="AQ63" s="1196"/>
      <c r="AR63" s="1197"/>
      <c r="AS63" s="1198"/>
      <c r="AT63" s="1199"/>
      <c r="AU63" s="1199"/>
      <c r="AV63" s="1200"/>
      <c r="AW63" s="1201">
        <f t="shared" si="2"/>
        <v>0</v>
      </c>
      <c r="AX63" s="1202"/>
      <c r="AY63" s="1202"/>
      <c r="AZ63" s="1203"/>
    </row>
    <row r="64" spans="1:52" ht="13.7" customHeight="1" x14ac:dyDescent="0.2">
      <c r="A64" s="1219" t="str">
        <f t="shared" si="5"/>
        <v/>
      </c>
      <c r="B64" s="1220"/>
      <c r="C64" s="1220"/>
      <c r="D64" s="1220"/>
      <c r="E64" s="1220"/>
      <c r="F64" s="1221"/>
      <c r="G64" s="1189"/>
      <c r="H64" s="1190"/>
      <c r="I64" s="1190"/>
      <c r="J64" s="1190"/>
      <c r="K64" s="1190"/>
      <c r="L64" s="1190"/>
      <c r="M64" s="1190"/>
      <c r="N64" s="1191"/>
      <c r="O64" s="1189" t="str">
        <f t="shared" si="6"/>
        <v/>
      </c>
      <c r="P64" s="1190"/>
      <c r="Q64" s="1190"/>
      <c r="R64" s="1190"/>
      <c r="S64" s="1190"/>
      <c r="T64" s="1190"/>
      <c r="U64" s="1190"/>
      <c r="V64" s="1190"/>
      <c r="W64" s="1190"/>
      <c r="X64" s="1190"/>
      <c r="Y64" s="1190"/>
      <c r="Z64" s="1190"/>
      <c r="AA64" s="1190"/>
      <c r="AB64" s="1190"/>
      <c r="AC64" s="1191"/>
      <c r="AD64" s="1192" t="str">
        <f t="shared" si="7"/>
        <v/>
      </c>
      <c r="AE64" s="1193"/>
      <c r="AF64" s="1193"/>
      <c r="AG64" s="1193"/>
      <c r="AH64" s="1194"/>
      <c r="AI64" s="1192" t="str">
        <f t="shared" si="8"/>
        <v/>
      </c>
      <c r="AJ64" s="1193"/>
      <c r="AK64" s="1193"/>
      <c r="AL64" s="1193"/>
      <c r="AM64" s="1193"/>
      <c r="AN64" s="1193"/>
      <c r="AO64" s="1194"/>
      <c r="AP64" s="1195"/>
      <c r="AQ64" s="1196"/>
      <c r="AR64" s="1197"/>
      <c r="AS64" s="1198"/>
      <c r="AT64" s="1199"/>
      <c r="AU64" s="1199"/>
      <c r="AV64" s="1200"/>
      <c r="AW64" s="1201">
        <f t="shared" si="2"/>
        <v>0</v>
      </c>
      <c r="AX64" s="1202"/>
      <c r="AY64" s="1202"/>
      <c r="AZ64" s="1203"/>
    </row>
    <row r="65" spans="1:52" ht="13.7" customHeight="1" x14ac:dyDescent="0.2">
      <c r="A65" s="1219" t="str">
        <f t="shared" si="5"/>
        <v/>
      </c>
      <c r="B65" s="1220"/>
      <c r="C65" s="1220"/>
      <c r="D65" s="1220"/>
      <c r="E65" s="1220"/>
      <c r="F65" s="1221"/>
      <c r="G65" s="1189"/>
      <c r="H65" s="1190"/>
      <c r="I65" s="1190"/>
      <c r="J65" s="1190"/>
      <c r="K65" s="1190"/>
      <c r="L65" s="1190"/>
      <c r="M65" s="1190"/>
      <c r="N65" s="1191"/>
      <c r="O65" s="1189" t="str">
        <f t="shared" si="6"/>
        <v/>
      </c>
      <c r="P65" s="1190"/>
      <c r="Q65" s="1190"/>
      <c r="R65" s="1190"/>
      <c r="S65" s="1190"/>
      <c r="T65" s="1190"/>
      <c r="U65" s="1190"/>
      <c r="V65" s="1190"/>
      <c r="W65" s="1190"/>
      <c r="X65" s="1190"/>
      <c r="Y65" s="1190"/>
      <c r="Z65" s="1190"/>
      <c r="AA65" s="1190"/>
      <c r="AB65" s="1190"/>
      <c r="AC65" s="1191"/>
      <c r="AD65" s="1192" t="str">
        <f t="shared" si="7"/>
        <v/>
      </c>
      <c r="AE65" s="1193"/>
      <c r="AF65" s="1193"/>
      <c r="AG65" s="1193"/>
      <c r="AH65" s="1194"/>
      <c r="AI65" s="1192" t="str">
        <f t="shared" si="8"/>
        <v/>
      </c>
      <c r="AJ65" s="1193"/>
      <c r="AK65" s="1193"/>
      <c r="AL65" s="1193"/>
      <c r="AM65" s="1193"/>
      <c r="AN65" s="1193"/>
      <c r="AO65" s="1194"/>
      <c r="AP65" s="1195"/>
      <c r="AQ65" s="1196"/>
      <c r="AR65" s="1197"/>
      <c r="AS65" s="1198"/>
      <c r="AT65" s="1199"/>
      <c r="AU65" s="1199"/>
      <c r="AV65" s="1200"/>
      <c r="AW65" s="1201">
        <f t="shared" si="2"/>
        <v>0</v>
      </c>
      <c r="AX65" s="1202"/>
      <c r="AY65" s="1202"/>
      <c r="AZ65" s="1203"/>
    </row>
    <row r="66" spans="1:52" ht="13.7" customHeight="1" x14ac:dyDescent="0.2">
      <c r="A66" s="1219" t="str">
        <f t="shared" si="5"/>
        <v/>
      </c>
      <c r="B66" s="1220"/>
      <c r="C66" s="1220"/>
      <c r="D66" s="1220"/>
      <c r="E66" s="1220"/>
      <c r="F66" s="1221"/>
      <c r="G66" s="1189"/>
      <c r="H66" s="1190"/>
      <c r="I66" s="1190"/>
      <c r="J66" s="1190"/>
      <c r="K66" s="1190"/>
      <c r="L66" s="1190"/>
      <c r="M66" s="1190"/>
      <c r="N66" s="1191"/>
      <c r="O66" s="1189" t="str">
        <f t="shared" si="6"/>
        <v/>
      </c>
      <c r="P66" s="1190"/>
      <c r="Q66" s="1190"/>
      <c r="R66" s="1190"/>
      <c r="S66" s="1190"/>
      <c r="T66" s="1190"/>
      <c r="U66" s="1190"/>
      <c r="V66" s="1190"/>
      <c r="W66" s="1190"/>
      <c r="X66" s="1190"/>
      <c r="Y66" s="1190"/>
      <c r="Z66" s="1190"/>
      <c r="AA66" s="1190"/>
      <c r="AB66" s="1190"/>
      <c r="AC66" s="1191"/>
      <c r="AD66" s="1192" t="str">
        <f t="shared" si="7"/>
        <v/>
      </c>
      <c r="AE66" s="1193"/>
      <c r="AF66" s="1193"/>
      <c r="AG66" s="1193"/>
      <c r="AH66" s="1194"/>
      <c r="AI66" s="1192" t="str">
        <f t="shared" si="8"/>
        <v/>
      </c>
      <c r="AJ66" s="1193"/>
      <c r="AK66" s="1193"/>
      <c r="AL66" s="1193"/>
      <c r="AM66" s="1193"/>
      <c r="AN66" s="1193"/>
      <c r="AO66" s="1194"/>
      <c r="AP66" s="1195"/>
      <c r="AQ66" s="1196"/>
      <c r="AR66" s="1197"/>
      <c r="AS66" s="1198"/>
      <c r="AT66" s="1199"/>
      <c r="AU66" s="1199"/>
      <c r="AV66" s="1200"/>
      <c r="AW66" s="1201">
        <f t="shared" si="2"/>
        <v>0</v>
      </c>
      <c r="AX66" s="1202"/>
      <c r="AY66" s="1202"/>
      <c r="AZ66" s="1203"/>
    </row>
    <row r="67" spans="1:52" ht="13.7" customHeight="1" x14ac:dyDescent="0.2">
      <c r="A67" s="1219" t="str">
        <f t="shared" si="5"/>
        <v/>
      </c>
      <c r="B67" s="1220"/>
      <c r="C67" s="1220"/>
      <c r="D67" s="1220"/>
      <c r="E67" s="1220"/>
      <c r="F67" s="1221"/>
      <c r="G67" s="1189"/>
      <c r="H67" s="1190"/>
      <c r="I67" s="1190"/>
      <c r="J67" s="1190"/>
      <c r="K67" s="1190"/>
      <c r="L67" s="1190"/>
      <c r="M67" s="1190"/>
      <c r="N67" s="1191"/>
      <c r="O67" s="1189" t="str">
        <f t="shared" si="6"/>
        <v/>
      </c>
      <c r="P67" s="1190"/>
      <c r="Q67" s="1190"/>
      <c r="R67" s="1190"/>
      <c r="S67" s="1190"/>
      <c r="T67" s="1190"/>
      <c r="U67" s="1190"/>
      <c r="V67" s="1190"/>
      <c r="W67" s="1190"/>
      <c r="X67" s="1190"/>
      <c r="Y67" s="1190"/>
      <c r="Z67" s="1190"/>
      <c r="AA67" s="1190"/>
      <c r="AB67" s="1190"/>
      <c r="AC67" s="1191"/>
      <c r="AD67" s="1192" t="str">
        <f t="shared" si="7"/>
        <v/>
      </c>
      <c r="AE67" s="1193"/>
      <c r="AF67" s="1193"/>
      <c r="AG67" s="1193"/>
      <c r="AH67" s="1194"/>
      <c r="AI67" s="1192" t="str">
        <f t="shared" si="8"/>
        <v/>
      </c>
      <c r="AJ67" s="1193"/>
      <c r="AK67" s="1193"/>
      <c r="AL67" s="1193"/>
      <c r="AM67" s="1193"/>
      <c r="AN67" s="1193"/>
      <c r="AO67" s="1194"/>
      <c r="AP67" s="1195"/>
      <c r="AQ67" s="1196"/>
      <c r="AR67" s="1197"/>
      <c r="AS67" s="1198"/>
      <c r="AT67" s="1199"/>
      <c r="AU67" s="1199"/>
      <c r="AV67" s="1200"/>
      <c r="AW67" s="1201">
        <f t="shared" si="2"/>
        <v>0</v>
      </c>
      <c r="AX67" s="1202"/>
      <c r="AY67" s="1202"/>
      <c r="AZ67" s="1203"/>
    </row>
    <row r="68" spans="1:52" ht="13.7" customHeight="1" x14ac:dyDescent="0.2">
      <c r="A68" s="1219" t="str">
        <f t="shared" si="5"/>
        <v/>
      </c>
      <c r="B68" s="1220"/>
      <c r="C68" s="1220"/>
      <c r="D68" s="1220"/>
      <c r="E68" s="1220"/>
      <c r="F68" s="1221"/>
      <c r="G68" s="1189"/>
      <c r="H68" s="1190"/>
      <c r="I68" s="1190"/>
      <c r="J68" s="1190"/>
      <c r="K68" s="1190"/>
      <c r="L68" s="1190"/>
      <c r="M68" s="1190"/>
      <c r="N68" s="1191"/>
      <c r="O68" s="1189" t="str">
        <f t="shared" si="6"/>
        <v/>
      </c>
      <c r="P68" s="1190"/>
      <c r="Q68" s="1190"/>
      <c r="R68" s="1190"/>
      <c r="S68" s="1190"/>
      <c r="T68" s="1190"/>
      <c r="U68" s="1190"/>
      <c r="V68" s="1190"/>
      <c r="W68" s="1190"/>
      <c r="X68" s="1190"/>
      <c r="Y68" s="1190"/>
      <c r="Z68" s="1190"/>
      <c r="AA68" s="1190"/>
      <c r="AB68" s="1190"/>
      <c r="AC68" s="1191"/>
      <c r="AD68" s="1192" t="str">
        <f t="shared" si="7"/>
        <v/>
      </c>
      <c r="AE68" s="1193"/>
      <c r="AF68" s="1193"/>
      <c r="AG68" s="1193"/>
      <c r="AH68" s="1194"/>
      <c r="AI68" s="1192" t="str">
        <f t="shared" si="8"/>
        <v/>
      </c>
      <c r="AJ68" s="1193"/>
      <c r="AK68" s="1193"/>
      <c r="AL68" s="1193"/>
      <c r="AM68" s="1193"/>
      <c r="AN68" s="1193"/>
      <c r="AO68" s="1194"/>
      <c r="AP68" s="1195"/>
      <c r="AQ68" s="1196"/>
      <c r="AR68" s="1197"/>
      <c r="AS68" s="1198"/>
      <c r="AT68" s="1199"/>
      <c r="AU68" s="1199"/>
      <c r="AV68" s="1200"/>
      <c r="AW68" s="1201">
        <f t="shared" si="2"/>
        <v>0</v>
      </c>
      <c r="AX68" s="1202"/>
      <c r="AY68" s="1202"/>
      <c r="AZ68" s="1203"/>
    </row>
    <row r="69" spans="1:52" ht="13.7" customHeight="1" x14ac:dyDescent="0.2">
      <c r="A69" s="1219" t="str">
        <f t="shared" si="5"/>
        <v/>
      </c>
      <c r="B69" s="1220"/>
      <c r="C69" s="1220"/>
      <c r="D69" s="1220"/>
      <c r="E69" s="1220"/>
      <c r="F69" s="1221"/>
      <c r="G69" s="1189"/>
      <c r="H69" s="1190"/>
      <c r="I69" s="1190"/>
      <c r="J69" s="1190"/>
      <c r="K69" s="1190"/>
      <c r="L69" s="1190"/>
      <c r="M69" s="1190"/>
      <c r="N69" s="1191"/>
      <c r="O69" s="1189" t="str">
        <f t="shared" si="6"/>
        <v/>
      </c>
      <c r="P69" s="1190"/>
      <c r="Q69" s="1190"/>
      <c r="R69" s="1190"/>
      <c r="S69" s="1190"/>
      <c r="T69" s="1190"/>
      <c r="U69" s="1190"/>
      <c r="V69" s="1190"/>
      <c r="W69" s="1190"/>
      <c r="X69" s="1190"/>
      <c r="Y69" s="1190"/>
      <c r="Z69" s="1190"/>
      <c r="AA69" s="1190"/>
      <c r="AB69" s="1190"/>
      <c r="AC69" s="1191"/>
      <c r="AD69" s="1192" t="str">
        <f t="shared" si="7"/>
        <v/>
      </c>
      <c r="AE69" s="1193"/>
      <c r="AF69" s="1193"/>
      <c r="AG69" s="1193"/>
      <c r="AH69" s="1194"/>
      <c r="AI69" s="1192" t="str">
        <f t="shared" si="8"/>
        <v/>
      </c>
      <c r="AJ69" s="1193"/>
      <c r="AK69" s="1193"/>
      <c r="AL69" s="1193"/>
      <c r="AM69" s="1193"/>
      <c r="AN69" s="1193"/>
      <c r="AO69" s="1194"/>
      <c r="AP69" s="1195"/>
      <c r="AQ69" s="1196"/>
      <c r="AR69" s="1197"/>
      <c r="AS69" s="1198"/>
      <c r="AT69" s="1199"/>
      <c r="AU69" s="1199"/>
      <c r="AV69" s="1200"/>
      <c r="AW69" s="1201">
        <f t="shared" si="2"/>
        <v>0</v>
      </c>
      <c r="AX69" s="1202"/>
      <c r="AY69" s="1202"/>
      <c r="AZ69" s="1203"/>
    </row>
    <row r="70" spans="1:52" ht="13.7" customHeight="1" x14ac:dyDescent="0.2">
      <c r="A70" s="1219" t="str">
        <f t="shared" si="5"/>
        <v/>
      </c>
      <c r="B70" s="1220"/>
      <c r="C70" s="1220"/>
      <c r="D70" s="1220"/>
      <c r="E70" s="1220"/>
      <c r="F70" s="1221"/>
      <c r="G70" s="1189"/>
      <c r="H70" s="1190"/>
      <c r="I70" s="1190"/>
      <c r="J70" s="1190"/>
      <c r="K70" s="1190"/>
      <c r="L70" s="1190"/>
      <c r="M70" s="1190"/>
      <c r="N70" s="1191"/>
      <c r="O70" s="1189" t="str">
        <f t="shared" si="6"/>
        <v/>
      </c>
      <c r="P70" s="1190"/>
      <c r="Q70" s="1190"/>
      <c r="R70" s="1190"/>
      <c r="S70" s="1190"/>
      <c r="T70" s="1190"/>
      <c r="U70" s="1190"/>
      <c r="V70" s="1190"/>
      <c r="W70" s="1190"/>
      <c r="X70" s="1190"/>
      <c r="Y70" s="1190"/>
      <c r="Z70" s="1190"/>
      <c r="AA70" s="1190"/>
      <c r="AB70" s="1190"/>
      <c r="AC70" s="1191"/>
      <c r="AD70" s="1192" t="str">
        <f t="shared" si="7"/>
        <v/>
      </c>
      <c r="AE70" s="1193"/>
      <c r="AF70" s="1193"/>
      <c r="AG70" s="1193"/>
      <c r="AH70" s="1194"/>
      <c r="AI70" s="1192" t="str">
        <f t="shared" si="8"/>
        <v/>
      </c>
      <c r="AJ70" s="1193"/>
      <c r="AK70" s="1193"/>
      <c r="AL70" s="1193"/>
      <c r="AM70" s="1193"/>
      <c r="AN70" s="1193"/>
      <c r="AO70" s="1194"/>
      <c r="AP70" s="1195"/>
      <c r="AQ70" s="1196"/>
      <c r="AR70" s="1197"/>
      <c r="AS70" s="1198"/>
      <c r="AT70" s="1199"/>
      <c r="AU70" s="1199"/>
      <c r="AV70" s="1200"/>
      <c r="AW70" s="1201">
        <f t="shared" si="2"/>
        <v>0</v>
      </c>
      <c r="AX70" s="1202"/>
      <c r="AY70" s="1202"/>
      <c r="AZ70" s="1203"/>
    </row>
    <row r="71" spans="1:52" ht="13.7" customHeight="1" x14ac:dyDescent="0.2">
      <c r="A71" s="1219" t="str">
        <f t="shared" si="5"/>
        <v/>
      </c>
      <c r="B71" s="1220"/>
      <c r="C71" s="1220"/>
      <c r="D71" s="1220"/>
      <c r="E71" s="1220"/>
      <c r="F71" s="1221"/>
      <c r="G71" s="1189"/>
      <c r="H71" s="1190"/>
      <c r="I71" s="1190"/>
      <c r="J71" s="1190"/>
      <c r="K71" s="1190"/>
      <c r="L71" s="1190"/>
      <c r="M71" s="1190"/>
      <c r="N71" s="1191"/>
      <c r="O71" s="1189" t="str">
        <f t="shared" si="6"/>
        <v/>
      </c>
      <c r="P71" s="1190"/>
      <c r="Q71" s="1190"/>
      <c r="R71" s="1190"/>
      <c r="S71" s="1190"/>
      <c r="T71" s="1190"/>
      <c r="U71" s="1190"/>
      <c r="V71" s="1190"/>
      <c r="W71" s="1190"/>
      <c r="X71" s="1190"/>
      <c r="Y71" s="1190"/>
      <c r="Z71" s="1190"/>
      <c r="AA71" s="1190"/>
      <c r="AB71" s="1190"/>
      <c r="AC71" s="1191"/>
      <c r="AD71" s="1192" t="str">
        <f t="shared" si="7"/>
        <v/>
      </c>
      <c r="AE71" s="1193"/>
      <c r="AF71" s="1193"/>
      <c r="AG71" s="1193"/>
      <c r="AH71" s="1194"/>
      <c r="AI71" s="1192" t="str">
        <f t="shared" si="8"/>
        <v/>
      </c>
      <c r="AJ71" s="1193"/>
      <c r="AK71" s="1193"/>
      <c r="AL71" s="1193"/>
      <c r="AM71" s="1193"/>
      <c r="AN71" s="1193"/>
      <c r="AO71" s="1194"/>
      <c r="AP71" s="1195"/>
      <c r="AQ71" s="1196"/>
      <c r="AR71" s="1197"/>
      <c r="AS71" s="1198"/>
      <c r="AT71" s="1199"/>
      <c r="AU71" s="1199"/>
      <c r="AV71" s="1200"/>
      <c r="AW71" s="1201">
        <f t="shared" si="2"/>
        <v>0</v>
      </c>
      <c r="AX71" s="1202"/>
      <c r="AY71" s="1202"/>
      <c r="AZ71" s="1203"/>
    </row>
    <row r="72" spans="1:52" ht="13.7" customHeight="1" x14ac:dyDescent="0.2">
      <c r="A72" s="1219" t="str">
        <f t="shared" si="5"/>
        <v/>
      </c>
      <c r="B72" s="1220"/>
      <c r="C72" s="1220"/>
      <c r="D72" s="1220"/>
      <c r="E72" s="1220"/>
      <c r="F72" s="1221"/>
      <c r="G72" s="1189"/>
      <c r="H72" s="1190"/>
      <c r="I72" s="1190"/>
      <c r="J72" s="1190"/>
      <c r="K72" s="1190"/>
      <c r="L72" s="1190"/>
      <c r="M72" s="1190"/>
      <c r="N72" s="1191"/>
      <c r="O72" s="1189" t="str">
        <f t="shared" si="6"/>
        <v/>
      </c>
      <c r="P72" s="1190"/>
      <c r="Q72" s="1190"/>
      <c r="R72" s="1190"/>
      <c r="S72" s="1190"/>
      <c r="T72" s="1190"/>
      <c r="U72" s="1190"/>
      <c r="V72" s="1190"/>
      <c r="W72" s="1190"/>
      <c r="X72" s="1190"/>
      <c r="Y72" s="1190"/>
      <c r="Z72" s="1190"/>
      <c r="AA72" s="1190"/>
      <c r="AB72" s="1190"/>
      <c r="AC72" s="1191"/>
      <c r="AD72" s="1192" t="str">
        <f t="shared" si="7"/>
        <v/>
      </c>
      <c r="AE72" s="1193"/>
      <c r="AF72" s="1193"/>
      <c r="AG72" s="1193"/>
      <c r="AH72" s="1194"/>
      <c r="AI72" s="1192" t="str">
        <f t="shared" si="8"/>
        <v/>
      </c>
      <c r="AJ72" s="1193"/>
      <c r="AK72" s="1193"/>
      <c r="AL72" s="1193"/>
      <c r="AM72" s="1193"/>
      <c r="AN72" s="1193"/>
      <c r="AO72" s="1194"/>
      <c r="AP72" s="1195"/>
      <c r="AQ72" s="1196"/>
      <c r="AR72" s="1197"/>
      <c r="AS72" s="1198"/>
      <c r="AT72" s="1199"/>
      <c r="AU72" s="1199"/>
      <c r="AV72" s="1200"/>
      <c r="AW72" s="1201">
        <f t="shared" si="2"/>
        <v>0</v>
      </c>
      <c r="AX72" s="1202"/>
      <c r="AY72" s="1202"/>
      <c r="AZ72" s="1203"/>
    </row>
    <row r="73" spans="1:52" ht="13.7" customHeight="1" x14ac:dyDescent="0.2">
      <c r="A73" s="1219" t="str">
        <f t="shared" si="5"/>
        <v/>
      </c>
      <c r="B73" s="1220"/>
      <c r="C73" s="1220"/>
      <c r="D73" s="1220"/>
      <c r="E73" s="1220"/>
      <c r="F73" s="1221"/>
      <c r="G73" s="1189"/>
      <c r="H73" s="1190"/>
      <c r="I73" s="1190"/>
      <c r="J73" s="1190"/>
      <c r="K73" s="1190"/>
      <c r="L73" s="1190"/>
      <c r="M73" s="1190"/>
      <c r="N73" s="1191"/>
      <c r="O73" s="1189" t="str">
        <f t="shared" si="6"/>
        <v/>
      </c>
      <c r="P73" s="1190"/>
      <c r="Q73" s="1190"/>
      <c r="R73" s="1190"/>
      <c r="S73" s="1190"/>
      <c r="T73" s="1190"/>
      <c r="U73" s="1190"/>
      <c r="V73" s="1190"/>
      <c r="W73" s="1190"/>
      <c r="X73" s="1190"/>
      <c r="Y73" s="1190"/>
      <c r="Z73" s="1190"/>
      <c r="AA73" s="1190"/>
      <c r="AB73" s="1190"/>
      <c r="AC73" s="1191"/>
      <c r="AD73" s="1192" t="str">
        <f t="shared" si="7"/>
        <v/>
      </c>
      <c r="AE73" s="1193"/>
      <c r="AF73" s="1193"/>
      <c r="AG73" s="1193"/>
      <c r="AH73" s="1194"/>
      <c r="AI73" s="1192" t="str">
        <f t="shared" si="8"/>
        <v/>
      </c>
      <c r="AJ73" s="1193"/>
      <c r="AK73" s="1193"/>
      <c r="AL73" s="1193"/>
      <c r="AM73" s="1193"/>
      <c r="AN73" s="1193"/>
      <c r="AO73" s="1194"/>
      <c r="AP73" s="1195"/>
      <c r="AQ73" s="1196"/>
      <c r="AR73" s="1197"/>
      <c r="AS73" s="1198"/>
      <c r="AT73" s="1199"/>
      <c r="AU73" s="1199"/>
      <c r="AV73" s="1200"/>
      <c r="AW73" s="1201">
        <f t="shared" si="2"/>
        <v>0</v>
      </c>
      <c r="AX73" s="1202"/>
      <c r="AY73" s="1202"/>
      <c r="AZ73" s="1203"/>
    </row>
    <row r="74" spans="1:52" ht="13.7" customHeight="1" x14ac:dyDescent="0.2">
      <c r="A74" s="1219" t="str">
        <f t="shared" si="5"/>
        <v/>
      </c>
      <c r="B74" s="1220"/>
      <c r="C74" s="1220"/>
      <c r="D74" s="1220"/>
      <c r="E74" s="1220"/>
      <c r="F74" s="1221"/>
      <c r="G74" s="1189"/>
      <c r="H74" s="1190"/>
      <c r="I74" s="1190"/>
      <c r="J74" s="1190"/>
      <c r="K74" s="1190"/>
      <c r="L74" s="1190"/>
      <c r="M74" s="1190"/>
      <c r="N74" s="1191"/>
      <c r="O74" s="1189" t="str">
        <f t="shared" si="6"/>
        <v/>
      </c>
      <c r="P74" s="1190"/>
      <c r="Q74" s="1190"/>
      <c r="R74" s="1190"/>
      <c r="S74" s="1190"/>
      <c r="T74" s="1190"/>
      <c r="U74" s="1190"/>
      <c r="V74" s="1190"/>
      <c r="W74" s="1190"/>
      <c r="X74" s="1190"/>
      <c r="Y74" s="1190"/>
      <c r="Z74" s="1190"/>
      <c r="AA74" s="1190"/>
      <c r="AB74" s="1190"/>
      <c r="AC74" s="1191"/>
      <c r="AD74" s="1192" t="str">
        <f t="shared" si="7"/>
        <v/>
      </c>
      <c r="AE74" s="1193"/>
      <c r="AF74" s="1193"/>
      <c r="AG74" s="1193"/>
      <c r="AH74" s="1194"/>
      <c r="AI74" s="1192" t="str">
        <f t="shared" si="8"/>
        <v/>
      </c>
      <c r="AJ74" s="1193"/>
      <c r="AK74" s="1193"/>
      <c r="AL74" s="1193"/>
      <c r="AM74" s="1193"/>
      <c r="AN74" s="1193"/>
      <c r="AO74" s="1194"/>
      <c r="AP74" s="1195"/>
      <c r="AQ74" s="1196"/>
      <c r="AR74" s="1197"/>
      <c r="AS74" s="1198"/>
      <c r="AT74" s="1199"/>
      <c r="AU74" s="1199"/>
      <c r="AV74" s="1200"/>
      <c r="AW74" s="1201">
        <f t="shared" si="2"/>
        <v>0</v>
      </c>
      <c r="AX74" s="1202"/>
      <c r="AY74" s="1202"/>
      <c r="AZ74" s="1203"/>
    </row>
    <row r="75" spans="1:52" ht="13.7" customHeight="1" x14ac:dyDescent="0.2">
      <c r="A75" s="1219" t="str">
        <f t="shared" si="5"/>
        <v/>
      </c>
      <c r="B75" s="1220"/>
      <c r="C75" s="1220"/>
      <c r="D75" s="1220"/>
      <c r="E75" s="1220"/>
      <c r="F75" s="1221"/>
      <c r="G75" s="1189"/>
      <c r="H75" s="1190"/>
      <c r="I75" s="1190"/>
      <c r="J75" s="1190"/>
      <c r="K75" s="1190"/>
      <c r="L75" s="1190"/>
      <c r="M75" s="1190"/>
      <c r="N75" s="1191"/>
      <c r="O75" s="1189" t="str">
        <f t="shared" si="6"/>
        <v/>
      </c>
      <c r="P75" s="1190"/>
      <c r="Q75" s="1190"/>
      <c r="R75" s="1190"/>
      <c r="S75" s="1190"/>
      <c r="T75" s="1190"/>
      <c r="U75" s="1190"/>
      <c r="V75" s="1190"/>
      <c r="W75" s="1190"/>
      <c r="X75" s="1190"/>
      <c r="Y75" s="1190"/>
      <c r="Z75" s="1190"/>
      <c r="AA75" s="1190"/>
      <c r="AB75" s="1190"/>
      <c r="AC75" s="1191"/>
      <c r="AD75" s="1192" t="str">
        <f t="shared" si="7"/>
        <v/>
      </c>
      <c r="AE75" s="1193"/>
      <c r="AF75" s="1193"/>
      <c r="AG75" s="1193"/>
      <c r="AH75" s="1194"/>
      <c r="AI75" s="1192" t="str">
        <f t="shared" si="8"/>
        <v/>
      </c>
      <c r="AJ75" s="1193"/>
      <c r="AK75" s="1193"/>
      <c r="AL75" s="1193"/>
      <c r="AM75" s="1193"/>
      <c r="AN75" s="1193"/>
      <c r="AO75" s="1194"/>
      <c r="AP75" s="1195"/>
      <c r="AQ75" s="1196"/>
      <c r="AR75" s="1197"/>
      <c r="AS75" s="1198"/>
      <c r="AT75" s="1199"/>
      <c r="AU75" s="1199"/>
      <c r="AV75" s="1200"/>
      <c r="AW75" s="1201">
        <f t="shared" si="2"/>
        <v>0</v>
      </c>
      <c r="AX75" s="1202"/>
      <c r="AY75" s="1202"/>
      <c r="AZ75" s="1203"/>
    </row>
    <row r="76" spans="1:52" ht="13.7" customHeight="1" x14ac:dyDescent="0.2">
      <c r="A76" s="1219" t="str">
        <f t="shared" si="5"/>
        <v/>
      </c>
      <c r="B76" s="1220"/>
      <c r="C76" s="1220"/>
      <c r="D76" s="1220"/>
      <c r="E76" s="1220"/>
      <c r="F76" s="1221"/>
      <c r="G76" s="1189"/>
      <c r="H76" s="1190"/>
      <c r="I76" s="1190"/>
      <c r="J76" s="1190"/>
      <c r="K76" s="1190"/>
      <c r="L76" s="1190"/>
      <c r="M76" s="1190"/>
      <c r="N76" s="1191"/>
      <c r="O76" s="1189" t="str">
        <f t="shared" si="6"/>
        <v/>
      </c>
      <c r="P76" s="1190"/>
      <c r="Q76" s="1190"/>
      <c r="R76" s="1190"/>
      <c r="S76" s="1190"/>
      <c r="T76" s="1190"/>
      <c r="U76" s="1190"/>
      <c r="V76" s="1190"/>
      <c r="W76" s="1190"/>
      <c r="X76" s="1190"/>
      <c r="Y76" s="1190"/>
      <c r="Z76" s="1190"/>
      <c r="AA76" s="1190"/>
      <c r="AB76" s="1190"/>
      <c r="AC76" s="1191"/>
      <c r="AD76" s="1192" t="str">
        <f t="shared" si="7"/>
        <v/>
      </c>
      <c r="AE76" s="1193"/>
      <c r="AF76" s="1193"/>
      <c r="AG76" s="1193"/>
      <c r="AH76" s="1194"/>
      <c r="AI76" s="1192" t="str">
        <f t="shared" si="8"/>
        <v/>
      </c>
      <c r="AJ76" s="1193"/>
      <c r="AK76" s="1193"/>
      <c r="AL76" s="1193"/>
      <c r="AM76" s="1193"/>
      <c r="AN76" s="1193"/>
      <c r="AO76" s="1194"/>
      <c r="AP76" s="1195"/>
      <c r="AQ76" s="1196"/>
      <c r="AR76" s="1197"/>
      <c r="AS76" s="1198"/>
      <c r="AT76" s="1199"/>
      <c r="AU76" s="1199"/>
      <c r="AV76" s="1200"/>
      <c r="AW76" s="1201">
        <f t="shared" si="2"/>
        <v>0</v>
      </c>
      <c r="AX76" s="1202"/>
      <c r="AY76" s="1202"/>
      <c r="AZ76" s="1203"/>
    </row>
    <row r="77" spans="1:52" ht="13.7" customHeight="1" x14ac:dyDescent="0.2">
      <c r="A77" s="1219" t="str">
        <f t="shared" si="5"/>
        <v/>
      </c>
      <c r="B77" s="1220"/>
      <c r="C77" s="1220"/>
      <c r="D77" s="1220"/>
      <c r="E77" s="1220"/>
      <c r="F77" s="1221"/>
      <c r="G77" s="1189"/>
      <c r="H77" s="1190"/>
      <c r="I77" s="1190"/>
      <c r="J77" s="1190"/>
      <c r="K77" s="1190"/>
      <c r="L77" s="1190"/>
      <c r="M77" s="1190"/>
      <c r="N77" s="1191"/>
      <c r="O77" s="1189" t="str">
        <f t="shared" si="6"/>
        <v/>
      </c>
      <c r="P77" s="1190"/>
      <c r="Q77" s="1190"/>
      <c r="R77" s="1190"/>
      <c r="S77" s="1190"/>
      <c r="T77" s="1190"/>
      <c r="U77" s="1190"/>
      <c r="V77" s="1190"/>
      <c r="W77" s="1190"/>
      <c r="X77" s="1190"/>
      <c r="Y77" s="1190"/>
      <c r="Z77" s="1190"/>
      <c r="AA77" s="1190"/>
      <c r="AB77" s="1190"/>
      <c r="AC77" s="1191"/>
      <c r="AD77" s="1192" t="str">
        <f t="shared" si="7"/>
        <v/>
      </c>
      <c r="AE77" s="1193"/>
      <c r="AF77" s="1193"/>
      <c r="AG77" s="1193"/>
      <c r="AH77" s="1194"/>
      <c r="AI77" s="1192" t="str">
        <f t="shared" si="8"/>
        <v/>
      </c>
      <c r="AJ77" s="1193"/>
      <c r="AK77" s="1193"/>
      <c r="AL77" s="1193"/>
      <c r="AM77" s="1193"/>
      <c r="AN77" s="1193"/>
      <c r="AO77" s="1194"/>
      <c r="AP77" s="1195"/>
      <c r="AQ77" s="1196"/>
      <c r="AR77" s="1197"/>
      <c r="AS77" s="1198"/>
      <c r="AT77" s="1199"/>
      <c r="AU77" s="1199"/>
      <c r="AV77" s="1200"/>
      <c r="AW77" s="1201">
        <f t="shared" si="2"/>
        <v>0</v>
      </c>
      <c r="AX77" s="1202"/>
      <c r="AY77" s="1202"/>
      <c r="AZ77" s="1203"/>
    </row>
    <row r="78" spans="1:52" ht="13.7" customHeight="1" x14ac:dyDescent="0.2">
      <c r="A78" s="1219" t="str">
        <f t="shared" si="5"/>
        <v/>
      </c>
      <c r="B78" s="1220"/>
      <c r="C78" s="1220"/>
      <c r="D78" s="1220"/>
      <c r="E78" s="1220"/>
      <c r="F78" s="1221"/>
      <c r="G78" s="1189"/>
      <c r="H78" s="1190"/>
      <c r="I78" s="1190"/>
      <c r="J78" s="1190"/>
      <c r="K78" s="1190"/>
      <c r="L78" s="1190"/>
      <c r="M78" s="1190"/>
      <c r="N78" s="1191"/>
      <c r="O78" s="1189" t="str">
        <f t="shared" si="6"/>
        <v/>
      </c>
      <c r="P78" s="1190"/>
      <c r="Q78" s="1190"/>
      <c r="R78" s="1190"/>
      <c r="S78" s="1190"/>
      <c r="T78" s="1190"/>
      <c r="U78" s="1190"/>
      <c r="V78" s="1190"/>
      <c r="W78" s="1190"/>
      <c r="X78" s="1190"/>
      <c r="Y78" s="1190"/>
      <c r="Z78" s="1190"/>
      <c r="AA78" s="1190"/>
      <c r="AB78" s="1190"/>
      <c r="AC78" s="1191"/>
      <c r="AD78" s="1192" t="str">
        <f t="shared" si="7"/>
        <v/>
      </c>
      <c r="AE78" s="1193"/>
      <c r="AF78" s="1193"/>
      <c r="AG78" s="1193"/>
      <c r="AH78" s="1194"/>
      <c r="AI78" s="1192" t="str">
        <f t="shared" si="8"/>
        <v/>
      </c>
      <c r="AJ78" s="1193"/>
      <c r="AK78" s="1193"/>
      <c r="AL78" s="1193"/>
      <c r="AM78" s="1193"/>
      <c r="AN78" s="1193"/>
      <c r="AO78" s="1194"/>
      <c r="AP78" s="1195"/>
      <c r="AQ78" s="1196"/>
      <c r="AR78" s="1197"/>
      <c r="AS78" s="1198"/>
      <c r="AT78" s="1199"/>
      <c r="AU78" s="1199"/>
      <c r="AV78" s="1200"/>
      <c r="AW78" s="1201">
        <f t="shared" si="2"/>
        <v>0</v>
      </c>
      <c r="AX78" s="1202"/>
      <c r="AY78" s="1202"/>
      <c r="AZ78" s="1203"/>
    </row>
    <row r="79" spans="1:52" ht="13.7" customHeight="1" x14ac:dyDescent="0.2">
      <c r="A79" s="1219" t="str">
        <f t="shared" si="5"/>
        <v/>
      </c>
      <c r="B79" s="1220"/>
      <c r="C79" s="1220"/>
      <c r="D79" s="1220"/>
      <c r="E79" s="1220"/>
      <c r="F79" s="1221"/>
      <c r="G79" s="1189"/>
      <c r="H79" s="1190"/>
      <c r="I79" s="1190"/>
      <c r="J79" s="1190"/>
      <c r="K79" s="1190"/>
      <c r="L79" s="1190"/>
      <c r="M79" s="1190"/>
      <c r="N79" s="1191"/>
      <c r="O79" s="1189" t="str">
        <f t="shared" si="6"/>
        <v/>
      </c>
      <c r="P79" s="1190"/>
      <c r="Q79" s="1190"/>
      <c r="R79" s="1190"/>
      <c r="S79" s="1190"/>
      <c r="T79" s="1190"/>
      <c r="U79" s="1190"/>
      <c r="V79" s="1190"/>
      <c r="W79" s="1190"/>
      <c r="X79" s="1190"/>
      <c r="Y79" s="1190"/>
      <c r="Z79" s="1190"/>
      <c r="AA79" s="1190"/>
      <c r="AB79" s="1190"/>
      <c r="AC79" s="1191"/>
      <c r="AD79" s="1192" t="str">
        <f t="shared" si="7"/>
        <v/>
      </c>
      <c r="AE79" s="1193"/>
      <c r="AF79" s="1193"/>
      <c r="AG79" s="1193"/>
      <c r="AH79" s="1194"/>
      <c r="AI79" s="1192" t="str">
        <f t="shared" si="8"/>
        <v/>
      </c>
      <c r="AJ79" s="1193"/>
      <c r="AK79" s="1193"/>
      <c r="AL79" s="1193"/>
      <c r="AM79" s="1193"/>
      <c r="AN79" s="1193"/>
      <c r="AO79" s="1194"/>
      <c r="AP79" s="1195"/>
      <c r="AQ79" s="1196"/>
      <c r="AR79" s="1197"/>
      <c r="AS79" s="1198"/>
      <c r="AT79" s="1199"/>
      <c r="AU79" s="1199"/>
      <c r="AV79" s="1200"/>
      <c r="AW79" s="1201">
        <f t="shared" si="2"/>
        <v>0</v>
      </c>
      <c r="AX79" s="1202"/>
      <c r="AY79" s="1202"/>
      <c r="AZ79" s="1203"/>
    </row>
    <row r="80" spans="1:52" ht="13.7" customHeight="1" x14ac:dyDescent="0.2">
      <c r="A80" s="1219" t="str">
        <f t="shared" si="5"/>
        <v/>
      </c>
      <c r="B80" s="1220"/>
      <c r="C80" s="1220"/>
      <c r="D80" s="1220"/>
      <c r="E80" s="1220"/>
      <c r="F80" s="1221"/>
      <c r="G80" s="1189"/>
      <c r="H80" s="1190"/>
      <c r="I80" s="1190"/>
      <c r="J80" s="1190"/>
      <c r="K80" s="1190"/>
      <c r="L80" s="1190"/>
      <c r="M80" s="1190"/>
      <c r="N80" s="1191"/>
      <c r="O80" s="1189" t="str">
        <f t="shared" si="6"/>
        <v/>
      </c>
      <c r="P80" s="1190"/>
      <c r="Q80" s="1190"/>
      <c r="R80" s="1190"/>
      <c r="S80" s="1190"/>
      <c r="T80" s="1190"/>
      <c r="U80" s="1190"/>
      <c r="V80" s="1190"/>
      <c r="W80" s="1190"/>
      <c r="X80" s="1190"/>
      <c r="Y80" s="1190"/>
      <c r="Z80" s="1190"/>
      <c r="AA80" s="1190"/>
      <c r="AB80" s="1190"/>
      <c r="AC80" s="1191"/>
      <c r="AD80" s="1192" t="str">
        <f t="shared" si="7"/>
        <v/>
      </c>
      <c r="AE80" s="1193"/>
      <c r="AF80" s="1193"/>
      <c r="AG80" s="1193"/>
      <c r="AH80" s="1194"/>
      <c r="AI80" s="1192" t="str">
        <f t="shared" si="8"/>
        <v/>
      </c>
      <c r="AJ80" s="1193"/>
      <c r="AK80" s="1193"/>
      <c r="AL80" s="1193"/>
      <c r="AM80" s="1193"/>
      <c r="AN80" s="1193"/>
      <c r="AO80" s="1194"/>
      <c r="AP80" s="1195"/>
      <c r="AQ80" s="1196"/>
      <c r="AR80" s="1197"/>
      <c r="AS80" s="1198"/>
      <c r="AT80" s="1199"/>
      <c r="AU80" s="1199"/>
      <c r="AV80" s="1200"/>
      <c r="AW80" s="1201">
        <f t="shared" si="2"/>
        <v>0</v>
      </c>
      <c r="AX80" s="1202"/>
      <c r="AY80" s="1202"/>
      <c r="AZ80" s="1203"/>
    </row>
    <row r="81" spans="1:52" ht="13.7" customHeight="1" x14ac:dyDescent="0.2">
      <c r="A81" s="1219" t="str">
        <f t="shared" si="5"/>
        <v/>
      </c>
      <c r="B81" s="1220"/>
      <c r="C81" s="1220"/>
      <c r="D81" s="1220"/>
      <c r="E81" s="1220"/>
      <c r="F81" s="1221"/>
      <c r="G81" s="1189"/>
      <c r="H81" s="1190"/>
      <c r="I81" s="1190"/>
      <c r="J81" s="1190"/>
      <c r="K81" s="1190"/>
      <c r="L81" s="1190"/>
      <c r="M81" s="1190"/>
      <c r="N81" s="1191"/>
      <c r="O81" s="1189" t="str">
        <f t="shared" si="6"/>
        <v/>
      </c>
      <c r="P81" s="1190"/>
      <c r="Q81" s="1190"/>
      <c r="R81" s="1190"/>
      <c r="S81" s="1190"/>
      <c r="T81" s="1190"/>
      <c r="U81" s="1190"/>
      <c r="V81" s="1190"/>
      <c r="W81" s="1190"/>
      <c r="X81" s="1190"/>
      <c r="Y81" s="1190"/>
      <c r="Z81" s="1190"/>
      <c r="AA81" s="1190"/>
      <c r="AB81" s="1190"/>
      <c r="AC81" s="1191"/>
      <c r="AD81" s="1192" t="str">
        <f t="shared" si="7"/>
        <v/>
      </c>
      <c r="AE81" s="1193"/>
      <c r="AF81" s="1193"/>
      <c r="AG81" s="1193"/>
      <c r="AH81" s="1194"/>
      <c r="AI81" s="1192" t="str">
        <f t="shared" si="8"/>
        <v/>
      </c>
      <c r="AJ81" s="1193"/>
      <c r="AK81" s="1193"/>
      <c r="AL81" s="1193"/>
      <c r="AM81" s="1193"/>
      <c r="AN81" s="1193"/>
      <c r="AO81" s="1194"/>
      <c r="AP81" s="1195"/>
      <c r="AQ81" s="1196"/>
      <c r="AR81" s="1197"/>
      <c r="AS81" s="1198"/>
      <c r="AT81" s="1199"/>
      <c r="AU81" s="1199"/>
      <c r="AV81" s="1200"/>
      <c r="AW81" s="1201">
        <f t="shared" si="2"/>
        <v>0</v>
      </c>
      <c r="AX81" s="1202"/>
      <c r="AY81" s="1202"/>
      <c r="AZ81" s="1203"/>
    </row>
    <row r="82" spans="1:52" ht="13.7" customHeight="1" x14ac:dyDescent="0.2">
      <c r="A82" s="1219" t="str">
        <f t="shared" si="5"/>
        <v/>
      </c>
      <c r="B82" s="1220"/>
      <c r="C82" s="1220"/>
      <c r="D82" s="1220"/>
      <c r="E82" s="1220"/>
      <c r="F82" s="1221"/>
      <c r="G82" s="1189"/>
      <c r="H82" s="1190"/>
      <c r="I82" s="1190"/>
      <c r="J82" s="1190"/>
      <c r="K82" s="1190"/>
      <c r="L82" s="1190"/>
      <c r="M82" s="1190"/>
      <c r="N82" s="1191"/>
      <c r="O82" s="1189" t="str">
        <f t="shared" si="6"/>
        <v/>
      </c>
      <c r="P82" s="1190"/>
      <c r="Q82" s="1190"/>
      <c r="R82" s="1190"/>
      <c r="S82" s="1190"/>
      <c r="T82" s="1190"/>
      <c r="U82" s="1190"/>
      <c r="V82" s="1190"/>
      <c r="W82" s="1190"/>
      <c r="X82" s="1190"/>
      <c r="Y82" s="1190"/>
      <c r="Z82" s="1190"/>
      <c r="AA82" s="1190"/>
      <c r="AB82" s="1190"/>
      <c r="AC82" s="1191"/>
      <c r="AD82" s="1192" t="str">
        <f t="shared" si="7"/>
        <v/>
      </c>
      <c r="AE82" s="1193"/>
      <c r="AF82" s="1193"/>
      <c r="AG82" s="1193"/>
      <c r="AH82" s="1194"/>
      <c r="AI82" s="1192" t="str">
        <f t="shared" si="8"/>
        <v/>
      </c>
      <c r="AJ82" s="1193"/>
      <c r="AK82" s="1193"/>
      <c r="AL82" s="1193"/>
      <c r="AM82" s="1193"/>
      <c r="AN82" s="1193"/>
      <c r="AO82" s="1194"/>
      <c r="AP82" s="1195"/>
      <c r="AQ82" s="1196"/>
      <c r="AR82" s="1197"/>
      <c r="AS82" s="1198"/>
      <c r="AT82" s="1199"/>
      <c r="AU82" s="1199"/>
      <c r="AV82" s="1200"/>
      <c r="AW82" s="1201">
        <f t="shared" si="2"/>
        <v>0</v>
      </c>
      <c r="AX82" s="1202"/>
      <c r="AY82" s="1202"/>
      <c r="AZ82" s="1203"/>
    </row>
    <row r="83" spans="1:52" ht="13.7" customHeight="1" x14ac:dyDescent="0.2">
      <c r="A83" s="1219" t="str">
        <f t="shared" si="5"/>
        <v/>
      </c>
      <c r="B83" s="1220"/>
      <c r="C83" s="1220"/>
      <c r="D83" s="1220"/>
      <c r="E83" s="1220"/>
      <c r="F83" s="1221"/>
      <c r="G83" s="1189"/>
      <c r="H83" s="1190"/>
      <c r="I83" s="1190"/>
      <c r="J83" s="1190"/>
      <c r="K83" s="1190"/>
      <c r="L83" s="1190"/>
      <c r="M83" s="1190"/>
      <c r="N83" s="1191"/>
      <c r="O83" s="1189" t="str">
        <f t="shared" si="6"/>
        <v/>
      </c>
      <c r="P83" s="1190"/>
      <c r="Q83" s="1190"/>
      <c r="R83" s="1190"/>
      <c r="S83" s="1190"/>
      <c r="T83" s="1190"/>
      <c r="U83" s="1190"/>
      <c r="V83" s="1190"/>
      <c r="W83" s="1190"/>
      <c r="X83" s="1190"/>
      <c r="Y83" s="1190"/>
      <c r="Z83" s="1190"/>
      <c r="AA83" s="1190"/>
      <c r="AB83" s="1190"/>
      <c r="AC83" s="1191"/>
      <c r="AD83" s="1192" t="str">
        <f t="shared" si="7"/>
        <v/>
      </c>
      <c r="AE83" s="1193"/>
      <c r="AF83" s="1193"/>
      <c r="AG83" s="1193"/>
      <c r="AH83" s="1194"/>
      <c r="AI83" s="1192" t="str">
        <f t="shared" si="8"/>
        <v/>
      </c>
      <c r="AJ83" s="1193"/>
      <c r="AK83" s="1193"/>
      <c r="AL83" s="1193"/>
      <c r="AM83" s="1193"/>
      <c r="AN83" s="1193"/>
      <c r="AO83" s="1194"/>
      <c r="AP83" s="1195"/>
      <c r="AQ83" s="1196"/>
      <c r="AR83" s="1197"/>
      <c r="AS83" s="1198"/>
      <c r="AT83" s="1199"/>
      <c r="AU83" s="1199"/>
      <c r="AV83" s="1200"/>
      <c r="AW83" s="1201">
        <f t="shared" si="2"/>
        <v>0</v>
      </c>
      <c r="AX83" s="1202"/>
      <c r="AY83" s="1202"/>
      <c r="AZ83" s="1203"/>
    </row>
    <row r="84" spans="1:52" ht="13.7" customHeight="1" x14ac:dyDescent="0.2">
      <c r="A84" s="1219" t="str">
        <f t="shared" si="5"/>
        <v/>
      </c>
      <c r="B84" s="1220"/>
      <c r="C84" s="1220"/>
      <c r="D84" s="1220"/>
      <c r="E84" s="1220"/>
      <c r="F84" s="1221"/>
      <c r="G84" s="1189"/>
      <c r="H84" s="1190"/>
      <c r="I84" s="1190"/>
      <c r="J84" s="1190"/>
      <c r="K84" s="1190"/>
      <c r="L84" s="1190"/>
      <c r="M84" s="1190"/>
      <c r="N84" s="1191"/>
      <c r="O84" s="1189" t="str">
        <f t="shared" si="6"/>
        <v/>
      </c>
      <c r="P84" s="1190"/>
      <c r="Q84" s="1190"/>
      <c r="R84" s="1190"/>
      <c r="S84" s="1190"/>
      <c r="T84" s="1190"/>
      <c r="U84" s="1190"/>
      <c r="V84" s="1190"/>
      <c r="W84" s="1190"/>
      <c r="X84" s="1190"/>
      <c r="Y84" s="1190"/>
      <c r="Z84" s="1190"/>
      <c r="AA84" s="1190"/>
      <c r="AB84" s="1190"/>
      <c r="AC84" s="1191"/>
      <c r="AD84" s="1192" t="str">
        <f t="shared" si="7"/>
        <v/>
      </c>
      <c r="AE84" s="1193"/>
      <c r="AF84" s="1193"/>
      <c r="AG84" s="1193"/>
      <c r="AH84" s="1194"/>
      <c r="AI84" s="1192" t="str">
        <f t="shared" si="8"/>
        <v/>
      </c>
      <c r="AJ84" s="1193"/>
      <c r="AK84" s="1193"/>
      <c r="AL84" s="1193"/>
      <c r="AM84" s="1193"/>
      <c r="AN84" s="1193"/>
      <c r="AO84" s="1194"/>
      <c r="AP84" s="1195"/>
      <c r="AQ84" s="1196"/>
      <c r="AR84" s="1197"/>
      <c r="AS84" s="1198"/>
      <c r="AT84" s="1199"/>
      <c r="AU84" s="1199"/>
      <c r="AV84" s="1200"/>
      <c r="AW84" s="1201">
        <f t="shared" si="2"/>
        <v>0</v>
      </c>
      <c r="AX84" s="1202"/>
      <c r="AY84" s="1202"/>
      <c r="AZ84" s="1203"/>
    </row>
    <row r="85" spans="1:52" ht="13.7" customHeight="1" x14ac:dyDescent="0.2">
      <c r="A85" s="1219" t="str">
        <f t="shared" si="5"/>
        <v/>
      </c>
      <c r="B85" s="1220"/>
      <c r="C85" s="1220"/>
      <c r="D85" s="1220"/>
      <c r="E85" s="1220"/>
      <c r="F85" s="1221"/>
      <c r="G85" s="1189"/>
      <c r="H85" s="1190"/>
      <c r="I85" s="1190"/>
      <c r="J85" s="1190"/>
      <c r="K85" s="1190"/>
      <c r="L85" s="1190"/>
      <c r="M85" s="1190"/>
      <c r="N85" s="1191"/>
      <c r="O85" s="1189" t="str">
        <f t="shared" si="6"/>
        <v/>
      </c>
      <c r="P85" s="1190"/>
      <c r="Q85" s="1190"/>
      <c r="R85" s="1190"/>
      <c r="S85" s="1190"/>
      <c r="T85" s="1190"/>
      <c r="U85" s="1190"/>
      <c r="V85" s="1190"/>
      <c r="W85" s="1190"/>
      <c r="X85" s="1190"/>
      <c r="Y85" s="1190"/>
      <c r="Z85" s="1190"/>
      <c r="AA85" s="1190"/>
      <c r="AB85" s="1190"/>
      <c r="AC85" s="1191"/>
      <c r="AD85" s="1192" t="str">
        <f t="shared" si="7"/>
        <v/>
      </c>
      <c r="AE85" s="1193"/>
      <c r="AF85" s="1193"/>
      <c r="AG85" s="1193"/>
      <c r="AH85" s="1194"/>
      <c r="AI85" s="1192" t="str">
        <f t="shared" si="8"/>
        <v/>
      </c>
      <c r="AJ85" s="1193"/>
      <c r="AK85" s="1193"/>
      <c r="AL85" s="1193"/>
      <c r="AM85" s="1193"/>
      <c r="AN85" s="1193"/>
      <c r="AO85" s="1194"/>
      <c r="AP85" s="1195"/>
      <c r="AQ85" s="1196"/>
      <c r="AR85" s="1197"/>
      <c r="AS85" s="1198"/>
      <c r="AT85" s="1199"/>
      <c r="AU85" s="1199"/>
      <c r="AV85" s="1200"/>
      <c r="AW85" s="1201">
        <f t="shared" si="2"/>
        <v>0</v>
      </c>
      <c r="AX85" s="1202"/>
      <c r="AY85" s="1202"/>
      <c r="AZ85" s="1203"/>
    </row>
    <row r="86" spans="1:52" ht="13.7" customHeight="1" x14ac:dyDescent="0.2">
      <c r="A86" s="1219" t="str">
        <f t="shared" si="5"/>
        <v/>
      </c>
      <c r="B86" s="1220"/>
      <c r="C86" s="1220"/>
      <c r="D86" s="1220"/>
      <c r="E86" s="1220"/>
      <c r="F86" s="1221"/>
      <c r="G86" s="1189"/>
      <c r="H86" s="1190"/>
      <c r="I86" s="1190"/>
      <c r="J86" s="1190"/>
      <c r="K86" s="1190"/>
      <c r="L86" s="1190"/>
      <c r="M86" s="1190"/>
      <c r="N86" s="1191"/>
      <c r="O86" s="1189" t="str">
        <f t="shared" si="6"/>
        <v/>
      </c>
      <c r="P86" s="1190"/>
      <c r="Q86" s="1190"/>
      <c r="R86" s="1190"/>
      <c r="S86" s="1190"/>
      <c r="T86" s="1190"/>
      <c r="U86" s="1190"/>
      <c r="V86" s="1190"/>
      <c r="W86" s="1190"/>
      <c r="X86" s="1190"/>
      <c r="Y86" s="1190"/>
      <c r="Z86" s="1190"/>
      <c r="AA86" s="1190"/>
      <c r="AB86" s="1190"/>
      <c r="AC86" s="1191"/>
      <c r="AD86" s="1192" t="str">
        <f t="shared" si="7"/>
        <v/>
      </c>
      <c r="AE86" s="1193"/>
      <c r="AF86" s="1193"/>
      <c r="AG86" s="1193"/>
      <c r="AH86" s="1194"/>
      <c r="AI86" s="1192" t="str">
        <f t="shared" si="8"/>
        <v/>
      </c>
      <c r="AJ86" s="1193"/>
      <c r="AK86" s="1193"/>
      <c r="AL86" s="1193"/>
      <c r="AM86" s="1193"/>
      <c r="AN86" s="1193"/>
      <c r="AO86" s="1194"/>
      <c r="AP86" s="1195"/>
      <c r="AQ86" s="1196"/>
      <c r="AR86" s="1197"/>
      <c r="AS86" s="1198"/>
      <c r="AT86" s="1199"/>
      <c r="AU86" s="1199"/>
      <c r="AV86" s="1200"/>
      <c r="AW86" s="1201">
        <f t="shared" si="2"/>
        <v>0</v>
      </c>
      <c r="AX86" s="1202"/>
      <c r="AY86" s="1202"/>
      <c r="AZ86" s="1203"/>
    </row>
    <row r="87" spans="1:52" ht="13.7" customHeight="1" x14ac:dyDescent="0.2">
      <c r="A87" s="1219" t="str">
        <f t="shared" si="5"/>
        <v/>
      </c>
      <c r="B87" s="1220"/>
      <c r="C87" s="1220"/>
      <c r="D87" s="1220"/>
      <c r="E87" s="1220"/>
      <c r="F87" s="1221"/>
      <c r="G87" s="1189"/>
      <c r="H87" s="1190"/>
      <c r="I87" s="1190"/>
      <c r="J87" s="1190"/>
      <c r="K87" s="1190"/>
      <c r="L87" s="1190"/>
      <c r="M87" s="1190"/>
      <c r="N87" s="1191"/>
      <c r="O87" s="1189" t="str">
        <f t="shared" si="6"/>
        <v/>
      </c>
      <c r="P87" s="1190"/>
      <c r="Q87" s="1190"/>
      <c r="R87" s="1190"/>
      <c r="S87" s="1190"/>
      <c r="T87" s="1190"/>
      <c r="U87" s="1190"/>
      <c r="V87" s="1190"/>
      <c r="W87" s="1190"/>
      <c r="X87" s="1190"/>
      <c r="Y87" s="1190"/>
      <c r="Z87" s="1190"/>
      <c r="AA87" s="1190"/>
      <c r="AB87" s="1190"/>
      <c r="AC87" s="1191"/>
      <c r="AD87" s="1192" t="str">
        <f t="shared" si="7"/>
        <v/>
      </c>
      <c r="AE87" s="1193"/>
      <c r="AF87" s="1193"/>
      <c r="AG87" s="1193"/>
      <c r="AH87" s="1194"/>
      <c r="AI87" s="1192" t="str">
        <f t="shared" si="8"/>
        <v/>
      </c>
      <c r="AJ87" s="1193"/>
      <c r="AK87" s="1193"/>
      <c r="AL87" s="1193"/>
      <c r="AM87" s="1193"/>
      <c r="AN87" s="1193"/>
      <c r="AO87" s="1194"/>
      <c r="AP87" s="1195"/>
      <c r="AQ87" s="1196"/>
      <c r="AR87" s="1197"/>
      <c r="AS87" s="1198"/>
      <c r="AT87" s="1199"/>
      <c r="AU87" s="1199"/>
      <c r="AV87" s="1200"/>
      <c r="AW87" s="1201">
        <f t="shared" si="2"/>
        <v>0</v>
      </c>
      <c r="AX87" s="1202"/>
      <c r="AY87" s="1202"/>
      <c r="AZ87" s="1203"/>
    </row>
    <row r="88" spans="1:52" ht="13.7" customHeight="1" x14ac:dyDescent="0.2">
      <c r="A88" s="1219" t="str">
        <f t="shared" si="5"/>
        <v/>
      </c>
      <c r="B88" s="1220"/>
      <c r="C88" s="1220"/>
      <c r="D88" s="1220"/>
      <c r="E88" s="1220"/>
      <c r="F88" s="1221"/>
      <c r="G88" s="1189"/>
      <c r="H88" s="1190"/>
      <c r="I88" s="1190"/>
      <c r="J88" s="1190"/>
      <c r="K88" s="1190"/>
      <c r="L88" s="1190"/>
      <c r="M88" s="1190"/>
      <c r="N88" s="1191"/>
      <c r="O88" s="1189" t="str">
        <f t="shared" si="6"/>
        <v/>
      </c>
      <c r="P88" s="1190"/>
      <c r="Q88" s="1190"/>
      <c r="R88" s="1190"/>
      <c r="S88" s="1190"/>
      <c r="T88" s="1190"/>
      <c r="U88" s="1190"/>
      <c r="V88" s="1190"/>
      <c r="W88" s="1190"/>
      <c r="X88" s="1190"/>
      <c r="Y88" s="1190"/>
      <c r="Z88" s="1190"/>
      <c r="AA88" s="1190"/>
      <c r="AB88" s="1190"/>
      <c r="AC88" s="1191"/>
      <c r="AD88" s="1192" t="str">
        <f t="shared" si="7"/>
        <v/>
      </c>
      <c r="AE88" s="1193"/>
      <c r="AF88" s="1193"/>
      <c r="AG88" s="1193"/>
      <c r="AH88" s="1194"/>
      <c r="AI88" s="1192" t="str">
        <f t="shared" si="8"/>
        <v/>
      </c>
      <c r="AJ88" s="1193"/>
      <c r="AK88" s="1193"/>
      <c r="AL88" s="1193"/>
      <c r="AM88" s="1193"/>
      <c r="AN88" s="1193"/>
      <c r="AO88" s="1194"/>
      <c r="AP88" s="1195"/>
      <c r="AQ88" s="1196"/>
      <c r="AR88" s="1197"/>
      <c r="AS88" s="1198"/>
      <c r="AT88" s="1199"/>
      <c r="AU88" s="1199"/>
      <c r="AV88" s="1200"/>
      <c r="AW88" s="1201">
        <f t="shared" si="2"/>
        <v>0</v>
      </c>
      <c r="AX88" s="1202"/>
      <c r="AY88" s="1202"/>
      <c r="AZ88" s="1203"/>
    </row>
    <row r="89" spans="1:52" ht="13.7" customHeight="1" x14ac:dyDescent="0.2">
      <c r="A89" s="1219" t="str">
        <f t="shared" ref="A89:A100" si="9">IF(ISNUMBER(SEARCH("",G89)),(IF(ISNA(VLOOKUP(G89,OrderForm,2,FALSE)),"",VLOOKUP(G89,OrderForm,2,FALSE))),"")</f>
        <v/>
      </c>
      <c r="B89" s="1220"/>
      <c r="C89" s="1220"/>
      <c r="D89" s="1220"/>
      <c r="E89" s="1220"/>
      <c r="F89" s="1221"/>
      <c r="G89" s="1189"/>
      <c r="H89" s="1190"/>
      <c r="I89" s="1190"/>
      <c r="J89" s="1190"/>
      <c r="K89" s="1190"/>
      <c r="L89" s="1190"/>
      <c r="M89" s="1190"/>
      <c r="N89" s="1191"/>
      <c r="O89" s="1189" t="str">
        <f t="shared" ref="O89:O100" si="10">IF(ISNUMBER(SEARCH("",G89)),(IF(ISNA(VLOOKUP(G89,OrderForm,3,FALSE)),"",VLOOKUP(G89,OrderForm,3,FALSE))),"")</f>
        <v/>
      </c>
      <c r="P89" s="1190"/>
      <c r="Q89" s="1190"/>
      <c r="R89" s="1190"/>
      <c r="S89" s="1190"/>
      <c r="T89" s="1190"/>
      <c r="U89" s="1190"/>
      <c r="V89" s="1190"/>
      <c r="W89" s="1190"/>
      <c r="X89" s="1190"/>
      <c r="Y89" s="1190"/>
      <c r="Z89" s="1190"/>
      <c r="AA89" s="1190"/>
      <c r="AB89" s="1190"/>
      <c r="AC89" s="1191"/>
      <c r="AD89" s="1192" t="str">
        <f t="shared" ref="AD89:AD100" si="11">IF(ISNUMBER(SEARCH("",G89)),(IF(ISNA(VLOOKUP(G89,OrderForm,4,FALSE)),"",VLOOKUP(G89,OrderForm,4,FALSE))),"")</f>
        <v/>
      </c>
      <c r="AE89" s="1193"/>
      <c r="AF89" s="1193"/>
      <c r="AG89" s="1193"/>
      <c r="AH89" s="1194"/>
      <c r="AI89" s="1192" t="str">
        <f t="shared" ref="AI89:AI100" si="12">IF(ISNUMBER(SEARCH("",G89)),(IF(ISNA(VLOOKUP(G89,OrderForm,5,FALSE)),"",VLOOKUP(G89,OrderForm,5,FALSE))),"")</f>
        <v/>
      </c>
      <c r="AJ89" s="1193"/>
      <c r="AK89" s="1193"/>
      <c r="AL89" s="1193"/>
      <c r="AM89" s="1193"/>
      <c r="AN89" s="1193"/>
      <c r="AO89" s="1194"/>
      <c r="AP89" s="1195"/>
      <c r="AQ89" s="1196"/>
      <c r="AR89" s="1197"/>
      <c r="AS89" s="1198"/>
      <c r="AT89" s="1199"/>
      <c r="AU89" s="1199"/>
      <c r="AV89" s="1200"/>
      <c r="AW89" s="1201">
        <f t="shared" si="2"/>
        <v>0</v>
      </c>
      <c r="AX89" s="1202"/>
      <c r="AY89" s="1202"/>
      <c r="AZ89" s="1203"/>
    </row>
    <row r="90" spans="1:52" ht="13.7" customHeight="1" x14ac:dyDescent="0.2">
      <c r="A90" s="1219" t="str">
        <f t="shared" si="9"/>
        <v/>
      </c>
      <c r="B90" s="1220"/>
      <c r="C90" s="1220"/>
      <c r="D90" s="1220"/>
      <c r="E90" s="1220"/>
      <c r="F90" s="1221"/>
      <c r="G90" s="1189"/>
      <c r="H90" s="1190"/>
      <c r="I90" s="1190"/>
      <c r="J90" s="1190"/>
      <c r="K90" s="1190"/>
      <c r="L90" s="1190"/>
      <c r="M90" s="1190"/>
      <c r="N90" s="1191"/>
      <c r="O90" s="1189" t="str">
        <f t="shared" si="10"/>
        <v/>
      </c>
      <c r="P90" s="1190"/>
      <c r="Q90" s="1190"/>
      <c r="R90" s="1190"/>
      <c r="S90" s="1190"/>
      <c r="T90" s="1190"/>
      <c r="U90" s="1190"/>
      <c r="V90" s="1190"/>
      <c r="W90" s="1190"/>
      <c r="X90" s="1190"/>
      <c r="Y90" s="1190"/>
      <c r="Z90" s="1190"/>
      <c r="AA90" s="1190"/>
      <c r="AB90" s="1190"/>
      <c r="AC90" s="1191"/>
      <c r="AD90" s="1192" t="str">
        <f t="shared" si="11"/>
        <v/>
      </c>
      <c r="AE90" s="1193"/>
      <c r="AF90" s="1193"/>
      <c r="AG90" s="1193"/>
      <c r="AH90" s="1194"/>
      <c r="AI90" s="1192" t="str">
        <f t="shared" si="12"/>
        <v/>
      </c>
      <c r="AJ90" s="1193"/>
      <c r="AK90" s="1193"/>
      <c r="AL90" s="1193"/>
      <c r="AM90" s="1193"/>
      <c r="AN90" s="1193"/>
      <c r="AO90" s="1194"/>
      <c r="AP90" s="1195"/>
      <c r="AQ90" s="1196"/>
      <c r="AR90" s="1197"/>
      <c r="AS90" s="1198"/>
      <c r="AT90" s="1199"/>
      <c r="AU90" s="1199"/>
      <c r="AV90" s="1200"/>
      <c r="AW90" s="1201">
        <f t="shared" ref="AW90:AW100" si="13">IF(AP90="",0,SUM((AP90*AS90)))</f>
        <v>0</v>
      </c>
      <c r="AX90" s="1202"/>
      <c r="AY90" s="1202"/>
      <c r="AZ90" s="1203"/>
    </row>
    <row r="91" spans="1:52" ht="13.7" customHeight="1" x14ac:dyDescent="0.2">
      <c r="A91" s="1219" t="str">
        <f t="shared" si="9"/>
        <v/>
      </c>
      <c r="B91" s="1220"/>
      <c r="C91" s="1220"/>
      <c r="D91" s="1220"/>
      <c r="E91" s="1220"/>
      <c r="F91" s="1221"/>
      <c r="G91" s="1189"/>
      <c r="H91" s="1190"/>
      <c r="I91" s="1190"/>
      <c r="J91" s="1190"/>
      <c r="K91" s="1190"/>
      <c r="L91" s="1190"/>
      <c r="M91" s="1190"/>
      <c r="N91" s="1191"/>
      <c r="O91" s="1189" t="str">
        <f t="shared" si="10"/>
        <v/>
      </c>
      <c r="P91" s="1190"/>
      <c r="Q91" s="1190"/>
      <c r="R91" s="1190"/>
      <c r="S91" s="1190"/>
      <c r="T91" s="1190"/>
      <c r="U91" s="1190"/>
      <c r="V91" s="1190"/>
      <c r="W91" s="1190"/>
      <c r="X91" s="1190"/>
      <c r="Y91" s="1190"/>
      <c r="Z91" s="1190"/>
      <c r="AA91" s="1190"/>
      <c r="AB91" s="1190"/>
      <c r="AC91" s="1191"/>
      <c r="AD91" s="1192" t="str">
        <f t="shared" si="11"/>
        <v/>
      </c>
      <c r="AE91" s="1193"/>
      <c r="AF91" s="1193"/>
      <c r="AG91" s="1193"/>
      <c r="AH91" s="1194"/>
      <c r="AI91" s="1192" t="str">
        <f t="shared" si="12"/>
        <v/>
      </c>
      <c r="AJ91" s="1193"/>
      <c r="AK91" s="1193"/>
      <c r="AL91" s="1193"/>
      <c r="AM91" s="1193"/>
      <c r="AN91" s="1193"/>
      <c r="AO91" s="1194"/>
      <c r="AP91" s="1195"/>
      <c r="AQ91" s="1196"/>
      <c r="AR91" s="1197"/>
      <c r="AS91" s="1198"/>
      <c r="AT91" s="1199"/>
      <c r="AU91" s="1199"/>
      <c r="AV91" s="1200"/>
      <c r="AW91" s="1201">
        <f t="shared" si="13"/>
        <v>0</v>
      </c>
      <c r="AX91" s="1202"/>
      <c r="AY91" s="1202"/>
      <c r="AZ91" s="1203"/>
    </row>
    <row r="92" spans="1:52" ht="13.7" customHeight="1" x14ac:dyDescent="0.2">
      <c r="A92" s="1219" t="str">
        <f t="shared" si="9"/>
        <v/>
      </c>
      <c r="B92" s="1220"/>
      <c r="C92" s="1220"/>
      <c r="D92" s="1220"/>
      <c r="E92" s="1220"/>
      <c r="F92" s="1221"/>
      <c r="G92" s="1189"/>
      <c r="H92" s="1190"/>
      <c r="I92" s="1190"/>
      <c r="J92" s="1190"/>
      <c r="K92" s="1190"/>
      <c r="L92" s="1190"/>
      <c r="M92" s="1190"/>
      <c r="N92" s="1191"/>
      <c r="O92" s="1189" t="str">
        <f t="shared" si="10"/>
        <v/>
      </c>
      <c r="P92" s="1190"/>
      <c r="Q92" s="1190"/>
      <c r="R92" s="1190"/>
      <c r="S92" s="1190"/>
      <c r="T92" s="1190"/>
      <c r="U92" s="1190"/>
      <c r="V92" s="1190"/>
      <c r="W92" s="1190"/>
      <c r="X92" s="1190"/>
      <c r="Y92" s="1190"/>
      <c r="Z92" s="1190"/>
      <c r="AA92" s="1190"/>
      <c r="AB92" s="1190"/>
      <c r="AC92" s="1191"/>
      <c r="AD92" s="1192" t="str">
        <f t="shared" si="11"/>
        <v/>
      </c>
      <c r="AE92" s="1193"/>
      <c r="AF92" s="1193"/>
      <c r="AG92" s="1193"/>
      <c r="AH92" s="1194"/>
      <c r="AI92" s="1192" t="str">
        <f t="shared" si="12"/>
        <v/>
      </c>
      <c r="AJ92" s="1193"/>
      <c r="AK92" s="1193"/>
      <c r="AL92" s="1193"/>
      <c r="AM92" s="1193"/>
      <c r="AN92" s="1193"/>
      <c r="AO92" s="1194"/>
      <c r="AP92" s="1195"/>
      <c r="AQ92" s="1196"/>
      <c r="AR92" s="1197"/>
      <c r="AS92" s="1198"/>
      <c r="AT92" s="1199"/>
      <c r="AU92" s="1199"/>
      <c r="AV92" s="1200"/>
      <c r="AW92" s="1201">
        <f t="shared" si="13"/>
        <v>0</v>
      </c>
      <c r="AX92" s="1202"/>
      <c r="AY92" s="1202"/>
      <c r="AZ92" s="1203"/>
    </row>
    <row r="93" spans="1:52" ht="13.7" customHeight="1" x14ac:dyDescent="0.2">
      <c r="A93" s="1219" t="str">
        <f t="shared" si="9"/>
        <v/>
      </c>
      <c r="B93" s="1220"/>
      <c r="C93" s="1220"/>
      <c r="D93" s="1220"/>
      <c r="E93" s="1220"/>
      <c r="F93" s="1221"/>
      <c r="G93" s="1189"/>
      <c r="H93" s="1190"/>
      <c r="I93" s="1190"/>
      <c r="J93" s="1190"/>
      <c r="K93" s="1190"/>
      <c r="L93" s="1190"/>
      <c r="M93" s="1190"/>
      <c r="N93" s="1191"/>
      <c r="O93" s="1189" t="str">
        <f t="shared" si="10"/>
        <v/>
      </c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1"/>
      <c r="AD93" s="1192" t="str">
        <f t="shared" si="11"/>
        <v/>
      </c>
      <c r="AE93" s="1193"/>
      <c r="AF93" s="1193"/>
      <c r="AG93" s="1193"/>
      <c r="AH93" s="1194"/>
      <c r="AI93" s="1192" t="str">
        <f t="shared" si="12"/>
        <v/>
      </c>
      <c r="AJ93" s="1193"/>
      <c r="AK93" s="1193"/>
      <c r="AL93" s="1193"/>
      <c r="AM93" s="1193"/>
      <c r="AN93" s="1193"/>
      <c r="AO93" s="1194"/>
      <c r="AP93" s="1195"/>
      <c r="AQ93" s="1196"/>
      <c r="AR93" s="1197"/>
      <c r="AS93" s="1198"/>
      <c r="AT93" s="1199"/>
      <c r="AU93" s="1199"/>
      <c r="AV93" s="1200"/>
      <c r="AW93" s="1201">
        <f t="shared" si="13"/>
        <v>0</v>
      </c>
      <c r="AX93" s="1202"/>
      <c r="AY93" s="1202"/>
      <c r="AZ93" s="1203"/>
    </row>
    <row r="94" spans="1:52" ht="13.7" customHeight="1" x14ac:dyDescent="0.2">
      <c r="A94" s="1219" t="str">
        <f t="shared" si="9"/>
        <v/>
      </c>
      <c r="B94" s="1220"/>
      <c r="C94" s="1220"/>
      <c r="D94" s="1220"/>
      <c r="E94" s="1220"/>
      <c r="F94" s="1221"/>
      <c r="G94" s="1189"/>
      <c r="H94" s="1190"/>
      <c r="I94" s="1190"/>
      <c r="J94" s="1190"/>
      <c r="K94" s="1190"/>
      <c r="L94" s="1190"/>
      <c r="M94" s="1190"/>
      <c r="N94" s="1191"/>
      <c r="O94" s="1189" t="str">
        <f t="shared" si="10"/>
        <v/>
      </c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1"/>
      <c r="AD94" s="1192" t="str">
        <f t="shared" si="11"/>
        <v/>
      </c>
      <c r="AE94" s="1193"/>
      <c r="AF94" s="1193"/>
      <c r="AG94" s="1193"/>
      <c r="AH94" s="1194"/>
      <c r="AI94" s="1192" t="str">
        <f t="shared" si="12"/>
        <v/>
      </c>
      <c r="AJ94" s="1193"/>
      <c r="AK94" s="1193"/>
      <c r="AL94" s="1193"/>
      <c r="AM94" s="1193"/>
      <c r="AN94" s="1193"/>
      <c r="AO94" s="1194"/>
      <c r="AP94" s="1195"/>
      <c r="AQ94" s="1196"/>
      <c r="AR94" s="1197"/>
      <c r="AS94" s="1198"/>
      <c r="AT94" s="1199"/>
      <c r="AU94" s="1199"/>
      <c r="AV94" s="1200"/>
      <c r="AW94" s="1201">
        <f t="shared" si="13"/>
        <v>0</v>
      </c>
      <c r="AX94" s="1202"/>
      <c r="AY94" s="1202"/>
      <c r="AZ94" s="1203"/>
    </row>
    <row r="95" spans="1:52" ht="13.7" customHeight="1" x14ac:dyDescent="0.2">
      <c r="A95" s="1219" t="str">
        <f t="shared" si="9"/>
        <v/>
      </c>
      <c r="B95" s="1220"/>
      <c r="C95" s="1220"/>
      <c r="D95" s="1220"/>
      <c r="E95" s="1220"/>
      <c r="F95" s="1221"/>
      <c r="G95" s="1189"/>
      <c r="H95" s="1190"/>
      <c r="I95" s="1190"/>
      <c r="J95" s="1190"/>
      <c r="K95" s="1190"/>
      <c r="L95" s="1190"/>
      <c r="M95" s="1190"/>
      <c r="N95" s="1191"/>
      <c r="O95" s="1189" t="str">
        <f t="shared" si="10"/>
        <v/>
      </c>
      <c r="P95" s="1190"/>
      <c r="Q95" s="1190"/>
      <c r="R95" s="1190"/>
      <c r="S95" s="1190"/>
      <c r="T95" s="1190"/>
      <c r="U95" s="1190"/>
      <c r="V95" s="1190"/>
      <c r="W95" s="1190"/>
      <c r="X95" s="1190"/>
      <c r="Y95" s="1190"/>
      <c r="Z95" s="1190"/>
      <c r="AA95" s="1190"/>
      <c r="AB95" s="1190"/>
      <c r="AC95" s="1191"/>
      <c r="AD95" s="1192" t="str">
        <f t="shared" si="11"/>
        <v/>
      </c>
      <c r="AE95" s="1193"/>
      <c r="AF95" s="1193"/>
      <c r="AG95" s="1193"/>
      <c r="AH95" s="1194"/>
      <c r="AI95" s="1192" t="str">
        <f t="shared" si="12"/>
        <v/>
      </c>
      <c r="AJ95" s="1193"/>
      <c r="AK95" s="1193"/>
      <c r="AL95" s="1193"/>
      <c r="AM95" s="1193"/>
      <c r="AN95" s="1193"/>
      <c r="AO95" s="1194"/>
      <c r="AP95" s="1195"/>
      <c r="AQ95" s="1196"/>
      <c r="AR95" s="1197"/>
      <c r="AS95" s="1198"/>
      <c r="AT95" s="1199"/>
      <c r="AU95" s="1199"/>
      <c r="AV95" s="1200"/>
      <c r="AW95" s="1201">
        <f t="shared" si="13"/>
        <v>0</v>
      </c>
      <c r="AX95" s="1202"/>
      <c r="AY95" s="1202"/>
      <c r="AZ95" s="1203"/>
    </row>
    <row r="96" spans="1:52" ht="13.7" customHeight="1" x14ac:dyDescent="0.2">
      <c r="A96" s="1219" t="str">
        <f t="shared" si="9"/>
        <v/>
      </c>
      <c r="B96" s="1220"/>
      <c r="C96" s="1220"/>
      <c r="D96" s="1220"/>
      <c r="E96" s="1220"/>
      <c r="F96" s="1221"/>
      <c r="G96" s="1189"/>
      <c r="H96" s="1190"/>
      <c r="I96" s="1190"/>
      <c r="J96" s="1190"/>
      <c r="K96" s="1190"/>
      <c r="L96" s="1190"/>
      <c r="M96" s="1190"/>
      <c r="N96" s="1191"/>
      <c r="O96" s="1189" t="str">
        <f t="shared" si="10"/>
        <v/>
      </c>
      <c r="P96" s="1190"/>
      <c r="Q96" s="1190"/>
      <c r="R96" s="1190"/>
      <c r="S96" s="1190"/>
      <c r="T96" s="1190"/>
      <c r="U96" s="1190"/>
      <c r="V96" s="1190"/>
      <c r="W96" s="1190"/>
      <c r="X96" s="1190"/>
      <c r="Y96" s="1190"/>
      <c r="Z96" s="1190"/>
      <c r="AA96" s="1190"/>
      <c r="AB96" s="1190"/>
      <c r="AC96" s="1191"/>
      <c r="AD96" s="1192" t="str">
        <f t="shared" si="11"/>
        <v/>
      </c>
      <c r="AE96" s="1193"/>
      <c r="AF96" s="1193"/>
      <c r="AG96" s="1193"/>
      <c r="AH96" s="1194"/>
      <c r="AI96" s="1192" t="str">
        <f t="shared" si="12"/>
        <v/>
      </c>
      <c r="AJ96" s="1193"/>
      <c r="AK96" s="1193"/>
      <c r="AL96" s="1193"/>
      <c r="AM96" s="1193"/>
      <c r="AN96" s="1193"/>
      <c r="AO96" s="1194"/>
      <c r="AP96" s="1195"/>
      <c r="AQ96" s="1196"/>
      <c r="AR96" s="1197"/>
      <c r="AS96" s="1198"/>
      <c r="AT96" s="1199"/>
      <c r="AU96" s="1199"/>
      <c r="AV96" s="1200"/>
      <c r="AW96" s="1201">
        <f t="shared" si="13"/>
        <v>0</v>
      </c>
      <c r="AX96" s="1202"/>
      <c r="AY96" s="1202"/>
      <c r="AZ96" s="1203"/>
    </row>
    <row r="97" spans="1:52" ht="13.7" customHeight="1" x14ac:dyDescent="0.2">
      <c r="A97" s="1219" t="str">
        <f t="shared" si="9"/>
        <v/>
      </c>
      <c r="B97" s="1220"/>
      <c r="C97" s="1220"/>
      <c r="D97" s="1220"/>
      <c r="E97" s="1220"/>
      <c r="F97" s="1221"/>
      <c r="G97" s="1189"/>
      <c r="H97" s="1190"/>
      <c r="I97" s="1190"/>
      <c r="J97" s="1190"/>
      <c r="K97" s="1190"/>
      <c r="L97" s="1190"/>
      <c r="M97" s="1190"/>
      <c r="N97" s="1191"/>
      <c r="O97" s="1189" t="str">
        <f t="shared" si="10"/>
        <v/>
      </c>
      <c r="P97" s="1190"/>
      <c r="Q97" s="1190"/>
      <c r="R97" s="1190"/>
      <c r="S97" s="1190"/>
      <c r="T97" s="1190"/>
      <c r="U97" s="1190"/>
      <c r="V97" s="1190"/>
      <c r="W97" s="1190"/>
      <c r="X97" s="1190"/>
      <c r="Y97" s="1190"/>
      <c r="Z97" s="1190"/>
      <c r="AA97" s="1190"/>
      <c r="AB97" s="1190"/>
      <c r="AC97" s="1191"/>
      <c r="AD97" s="1192" t="str">
        <f t="shared" si="11"/>
        <v/>
      </c>
      <c r="AE97" s="1193"/>
      <c r="AF97" s="1193"/>
      <c r="AG97" s="1193"/>
      <c r="AH97" s="1194"/>
      <c r="AI97" s="1192" t="str">
        <f t="shared" si="12"/>
        <v/>
      </c>
      <c r="AJ97" s="1193"/>
      <c r="AK97" s="1193"/>
      <c r="AL97" s="1193"/>
      <c r="AM97" s="1193"/>
      <c r="AN97" s="1193"/>
      <c r="AO97" s="1194"/>
      <c r="AP97" s="1195"/>
      <c r="AQ97" s="1196"/>
      <c r="AR97" s="1197"/>
      <c r="AS97" s="1198"/>
      <c r="AT97" s="1199"/>
      <c r="AU97" s="1199"/>
      <c r="AV97" s="1200"/>
      <c r="AW97" s="1201">
        <f t="shared" si="13"/>
        <v>0</v>
      </c>
      <c r="AX97" s="1202"/>
      <c r="AY97" s="1202"/>
      <c r="AZ97" s="1203"/>
    </row>
    <row r="98" spans="1:52" ht="13.7" customHeight="1" x14ac:dyDescent="0.2">
      <c r="A98" s="1219" t="str">
        <f t="shared" si="9"/>
        <v/>
      </c>
      <c r="B98" s="1220"/>
      <c r="C98" s="1220"/>
      <c r="D98" s="1220"/>
      <c r="E98" s="1220"/>
      <c r="F98" s="1221"/>
      <c r="G98" s="1189"/>
      <c r="H98" s="1190"/>
      <c r="I98" s="1190"/>
      <c r="J98" s="1190"/>
      <c r="K98" s="1190"/>
      <c r="L98" s="1190"/>
      <c r="M98" s="1190"/>
      <c r="N98" s="1191"/>
      <c r="O98" s="1189" t="str">
        <f t="shared" si="10"/>
        <v/>
      </c>
      <c r="P98" s="1190"/>
      <c r="Q98" s="1190"/>
      <c r="R98" s="1190"/>
      <c r="S98" s="1190"/>
      <c r="T98" s="1190"/>
      <c r="U98" s="1190"/>
      <c r="V98" s="1190"/>
      <c r="W98" s="1190"/>
      <c r="X98" s="1190"/>
      <c r="Y98" s="1190"/>
      <c r="Z98" s="1190"/>
      <c r="AA98" s="1190"/>
      <c r="AB98" s="1190"/>
      <c r="AC98" s="1191"/>
      <c r="AD98" s="1192" t="str">
        <f t="shared" si="11"/>
        <v/>
      </c>
      <c r="AE98" s="1193"/>
      <c r="AF98" s="1193"/>
      <c r="AG98" s="1193"/>
      <c r="AH98" s="1194"/>
      <c r="AI98" s="1192" t="str">
        <f t="shared" si="12"/>
        <v/>
      </c>
      <c r="AJ98" s="1193"/>
      <c r="AK98" s="1193"/>
      <c r="AL98" s="1193"/>
      <c r="AM98" s="1193"/>
      <c r="AN98" s="1193"/>
      <c r="AO98" s="1194"/>
      <c r="AP98" s="1195"/>
      <c r="AQ98" s="1196"/>
      <c r="AR98" s="1197"/>
      <c r="AS98" s="1198"/>
      <c r="AT98" s="1199"/>
      <c r="AU98" s="1199"/>
      <c r="AV98" s="1200"/>
      <c r="AW98" s="1201">
        <f t="shared" si="13"/>
        <v>0</v>
      </c>
      <c r="AX98" s="1202"/>
      <c r="AY98" s="1202"/>
      <c r="AZ98" s="1203"/>
    </row>
    <row r="99" spans="1:52" ht="13.7" customHeight="1" x14ac:dyDescent="0.2">
      <c r="A99" s="1219" t="str">
        <f t="shared" si="9"/>
        <v/>
      </c>
      <c r="B99" s="1220"/>
      <c r="C99" s="1220"/>
      <c r="D99" s="1220"/>
      <c r="E99" s="1220"/>
      <c r="F99" s="1221"/>
      <c r="G99" s="1189"/>
      <c r="H99" s="1190"/>
      <c r="I99" s="1190"/>
      <c r="J99" s="1190"/>
      <c r="K99" s="1190"/>
      <c r="L99" s="1190"/>
      <c r="M99" s="1190"/>
      <c r="N99" s="1191"/>
      <c r="O99" s="1189" t="str">
        <f t="shared" si="10"/>
        <v/>
      </c>
      <c r="P99" s="1190"/>
      <c r="Q99" s="1190"/>
      <c r="R99" s="1190"/>
      <c r="S99" s="1190"/>
      <c r="T99" s="1190"/>
      <c r="U99" s="1190"/>
      <c r="V99" s="1190"/>
      <c r="W99" s="1190"/>
      <c r="X99" s="1190"/>
      <c r="Y99" s="1190"/>
      <c r="Z99" s="1190"/>
      <c r="AA99" s="1190"/>
      <c r="AB99" s="1190"/>
      <c r="AC99" s="1191"/>
      <c r="AD99" s="1192" t="str">
        <f t="shared" si="11"/>
        <v/>
      </c>
      <c r="AE99" s="1193"/>
      <c r="AF99" s="1193"/>
      <c r="AG99" s="1193"/>
      <c r="AH99" s="1194"/>
      <c r="AI99" s="1192" t="str">
        <f t="shared" si="12"/>
        <v/>
      </c>
      <c r="AJ99" s="1193"/>
      <c r="AK99" s="1193"/>
      <c r="AL99" s="1193"/>
      <c r="AM99" s="1193"/>
      <c r="AN99" s="1193"/>
      <c r="AO99" s="1194"/>
      <c r="AP99" s="1195"/>
      <c r="AQ99" s="1196"/>
      <c r="AR99" s="1197"/>
      <c r="AS99" s="1198"/>
      <c r="AT99" s="1199"/>
      <c r="AU99" s="1199"/>
      <c r="AV99" s="1200"/>
      <c r="AW99" s="1201">
        <f t="shared" si="13"/>
        <v>0</v>
      </c>
      <c r="AX99" s="1202"/>
      <c r="AY99" s="1202"/>
      <c r="AZ99" s="1203"/>
    </row>
    <row r="100" spans="1:52" ht="13.7" customHeight="1" x14ac:dyDescent="0.2">
      <c r="A100" s="1219" t="str">
        <f t="shared" si="9"/>
        <v/>
      </c>
      <c r="B100" s="1220"/>
      <c r="C100" s="1220"/>
      <c r="D100" s="1220"/>
      <c r="E100" s="1220"/>
      <c r="F100" s="1221"/>
      <c r="G100" s="1189"/>
      <c r="H100" s="1190"/>
      <c r="I100" s="1190"/>
      <c r="J100" s="1190"/>
      <c r="K100" s="1190"/>
      <c r="L100" s="1190"/>
      <c r="M100" s="1190"/>
      <c r="N100" s="1191"/>
      <c r="O100" s="1189" t="str">
        <f t="shared" si="10"/>
        <v/>
      </c>
      <c r="P100" s="1190"/>
      <c r="Q100" s="1190"/>
      <c r="R100" s="1190"/>
      <c r="S100" s="1190"/>
      <c r="T100" s="1190"/>
      <c r="U100" s="1190"/>
      <c r="V100" s="1190"/>
      <c r="W100" s="1190"/>
      <c r="X100" s="1190"/>
      <c r="Y100" s="1190"/>
      <c r="Z100" s="1190"/>
      <c r="AA100" s="1190"/>
      <c r="AB100" s="1190"/>
      <c r="AC100" s="1191"/>
      <c r="AD100" s="1192" t="str">
        <f t="shared" si="11"/>
        <v/>
      </c>
      <c r="AE100" s="1193"/>
      <c r="AF100" s="1193"/>
      <c r="AG100" s="1193"/>
      <c r="AH100" s="1194"/>
      <c r="AI100" s="1192" t="str">
        <f t="shared" si="12"/>
        <v/>
      </c>
      <c r="AJ100" s="1193"/>
      <c r="AK100" s="1193"/>
      <c r="AL100" s="1193"/>
      <c r="AM100" s="1193"/>
      <c r="AN100" s="1193"/>
      <c r="AO100" s="1194"/>
      <c r="AP100" s="1195"/>
      <c r="AQ100" s="1196"/>
      <c r="AR100" s="1197"/>
      <c r="AS100" s="1198"/>
      <c r="AT100" s="1199"/>
      <c r="AU100" s="1199"/>
      <c r="AV100" s="1200"/>
      <c r="AW100" s="1201">
        <f t="shared" si="13"/>
        <v>0</v>
      </c>
      <c r="AX100" s="1202"/>
      <c r="AY100" s="1202"/>
      <c r="AZ100" s="1203"/>
    </row>
    <row r="101" spans="1:52" ht="13.5" thickBot="1" x14ac:dyDescent="0.25">
      <c r="A101" s="1226" t="s">
        <v>382</v>
      </c>
      <c r="B101" s="1227"/>
      <c r="C101" s="1227"/>
      <c r="D101" s="1227"/>
      <c r="E101" s="1227"/>
      <c r="F101" s="1227"/>
      <c r="G101" s="1227"/>
      <c r="H101" s="1227"/>
      <c r="I101" s="1227"/>
      <c r="J101" s="1227"/>
      <c r="K101" s="1227"/>
      <c r="L101" s="1227"/>
      <c r="M101" s="1227"/>
      <c r="N101" s="1227"/>
      <c r="O101" s="1227"/>
      <c r="P101" s="1227"/>
      <c r="Q101" s="1227"/>
      <c r="R101" s="1227"/>
      <c r="S101" s="1227"/>
      <c r="T101" s="1227"/>
      <c r="U101" s="1227"/>
      <c r="V101" s="1227"/>
      <c r="W101" s="1227"/>
      <c r="X101" s="1227"/>
      <c r="Y101" s="1227"/>
      <c r="Z101" s="1227"/>
      <c r="AA101" s="1227"/>
      <c r="AB101" s="1227"/>
      <c r="AC101" s="1227"/>
      <c r="AD101" s="1227"/>
      <c r="AE101" s="1227"/>
      <c r="AF101" s="1227"/>
      <c r="AG101" s="1227"/>
      <c r="AH101" s="1227"/>
      <c r="AI101" s="1227"/>
      <c r="AJ101" s="1227"/>
      <c r="AK101" s="1227"/>
      <c r="AL101" s="1227"/>
      <c r="AM101" s="1227"/>
      <c r="AN101" s="1227"/>
      <c r="AO101" s="1227"/>
      <c r="AP101" s="1227"/>
      <c r="AQ101" s="1227"/>
      <c r="AR101" s="1227"/>
      <c r="AS101" s="1227"/>
      <c r="AT101" s="1227"/>
      <c r="AU101" s="1227"/>
      <c r="AV101" s="1228"/>
      <c r="AW101" s="1229">
        <f>SUM(AW25:AZ100)</f>
        <v>0</v>
      </c>
      <c r="AX101" s="1230"/>
      <c r="AY101" s="1230"/>
      <c r="AZ101" s="1231"/>
    </row>
    <row r="102" spans="1:52" x14ac:dyDescent="0.2">
      <c r="A102" s="283"/>
      <c r="B102" s="283"/>
      <c r="C102" s="283"/>
      <c r="D102" s="283"/>
      <c r="E102" s="283"/>
      <c r="F102" s="283"/>
    </row>
    <row r="103" spans="1:52" x14ac:dyDescent="0.2">
      <c r="A103" s="283"/>
      <c r="B103" s="283"/>
      <c r="C103" s="283"/>
      <c r="D103" s="283"/>
      <c r="E103" s="283"/>
      <c r="F103" s="283"/>
    </row>
    <row r="104" spans="1:52" x14ac:dyDescent="0.2">
      <c r="A104" s="283"/>
      <c r="B104" s="283"/>
      <c r="C104" s="283"/>
      <c r="D104" s="283"/>
      <c r="E104" s="283"/>
      <c r="F104" s="283"/>
    </row>
    <row r="105" spans="1:52" x14ac:dyDescent="0.2">
      <c r="A105" s="283"/>
      <c r="B105" s="283"/>
      <c r="C105" s="283"/>
      <c r="D105" s="283"/>
      <c r="E105" s="283"/>
      <c r="F105" s="283"/>
    </row>
    <row r="106" spans="1:52" x14ac:dyDescent="0.2">
      <c r="A106" s="283"/>
      <c r="B106" s="283"/>
      <c r="C106" s="283"/>
      <c r="D106" s="283"/>
      <c r="E106" s="283"/>
      <c r="F106" s="283"/>
    </row>
    <row r="107" spans="1:52" x14ac:dyDescent="0.2">
      <c r="A107" s="283"/>
      <c r="B107" s="283"/>
      <c r="C107" s="283"/>
      <c r="D107" s="283"/>
      <c r="E107" s="283"/>
      <c r="F107" s="283"/>
    </row>
    <row r="108" spans="1:52" x14ac:dyDescent="0.2">
      <c r="A108" s="283"/>
      <c r="B108" s="283"/>
      <c r="C108" s="283"/>
      <c r="D108" s="283"/>
      <c r="E108" s="283"/>
      <c r="F108" s="283"/>
    </row>
  </sheetData>
  <mergeCells count="688">
    <mergeCell ref="A101:AV101"/>
    <mergeCell ref="AW101:AZ101"/>
    <mergeCell ref="AS99:AV99"/>
    <mergeCell ref="AW99:AZ99"/>
    <mergeCell ref="A100:F100"/>
    <mergeCell ref="G100:N100"/>
    <mergeCell ref="O100:AC100"/>
    <mergeCell ref="AD100:AH100"/>
    <mergeCell ref="AI100:AO100"/>
    <mergeCell ref="AP100:AR100"/>
    <mergeCell ref="AS100:AV100"/>
    <mergeCell ref="AW100:AZ100"/>
    <mergeCell ref="A99:F99"/>
    <mergeCell ref="G99:N99"/>
    <mergeCell ref="O99:AC99"/>
    <mergeCell ref="AD99:AH99"/>
    <mergeCell ref="AI99:AO99"/>
    <mergeCell ref="AP99:AR99"/>
    <mergeCell ref="AS97:AV97"/>
    <mergeCell ref="AW97:AZ97"/>
    <mergeCell ref="A98:F98"/>
    <mergeCell ref="G98:N98"/>
    <mergeCell ref="O98:AC98"/>
    <mergeCell ref="AD98:AH98"/>
    <mergeCell ref="AI98:AO98"/>
    <mergeCell ref="AP98:AR98"/>
    <mergeCell ref="AS98:AV98"/>
    <mergeCell ref="AW98:AZ98"/>
    <mergeCell ref="A97:F97"/>
    <mergeCell ref="G97:N97"/>
    <mergeCell ref="O97:AC97"/>
    <mergeCell ref="AD97:AH97"/>
    <mergeCell ref="AI97:AO97"/>
    <mergeCell ref="AP97:AR97"/>
    <mergeCell ref="AS95:AV95"/>
    <mergeCell ref="AW95:AZ95"/>
    <mergeCell ref="A96:F96"/>
    <mergeCell ref="G96:N96"/>
    <mergeCell ref="O96:AC96"/>
    <mergeCell ref="AD96:AH96"/>
    <mergeCell ref="AI96:AO96"/>
    <mergeCell ref="AP96:AR96"/>
    <mergeCell ref="AS96:AV96"/>
    <mergeCell ref="AW96:AZ96"/>
    <mergeCell ref="A95:F95"/>
    <mergeCell ref="G95:N95"/>
    <mergeCell ref="O95:AC95"/>
    <mergeCell ref="AD95:AH95"/>
    <mergeCell ref="AI95:AO95"/>
    <mergeCell ref="AP95:AR95"/>
    <mergeCell ref="AS93:AV93"/>
    <mergeCell ref="AW93:AZ93"/>
    <mergeCell ref="A94:F94"/>
    <mergeCell ref="G94:N94"/>
    <mergeCell ref="O94:AC94"/>
    <mergeCell ref="AD94:AH94"/>
    <mergeCell ref="AI94:AO94"/>
    <mergeCell ref="AP94:AR94"/>
    <mergeCell ref="AS94:AV94"/>
    <mergeCell ref="AW94:AZ94"/>
    <mergeCell ref="A93:F93"/>
    <mergeCell ref="G93:N93"/>
    <mergeCell ref="O93:AC93"/>
    <mergeCell ref="AD93:AH93"/>
    <mergeCell ref="AI93:AO93"/>
    <mergeCell ref="AP93:AR93"/>
    <mergeCell ref="AS91:AV91"/>
    <mergeCell ref="AW91:AZ91"/>
    <mergeCell ref="A92:F92"/>
    <mergeCell ref="G92:N92"/>
    <mergeCell ref="O92:AC92"/>
    <mergeCell ref="AD92:AH92"/>
    <mergeCell ref="AI92:AO92"/>
    <mergeCell ref="AP92:AR92"/>
    <mergeCell ref="AS92:AV92"/>
    <mergeCell ref="AW92:AZ92"/>
    <mergeCell ref="A91:F91"/>
    <mergeCell ref="G91:N91"/>
    <mergeCell ref="O91:AC91"/>
    <mergeCell ref="AD91:AH91"/>
    <mergeCell ref="AI91:AO91"/>
    <mergeCell ref="AP91:AR91"/>
    <mergeCell ref="AS89:AV89"/>
    <mergeCell ref="AW89:AZ89"/>
    <mergeCell ref="A90:F90"/>
    <mergeCell ref="G90:N90"/>
    <mergeCell ref="O90:AC90"/>
    <mergeCell ref="AD90:AH90"/>
    <mergeCell ref="AI90:AO90"/>
    <mergeCell ref="AP90:AR90"/>
    <mergeCell ref="AS90:AV90"/>
    <mergeCell ref="AW90:AZ90"/>
    <mergeCell ref="A89:F89"/>
    <mergeCell ref="G89:N89"/>
    <mergeCell ref="O89:AC89"/>
    <mergeCell ref="AD89:AH89"/>
    <mergeCell ref="AI89:AO89"/>
    <mergeCell ref="AP89:AR89"/>
    <mergeCell ref="AS87:AV87"/>
    <mergeCell ref="AW87:AZ87"/>
    <mergeCell ref="A88:F88"/>
    <mergeCell ref="G88:N88"/>
    <mergeCell ref="O88:AC88"/>
    <mergeCell ref="AD88:AH88"/>
    <mergeCell ref="AI88:AO88"/>
    <mergeCell ref="AP88:AR88"/>
    <mergeCell ref="AS88:AV88"/>
    <mergeCell ref="AW88:AZ88"/>
    <mergeCell ref="A87:F87"/>
    <mergeCell ref="G87:N87"/>
    <mergeCell ref="O87:AC87"/>
    <mergeCell ref="AD87:AH87"/>
    <mergeCell ref="AI87:AO87"/>
    <mergeCell ref="AP87:AR87"/>
    <mergeCell ref="AS85:AV85"/>
    <mergeCell ref="AW85:AZ85"/>
    <mergeCell ref="A86:F86"/>
    <mergeCell ref="G86:N86"/>
    <mergeCell ref="O86:AC86"/>
    <mergeCell ref="AD86:AH86"/>
    <mergeCell ref="AI86:AO86"/>
    <mergeCell ref="AP86:AR86"/>
    <mergeCell ref="AS86:AV86"/>
    <mergeCell ref="AW86:AZ86"/>
    <mergeCell ref="A85:F85"/>
    <mergeCell ref="G85:N85"/>
    <mergeCell ref="O85:AC85"/>
    <mergeCell ref="AD85:AH85"/>
    <mergeCell ref="AI85:AO85"/>
    <mergeCell ref="AP85:AR85"/>
    <mergeCell ref="AS83:AV83"/>
    <mergeCell ref="AW83:AZ83"/>
    <mergeCell ref="A84:F84"/>
    <mergeCell ref="G84:N84"/>
    <mergeCell ref="O84:AC84"/>
    <mergeCell ref="AD84:AH84"/>
    <mergeCell ref="AI84:AO84"/>
    <mergeCell ref="AP84:AR84"/>
    <mergeCell ref="AS84:AV84"/>
    <mergeCell ref="AW84:AZ84"/>
    <mergeCell ref="A83:F83"/>
    <mergeCell ref="G83:N83"/>
    <mergeCell ref="O83:AC83"/>
    <mergeCell ref="AD83:AH83"/>
    <mergeCell ref="AI83:AO83"/>
    <mergeCell ref="AP83:AR83"/>
    <mergeCell ref="AS81:AV81"/>
    <mergeCell ref="AW81:AZ81"/>
    <mergeCell ref="A82:F82"/>
    <mergeCell ref="G82:N82"/>
    <mergeCell ref="O82:AC82"/>
    <mergeCell ref="AD82:AH82"/>
    <mergeCell ref="AI82:AO82"/>
    <mergeCell ref="AP82:AR82"/>
    <mergeCell ref="AS82:AV82"/>
    <mergeCell ref="AW82:AZ82"/>
    <mergeCell ref="A81:F81"/>
    <mergeCell ref="G81:N81"/>
    <mergeCell ref="O81:AC81"/>
    <mergeCell ref="AD81:AH81"/>
    <mergeCell ref="AI81:AO81"/>
    <mergeCell ref="AP81:AR81"/>
    <mergeCell ref="AS79:AV79"/>
    <mergeCell ref="AW79:AZ79"/>
    <mergeCell ref="A80:F80"/>
    <mergeCell ref="G80:N80"/>
    <mergeCell ref="O80:AC80"/>
    <mergeCell ref="AD80:AH80"/>
    <mergeCell ref="AI80:AO80"/>
    <mergeCell ref="AP80:AR80"/>
    <mergeCell ref="AS80:AV80"/>
    <mergeCell ref="AW80:AZ80"/>
    <mergeCell ref="A79:F79"/>
    <mergeCell ref="G79:N79"/>
    <mergeCell ref="O79:AC79"/>
    <mergeCell ref="AD79:AH79"/>
    <mergeCell ref="AI79:AO79"/>
    <mergeCell ref="AP79:AR79"/>
    <mergeCell ref="AS77:AV77"/>
    <mergeCell ref="AW77:AZ77"/>
    <mergeCell ref="A78:F78"/>
    <mergeCell ref="G78:N78"/>
    <mergeCell ref="O78:AC78"/>
    <mergeCell ref="AD78:AH78"/>
    <mergeCell ref="AI78:AO78"/>
    <mergeCell ref="AP78:AR78"/>
    <mergeCell ref="AS78:AV78"/>
    <mergeCell ref="AW78:AZ78"/>
    <mergeCell ref="A77:F77"/>
    <mergeCell ref="G77:N77"/>
    <mergeCell ref="O77:AC77"/>
    <mergeCell ref="AD77:AH77"/>
    <mergeCell ref="AI77:AO77"/>
    <mergeCell ref="AP77:AR77"/>
    <mergeCell ref="AS75:AV75"/>
    <mergeCell ref="AW75:AZ75"/>
    <mergeCell ref="A76:F76"/>
    <mergeCell ref="G76:N76"/>
    <mergeCell ref="O76:AC76"/>
    <mergeCell ref="AD76:AH76"/>
    <mergeCell ref="AI76:AO76"/>
    <mergeCell ref="AP76:AR76"/>
    <mergeCell ref="AS76:AV76"/>
    <mergeCell ref="AW76:AZ76"/>
    <mergeCell ref="A75:F75"/>
    <mergeCell ref="G75:N75"/>
    <mergeCell ref="O75:AC75"/>
    <mergeCell ref="AD75:AH75"/>
    <mergeCell ref="AI75:AO75"/>
    <mergeCell ref="AP75:AR75"/>
    <mergeCell ref="AS73:AV73"/>
    <mergeCell ref="AW73:AZ73"/>
    <mergeCell ref="A74:F74"/>
    <mergeCell ref="G74:N74"/>
    <mergeCell ref="O74:AC74"/>
    <mergeCell ref="AD74:AH74"/>
    <mergeCell ref="AI74:AO74"/>
    <mergeCell ref="AP74:AR74"/>
    <mergeCell ref="AS74:AV74"/>
    <mergeCell ref="AW74:AZ74"/>
    <mergeCell ref="A73:F73"/>
    <mergeCell ref="G73:N73"/>
    <mergeCell ref="O73:AC73"/>
    <mergeCell ref="AD73:AH73"/>
    <mergeCell ref="AI73:AO73"/>
    <mergeCell ref="AP73:AR73"/>
    <mergeCell ref="AS71:AV71"/>
    <mergeCell ref="AW71:AZ71"/>
    <mergeCell ref="A72:F72"/>
    <mergeCell ref="G72:N72"/>
    <mergeCell ref="O72:AC72"/>
    <mergeCell ref="AD72:AH72"/>
    <mergeCell ref="AI72:AO72"/>
    <mergeCell ref="AP72:AR72"/>
    <mergeCell ref="AS72:AV72"/>
    <mergeCell ref="AW72:AZ72"/>
    <mergeCell ref="A71:F71"/>
    <mergeCell ref="G71:N71"/>
    <mergeCell ref="O71:AC71"/>
    <mergeCell ref="AD71:AH71"/>
    <mergeCell ref="AI71:AO71"/>
    <mergeCell ref="AP71:AR71"/>
    <mergeCell ref="AS69:AV69"/>
    <mergeCell ref="AW69:AZ69"/>
    <mergeCell ref="A70:F70"/>
    <mergeCell ref="G70:N70"/>
    <mergeCell ref="O70:AC70"/>
    <mergeCell ref="AD70:AH70"/>
    <mergeCell ref="AI70:AO70"/>
    <mergeCell ref="AP70:AR70"/>
    <mergeCell ref="AS70:AV70"/>
    <mergeCell ref="AW70:AZ70"/>
    <mergeCell ref="A69:F69"/>
    <mergeCell ref="G69:N69"/>
    <mergeCell ref="O69:AC69"/>
    <mergeCell ref="AD69:AH69"/>
    <mergeCell ref="AI69:AO69"/>
    <mergeCell ref="AP69:AR69"/>
    <mergeCell ref="AS67:AV67"/>
    <mergeCell ref="AW67:AZ67"/>
    <mergeCell ref="A68:F68"/>
    <mergeCell ref="G68:N68"/>
    <mergeCell ref="O68:AC68"/>
    <mergeCell ref="AD68:AH68"/>
    <mergeCell ref="AI68:AO68"/>
    <mergeCell ref="AP68:AR68"/>
    <mergeCell ref="AS68:AV68"/>
    <mergeCell ref="AW68:AZ68"/>
    <mergeCell ref="A67:F67"/>
    <mergeCell ref="G67:N67"/>
    <mergeCell ref="O67:AC67"/>
    <mergeCell ref="AD67:AH67"/>
    <mergeCell ref="AI67:AO67"/>
    <mergeCell ref="AP67:AR67"/>
    <mergeCell ref="AS65:AV65"/>
    <mergeCell ref="AW65:AZ65"/>
    <mergeCell ref="A66:F66"/>
    <mergeCell ref="G66:N66"/>
    <mergeCell ref="O66:AC66"/>
    <mergeCell ref="AD66:AH66"/>
    <mergeCell ref="AI66:AO66"/>
    <mergeCell ref="AP66:AR66"/>
    <mergeCell ref="AS66:AV66"/>
    <mergeCell ref="AW66:AZ66"/>
    <mergeCell ref="A65:F65"/>
    <mergeCell ref="G65:N65"/>
    <mergeCell ref="O65:AC65"/>
    <mergeCell ref="AD65:AH65"/>
    <mergeCell ref="AI65:AO65"/>
    <mergeCell ref="AP65:AR65"/>
    <mergeCell ref="AS63:AV63"/>
    <mergeCell ref="AW63:AZ63"/>
    <mergeCell ref="A64:F64"/>
    <mergeCell ref="G64:N64"/>
    <mergeCell ref="O64:AC64"/>
    <mergeCell ref="AD64:AH64"/>
    <mergeCell ref="AI64:AO64"/>
    <mergeCell ref="AP64:AR64"/>
    <mergeCell ref="AS64:AV64"/>
    <mergeCell ref="AW64:AZ64"/>
    <mergeCell ref="A63:F63"/>
    <mergeCell ref="G63:N63"/>
    <mergeCell ref="O63:AC63"/>
    <mergeCell ref="AD63:AH63"/>
    <mergeCell ref="AI63:AO63"/>
    <mergeCell ref="AP63:AR63"/>
    <mergeCell ref="AS61:AV61"/>
    <mergeCell ref="AW61:AZ61"/>
    <mergeCell ref="A62:F62"/>
    <mergeCell ref="G62:N62"/>
    <mergeCell ref="O62:AC62"/>
    <mergeCell ref="AD62:AH62"/>
    <mergeCell ref="AI62:AO62"/>
    <mergeCell ref="AP62:AR62"/>
    <mergeCell ref="AS62:AV62"/>
    <mergeCell ref="AW62:AZ62"/>
    <mergeCell ref="A61:F61"/>
    <mergeCell ref="G61:N61"/>
    <mergeCell ref="O61:AC61"/>
    <mergeCell ref="AD61:AH61"/>
    <mergeCell ref="AI61:AO61"/>
    <mergeCell ref="AP61:AR61"/>
    <mergeCell ref="AS59:AV59"/>
    <mergeCell ref="AW59:AZ59"/>
    <mergeCell ref="A60:F60"/>
    <mergeCell ref="G60:N60"/>
    <mergeCell ref="O60:AC60"/>
    <mergeCell ref="AD60:AH60"/>
    <mergeCell ref="AI60:AO60"/>
    <mergeCell ref="AP60:AR60"/>
    <mergeCell ref="AS60:AV60"/>
    <mergeCell ref="AW60:AZ60"/>
    <mergeCell ref="A59:F59"/>
    <mergeCell ref="G59:N59"/>
    <mergeCell ref="O59:AC59"/>
    <mergeCell ref="AD59:AH59"/>
    <mergeCell ref="AI59:AO59"/>
    <mergeCell ref="AP59:AR59"/>
    <mergeCell ref="AS57:AV57"/>
    <mergeCell ref="AW57:AZ57"/>
    <mergeCell ref="A58:F58"/>
    <mergeCell ref="G58:N58"/>
    <mergeCell ref="O58:AC58"/>
    <mergeCell ref="AD58:AH58"/>
    <mergeCell ref="AI58:AO58"/>
    <mergeCell ref="AP58:AR58"/>
    <mergeCell ref="AS58:AV58"/>
    <mergeCell ref="AW58:AZ58"/>
    <mergeCell ref="A57:F57"/>
    <mergeCell ref="G57:N57"/>
    <mergeCell ref="O57:AC57"/>
    <mergeCell ref="AD57:AH57"/>
    <mergeCell ref="AI57:AO57"/>
    <mergeCell ref="AP57:AR57"/>
    <mergeCell ref="AS55:AV55"/>
    <mergeCell ref="AW55:AZ55"/>
    <mergeCell ref="A56:F56"/>
    <mergeCell ref="G56:N56"/>
    <mergeCell ref="O56:AC56"/>
    <mergeCell ref="AD56:AH56"/>
    <mergeCell ref="AI56:AO56"/>
    <mergeCell ref="AP56:AR56"/>
    <mergeCell ref="AS56:AV56"/>
    <mergeCell ref="AW56:AZ56"/>
    <mergeCell ref="A55:F55"/>
    <mergeCell ref="G55:N55"/>
    <mergeCell ref="O55:AC55"/>
    <mergeCell ref="AD55:AH55"/>
    <mergeCell ref="AI55:AO55"/>
    <mergeCell ref="AP55:AR55"/>
    <mergeCell ref="AS53:AV53"/>
    <mergeCell ref="AW53:AZ53"/>
    <mergeCell ref="A54:F54"/>
    <mergeCell ref="G54:N54"/>
    <mergeCell ref="O54:AC54"/>
    <mergeCell ref="AD54:AH54"/>
    <mergeCell ref="AI54:AO54"/>
    <mergeCell ref="AP54:AR54"/>
    <mergeCell ref="AS54:AV54"/>
    <mergeCell ref="AW54:AZ54"/>
    <mergeCell ref="A53:F53"/>
    <mergeCell ref="G53:N53"/>
    <mergeCell ref="O53:AC53"/>
    <mergeCell ref="AD53:AH53"/>
    <mergeCell ref="AI53:AO53"/>
    <mergeCell ref="AP53:AR53"/>
    <mergeCell ref="AS51:AV51"/>
    <mergeCell ref="AW51:AZ51"/>
    <mergeCell ref="A52:F52"/>
    <mergeCell ref="G52:N52"/>
    <mergeCell ref="O52:AC52"/>
    <mergeCell ref="AD52:AH52"/>
    <mergeCell ref="AI52:AO52"/>
    <mergeCell ref="AP52:AR52"/>
    <mergeCell ref="AS52:AV52"/>
    <mergeCell ref="AW52:AZ52"/>
    <mergeCell ref="A51:F51"/>
    <mergeCell ref="G51:N51"/>
    <mergeCell ref="O51:AC51"/>
    <mergeCell ref="AD51:AH51"/>
    <mergeCell ref="AI51:AO51"/>
    <mergeCell ref="AP51:AR51"/>
    <mergeCell ref="AS49:AV49"/>
    <mergeCell ref="AW49:AZ49"/>
    <mergeCell ref="A50:F50"/>
    <mergeCell ref="G50:N50"/>
    <mergeCell ref="O50:AC50"/>
    <mergeCell ref="AD50:AH50"/>
    <mergeCell ref="AI50:AO50"/>
    <mergeCell ref="AP50:AR50"/>
    <mergeCell ref="AS50:AV50"/>
    <mergeCell ref="AW50:AZ50"/>
    <mergeCell ref="A49:F49"/>
    <mergeCell ref="G49:N49"/>
    <mergeCell ref="O49:AC49"/>
    <mergeCell ref="AD49:AH49"/>
    <mergeCell ref="AI49:AO49"/>
    <mergeCell ref="AP49:AR49"/>
    <mergeCell ref="AS47:AV47"/>
    <mergeCell ref="AW47:AZ47"/>
    <mergeCell ref="A48:F48"/>
    <mergeCell ref="G48:N48"/>
    <mergeCell ref="O48:AC48"/>
    <mergeCell ref="AD48:AH48"/>
    <mergeCell ref="AI48:AO48"/>
    <mergeCell ref="AP48:AR48"/>
    <mergeCell ref="AS48:AV48"/>
    <mergeCell ref="AW48:AZ48"/>
    <mergeCell ref="A47:F47"/>
    <mergeCell ref="G47:N47"/>
    <mergeCell ref="O47:AC47"/>
    <mergeCell ref="AD47:AH47"/>
    <mergeCell ref="AI47:AO47"/>
    <mergeCell ref="AP47:AR47"/>
    <mergeCell ref="AS45:AV45"/>
    <mergeCell ref="AW45:AZ45"/>
    <mergeCell ref="A46:F46"/>
    <mergeCell ref="G46:N46"/>
    <mergeCell ref="O46:AC46"/>
    <mergeCell ref="AD46:AH46"/>
    <mergeCell ref="AI46:AO46"/>
    <mergeCell ref="AP46:AR46"/>
    <mergeCell ref="AS46:AV46"/>
    <mergeCell ref="AW46:AZ46"/>
    <mergeCell ref="A45:F45"/>
    <mergeCell ref="G45:N45"/>
    <mergeCell ref="O45:AC45"/>
    <mergeCell ref="AD45:AH45"/>
    <mergeCell ref="AI45:AO45"/>
    <mergeCell ref="AP45:AR45"/>
    <mergeCell ref="AS43:AV43"/>
    <mergeCell ref="AW43:AZ43"/>
    <mergeCell ref="A44:F44"/>
    <mergeCell ref="G44:N44"/>
    <mergeCell ref="O44:AC44"/>
    <mergeCell ref="AD44:AH44"/>
    <mergeCell ref="AI44:AO44"/>
    <mergeCell ref="AP44:AR44"/>
    <mergeCell ref="AS44:AV44"/>
    <mergeCell ref="AW44:AZ44"/>
    <mergeCell ref="A43:F43"/>
    <mergeCell ref="G43:N43"/>
    <mergeCell ref="O43:AC43"/>
    <mergeCell ref="AD43:AH43"/>
    <mergeCell ref="AI43:AO43"/>
    <mergeCell ref="AP43:AR43"/>
    <mergeCell ref="AS41:AV41"/>
    <mergeCell ref="AW41:AZ41"/>
    <mergeCell ref="A42:F42"/>
    <mergeCell ref="G42:N42"/>
    <mergeCell ref="O42:AC42"/>
    <mergeCell ref="AD42:AH42"/>
    <mergeCell ref="AI42:AO42"/>
    <mergeCell ref="AP42:AR42"/>
    <mergeCell ref="AS42:AV42"/>
    <mergeCell ref="AW42:AZ42"/>
    <mergeCell ref="A41:F41"/>
    <mergeCell ref="G41:N41"/>
    <mergeCell ref="O41:AC41"/>
    <mergeCell ref="AD41:AH41"/>
    <mergeCell ref="AI41:AO41"/>
    <mergeCell ref="AP41:AR41"/>
    <mergeCell ref="AS39:AV39"/>
    <mergeCell ref="AW39:AZ39"/>
    <mergeCell ref="A40:F40"/>
    <mergeCell ref="G40:N40"/>
    <mergeCell ref="O40:AC40"/>
    <mergeCell ref="AD40:AH40"/>
    <mergeCell ref="AI40:AO40"/>
    <mergeCell ref="AP40:AR40"/>
    <mergeCell ref="AS40:AV40"/>
    <mergeCell ref="AW40:AZ40"/>
    <mergeCell ref="A39:F39"/>
    <mergeCell ref="G39:N39"/>
    <mergeCell ref="O39:AC39"/>
    <mergeCell ref="AD39:AH39"/>
    <mergeCell ref="AI39:AO39"/>
    <mergeCell ref="AP39:AR39"/>
    <mergeCell ref="AS37:AV37"/>
    <mergeCell ref="AW37:AZ37"/>
    <mergeCell ref="A38:F38"/>
    <mergeCell ref="G38:N38"/>
    <mergeCell ref="O38:AC38"/>
    <mergeCell ref="AD38:AH38"/>
    <mergeCell ref="AI38:AO38"/>
    <mergeCell ref="AP38:AR38"/>
    <mergeCell ref="AS38:AV38"/>
    <mergeCell ref="AW38:AZ38"/>
    <mergeCell ref="A37:F37"/>
    <mergeCell ref="G37:N37"/>
    <mergeCell ref="O37:AC37"/>
    <mergeCell ref="AD37:AH37"/>
    <mergeCell ref="AI37:AO37"/>
    <mergeCell ref="AP37:AR37"/>
    <mergeCell ref="AS35:AV35"/>
    <mergeCell ref="AW35:AZ35"/>
    <mergeCell ref="A36:F36"/>
    <mergeCell ref="G36:N36"/>
    <mergeCell ref="O36:AC36"/>
    <mergeCell ref="AD36:AH36"/>
    <mergeCell ref="AI36:AO36"/>
    <mergeCell ref="AP36:AR36"/>
    <mergeCell ref="AS36:AV36"/>
    <mergeCell ref="AW36:AZ36"/>
    <mergeCell ref="A35:F35"/>
    <mergeCell ref="G35:N35"/>
    <mergeCell ref="O35:AC35"/>
    <mergeCell ref="AD35:AH35"/>
    <mergeCell ref="AI35:AO35"/>
    <mergeCell ref="AP35:AR35"/>
    <mergeCell ref="AS33:AV33"/>
    <mergeCell ref="AW33:AZ33"/>
    <mergeCell ref="A34:F34"/>
    <mergeCell ref="G34:N34"/>
    <mergeCell ref="O34:AC34"/>
    <mergeCell ref="AD34:AH34"/>
    <mergeCell ref="AI34:AO34"/>
    <mergeCell ref="AP34:AR34"/>
    <mergeCell ref="AS34:AV34"/>
    <mergeCell ref="AW34:AZ34"/>
    <mergeCell ref="A33:F33"/>
    <mergeCell ref="G33:N33"/>
    <mergeCell ref="O33:AC33"/>
    <mergeCell ref="AD33:AH33"/>
    <mergeCell ref="AI33:AO33"/>
    <mergeCell ref="AP33:AR33"/>
    <mergeCell ref="AS31:AV31"/>
    <mergeCell ref="AW31:AZ31"/>
    <mergeCell ref="A32:F32"/>
    <mergeCell ref="G32:N32"/>
    <mergeCell ref="O32:AC32"/>
    <mergeCell ref="AD32:AH32"/>
    <mergeCell ref="AI32:AO32"/>
    <mergeCell ref="AP32:AR32"/>
    <mergeCell ref="AS32:AV32"/>
    <mergeCell ref="AW32:AZ32"/>
    <mergeCell ref="A31:F31"/>
    <mergeCell ref="G31:N31"/>
    <mergeCell ref="O31:AC31"/>
    <mergeCell ref="AD31:AH31"/>
    <mergeCell ref="AI31:AO31"/>
    <mergeCell ref="AP31:AR31"/>
    <mergeCell ref="AS29:AV29"/>
    <mergeCell ref="AW29:AZ29"/>
    <mergeCell ref="A30:F30"/>
    <mergeCell ref="G30:N30"/>
    <mergeCell ref="O30:AC30"/>
    <mergeCell ref="AD30:AH30"/>
    <mergeCell ref="AI30:AO30"/>
    <mergeCell ref="AP30:AR30"/>
    <mergeCell ref="AS30:AV30"/>
    <mergeCell ref="AW30:AZ30"/>
    <mergeCell ref="A29:F29"/>
    <mergeCell ref="G29:N29"/>
    <mergeCell ref="O29:AC29"/>
    <mergeCell ref="AD29:AH29"/>
    <mergeCell ref="AI29:AO29"/>
    <mergeCell ref="AP29:AR29"/>
    <mergeCell ref="A26:F26"/>
    <mergeCell ref="G26:N26"/>
    <mergeCell ref="AS27:AV27"/>
    <mergeCell ref="AW27:AZ27"/>
    <mergeCell ref="A28:F28"/>
    <mergeCell ref="G28:N28"/>
    <mergeCell ref="O28:AC28"/>
    <mergeCell ref="AD28:AH28"/>
    <mergeCell ref="AI28:AO28"/>
    <mergeCell ref="AP28:AR28"/>
    <mergeCell ref="AS28:AV28"/>
    <mergeCell ref="AW28:AZ28"/>
    <mergeCell ref="A27:F27"/>
    <mergeCell ref="G27:N27"/>
    <mergeCell ref="O27:AC27"/>
    <mergeCell ref="AD27:AH27"/>
    <mergeCell ref="AI27:AO27"/>
    <mergeCell ref="AP27:AR27"/>
    <mergeCell ref="AS25:AV25"/>
    <mergeCell ref="AW25:AZ25"/>
    <mergeCell ref="A22:G22"/>
    <mergeCell ref="H22:Z22"/>
    <mergeCell ref="A23:AZ23"/>
    <mergeCell ref="A24:F24"/>
    <mergeCell ref="G24:N24"/>
    <mergeCell ref="O24:AC24"/>
    <mergeCell ref="O26:AC26"/>
    <mergeCell ref="AD26:AH26"/>
    <mergeCell ref="AI26:AO26"/>
    <mergeCell ref="AP26:AR26"/>
    <mergeCell ref="AD24:AH24"/>
    <mergeCell ref="AI24:AO24"/>
    <mergeCell ref="AP24:AR24"/>
    <mergeCell ref="AS24:AV24"/>
    <mergeCell ref="AS26:AV26"/>
    <mergeCell ref="AW26:AZ26"/>
    <mergeCell ref="A25:F25"/>
    <mergeCell ref="G25:N25"/>
    <mergeCell ref="O25:AC25"/>
    <mergeCell ref="AD25:AH25"/>
    <mergeCell ref="AI25:AO25"/>
    <mergeCell ref="AP25:AR25"/>
    <mergeCell ref="AW24:AZ24"/>
    <mergeCell ref="A14:AZ14"/>
    <mergeCell ref="A15:Z15"/>
    <mergeCell ref="AA22:AG22"/>
    <mergeCell ref="AH22:AZ22"/>
    <mergeCell ref="A21:G21"/>
    <mergeCell ref="H21:Z21"/>
    <mergeCell ref="AA21:AG21"/>
    <mergeCell ref="AH21:AZ21"/>
    <mergeCell ref="A20:G20"/>
    <mergeCell ref="A18:G18"/>
    <mergeCell ref="H18:Z18"/>
    <mergeCell ref="AA20:AG20"/>
    <mergeCell ref="AH20:AZ20"/>
    <mergeCell ref="H20:Z20"/>
    <mergeCell ref="AH11:AI11"/>
    <mergeCell ref="AJ11:AQ11"/>
    <mergeCell ref="AR11:AS11"/>
    <mergeCell ref="AT11:AZ11"/>
    <mergeCell ref="A12:AZ12"/>
    <mergeCell ref="A13:AZ13"/>
    <mergeCell ref="AA18:AG18"/>
    <mergeCell ref="AH18:AZ18"/>
    <mergeCell ref="A19:G19"/>
    <mergeCell ref="H19:Z19"/>
    <mergeCell ref="AA19:AG19"/>
    <mergeCell ref="AH19:AZ19"/>
    <mergeCell ref="A9:G9"/>
    <mergeCell ref="H9:Z9"/>
    <mergeCell ref="AA9:AG9"/>
    <mergeCell ref="AH9:AZ9"/>
    <mergeCell ref="A17:G17"/>
    <mergeCell ref="H17:Z17"/>
    <mergeCell ref="AA17:AG17"/>
    <mergeCell ref="AH17:AZ17"/>
    <mergeCell ref="A10:G10"/>
    <mergeCell ref="H10:Z10"/>
    <mergeCell ref="AA10:AG10"/>
    <mergeCell ref="AH10:AZ10"/>
    <mergeCell ref="A11:G11"/>
    <mergeCell ref="H11:Z11"/>
    <mergeCell ref="AA11:AG11"/>
    <mergeCell ref="A8:G8"/>
    <mergeCell ref="H8:Z8"/>
    <mergeCell ref="AA8:AG8"/>
    <mergeCell ref="AH8:AZ8"/>
    <mergeCell ref="AA15:AZ15"/>
    <mergeCell ref="A16:G16"/>
    <mergeCell ref="H16:Z16"/>
    <mergeCell ref="AA16:AG16"/>
    <mergeCell ref="AH16:AZ16"/>
    <mergeCell ref="A1:AZ1"/>
    <mergeCell ref="A2:AZ2"/>
    <mergeCell ref="A3:AZ3"/>
    <mergeCell ref="A4:Z4"/>
    <mergeCell ref="AA4:AZ4"/>
    <mergeCell ref="A5:G5"/>
    <mergeCell ref="A7:G7"/>
    <mergeCell ref="H7:Z7"/>
    <mergeCell ref="AA7:AG7"/>
    <mergeCell ref="AH7:AZ7"/>
    <mergeCell ref="H5:Z5"/>
    <mergeCell ref="AA5:AG5"/>
    <mergeCell ref="AH5:AZ5"/>
    <mergeCell ref="A6:G6"/>
    <mergeCell ref="H6:Z6"/>
    <mergeCell ref="AH6:AZ6"/>
    <mergeCell ref="AA6:AG6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140"/>
  <sheetViews>
    <sheetView zoomScaleNormal="100" zoomScaleSheetLayoutView="110" workbookViewId="0">
      <pane ySplit="2" topLeftCell="A3" activePane="bottomLeft" state="frozen"/>
      <selection pane="bottomLeft"/>
    </sheetView>
  </sheetViews>
  <sheetFormatPr defaultRowHeight="12.75" x14ac:dyDescent="0.2"/>
  <cols>
    <col min="1" max="1" width="16.28515625" style="447" bestFit="1" customWidth="1"/>
    <col min="2" max="2" width="9.140625" style="447" bestFit="1" customWidth="1"/>
    <col min="3" max="3" width="43.7109375" style="421" bestFit="1" customWidth="1"/>
    <col min="4" max="4" width="6.140625" style="406" bestFit="1" customWidth="1"/>
    <col min="5" max="5" width="6.42578125" style="404" bestFit="1" customWidth="1"/>
    <col min="6" max="6" width="7.5703125" style="404" bestFit="1" customWidth="1"/>
    <col min="7" max="7" width="1.5703125" style="421" customWidth="1"/>
    <col min="8" max="8" width="14.28515625" style="421" bestFit="1" customWidth="1"/>
    <col min="9" max="9" width="8.42578125" style="421" bestFit="1" customWidth="1"/>
    <col min="10" max="10" width="7.5703125" style="421" bestFit="1" customWidth="1"/>
    <col min="11" max="11" width="7.5703125" style="464" customWidth="1"/>
    <col min="12" max="12" width="10" style="421" bestFit="1" customWidth="1"/>
    <col min="13" max="16384" width="9.140625" style="421"/>
  </cols>
  <sheetData>
    <row r="1" spans="1:13" x14ac:dyDescent="0.2">
      <c r="A1" s="434" t="s">
        <v>335</v>
      </c>
      <c r="B1" s="434" t="s">
        <v>334</v>
      </c>
      <c r="C1" s="428" t="s">
        <v>337</v>
      </c>
      <c r="D1" s="406" t="s">
        <v>371</v>
      </c>
      <c r="E1" s="406" t="s">
        <v>281</v>
      </c>
      <c r="F1" s="406" t="s">
        <v>336</v>
      </c>
      <c r="H1" s="435" t="s">
        <v>340</v>
      </c>
      <c r="I1" s="428" t="s">
        <v>338</v>
      </c>
      <c r="J1" s="428" t="s">
        <v>339</v>
      </c>
      <c r="K1" s="435"/>
      <c r="M1" s="437"/>
    </row>
    <row r="2" spans="1:13" x14ac:dyDescent="0.2">
      <c r="A2" s="434"/>
      <c r="B2" s="434"/>
      <c r="C2" s="428"/>
      <c r="D2" s="406" t="s">
        <v>372</v>
      </c>
      <c r="E2" s="406"/>
      <c r="F2" s="406"/>
      <c r="H2" s="438"/>
      <c r="I2" s="438"/>
      <c r="J2" s="438"/>
      <c r="K2" s="463"/>
      <c r="M2" s="437"/>
    </row>
    <row r="3" spans="1:13" x14ac:dyDescent="0.2">
      <c r="A3" s="453" t="s">
        <v>781</v>
      </c>
      <c r="B3" s="570" t="s">
        <v>782</v>
      </c>
      <c r="C3" s="448" t="s">
        <v>519</v>
      </c>
      <c r="D3" s="449">
        <v>1</v>
      </c>
      <c r="E3" s="448" t="s">
        <v>518</v>
      </c>
      <c r="F3" s="450">
        <v>3.55</v>
      </c>
      <c r="G3" s="451"/>
      <c r="H3" s="452">
        <f t="shared" ref="H3:H34" si="0">F3*(1-$H$2)</f>
        <v>3.55</v>
      </c>
      <c r="I3" s="452">
        <f>H3*(1+$I$2)</f>
        <v>3.55</v>
      </c>
      <c r="J3" s="452">
        <f>H3/(1-$J$2)</f>
        <v>3.55</v>
      </c>
      <c r="K3" s="433"/>
      <c r="M3" s="437"/>
    </row>
    <row r="4" spans="1:13" x14ac:dyDescent="0.2">
      <c r="A4" s="423" t="s">
        <v>537</v>
      </c>
      <c r="B4" s="425" t="s">
        <v>517</v>
      </c>
      <c r="C4" s="424" t="s">
        <v>516</v>
      </c>
      <c r="D4" s="10" t="s">
        <v>364</v>
      </c>
      <c r="E4" s="425" t="s">
        <v>283</v>
      </c>
      <c r="F4" s="437">
        <v>1.76</v>
      </c>
      <c r="H4" s="433">
        <f t="shared" si="0"/>
        <v>1.76</v>
      </c>
      <c r="I4" s="433">
        <f t="shared" ref="I4:I67" si="1">H4*(1+$I$2)</f>
        <v>1.76</v>
      </c>
      <c r="J4" s="433">
        <f t="shared" ref="J4:J67" si="2">H4/(1-$J$2)</f>
        <v>1.76</v>
      </c>
      <c r="K4" s="433"/>
      <c r="M4" s="437"/>
    </row>
    <row r="5" spans="1:13" x14ac:dyDescent="0.2">
      <c r="A5" s="455" t="s">
        <v>538</v>
      </c>
      <c r="B5" s="456" t="s">
        <v>544</v>
      </c>
      <c r="C5" s="456" t="s">
        <v>545</v>
      </c>
      <c r="D5" s="455" t="s">
        <v>364</v>
      </c>
      <c r="E5" s="456" t="s">
        <v>288</v>
      </c>
      <c r="F5" s="461">
        <v>5.86</v>
      </c>
      <c r="G5" s="462"/>
      <c r="H5" s="452">
        <f t="shared" si="0"/>
        <v>5.86</v>
      </c>
      <c r="I5" s="452">
        <f t="shared" si="1"/>
        <v>5.86</v>
      </c>
      <c r="J5" s="452">
        <f t="shared" si="2"/>
        <v>5.86</v>
      </c>
      <c r="K5" s="433"/>
      <c r="M5" s="437"/>
    </row>
    <row r="6" spans="1:13" x14ac:dyDescent="0.2">
      <c r="A6" s="10" t="s">
        <v>100</v>
      </c>
      <c r="B6" s="425" t="s">
        <v>282</v>
      </c>
      <c r="C6" s="422" t="s">
        <v>363</v>
      </c>
      <c r="D6" s="10" t="s">
        <v>364</v>
      </c>
      <c r="E6" s="425" t="s">
        <v>283</v>
      </c>
      <c r="F6" s="437">
        <v>49.2</v>
      </c>
      <c r="G6" s="439"/>
      <c r="H6" s="440">
        <f t="shared" si="0"/>
        <v>49.2</v>
      </c>
      <c r="I6" s="440">
        <f t="shared" si="1"/>
        <v>49.2</v>
      </c>
      <c r="J6" s="440">
        <f t="shared" si="2"/>
        <v>49.2</v>
      </c>
      <c r="K6" s="433"/>
      <c r="M6" s="437"/>
    </row>
    <row r="7" spans="1:13" x14ac:dyDescent="0.2">
      <c r="A7" s="10" t="s">
        <v>258</v>
      </c>
      <c r="B7" s="425" t="s">
        <v>284</v>
      </c>
      <c r="C7" s="422" t="s">
        <v>363</v>
      </c>
      <c r="D7" s="10" t="s">
        <v>364</v>
      </c>
      <c r="E7" s="425" t="s">
        <v>283</v>
      </c>
      <c r="F7" s="437">
        <v>53.73</v>
      </c>
      <c r="G7" s="439"/>
      <c r="H7" s="440">
        <f t="shared" si="0"/>
        <v>53.73</v>
      </c>
      <c r="I7" s="440">
        <f t="shared" si="1"/>
        <v>53.73</v>
      </c>
      <c r="J7" s="440">
        <f t="shared" si="2"/>
        <v>53.73</v>
      </c>
      <c r="K7" s="433"/>
      <c r="M7" s="437"/>
    </row>
    <row r="8" spans="1:13" x14ac:dyDescent="0.2">
      <c r="A8" s="10" t="s">
        <v>259</v>
      </c>
      <c r="B8" s="425" t="s">
        <v>285</v>
      </c>
      <c r="C8" s="422" t="s">
        <v>363</v>
      </c>
      <c r="D8" s="10" t="s">
        <v>364</v>
      </c>
      <c r="E8" s="425" t="s">
        <v>283</v>
      </c>
      <c r="F8" s="437">
        <v>57.73</v>
      </c>
      <c r="G8" s="439"/>
      <c r="H8" s="440">
        <f t="shared" si="0"/>
        <v>57.73</v>
      </c>
      <c r="I8" s="440">
        <f t="shared" si="1"/>
        <v>57.73</v>
      </c>
      <c r="J8" s="440">
        <f t="shared" si="2"/>
        <v>57.73</v>
      </c>
      <c r="K8" s="433"/>
      <c r="M8" s="437"/>
    </row>
    <row r="9" spans="1:13" x14ac:dyDescent="0.2">
      <c r="A9" s="10" t="s">
        <v>409</v>
      </c>
      <c r="B9" s="425" t="s">
        <v>428</v>
      </c>
      <c r="C9" s="422" t="s">
        <v>218</v>
      </c>
      <c r="D9" s="10" t="s">
        <v>364</v>
      </c>
      <c r="E9" s="425" t="s">
        <v>288</v>
      </c>
      <c r="F9" s="437">
        <v>26.27</v>
      </c>
      <c r="G9" s="439"/>
      <c r="H9" s="440">
        <f t="shared" si="0"/>
        <v>26.27</v>
      </c>
      <c r="I9" s="440">
        <f t="shared" si="1"/>
        <v>26.27</v>
      </c>
      <c r="J9" s="440">
        <f t="shared" si="2"/>
        <v>26.27</v>
      </c>
      <c r="K9" s="433"/>
      <c r="M9" s="437"/>
    </row>
    <row r="10" spans="1:13" x14ac:dyDescent="0.2">
      <c r="A10" s="10" t="s">
        <v>410</v>
      </c>
      <c r="B10" s="425" t="s">
        <v>429</v>
      </c>
      <c r="C10" s="422" t="s">
        <v>218</v>
      </c>
      <c r="D10" s="10" t="s">
        <v>364</v>
      </c>
      <c r="E10" s="425" t="s">
        <v>288</v>
      </c>
      <c r="F10" s="437">
        <v>30.53</v>
      </c>
      <c r="G10" s="439"/>
      <c r="H10" s="440">
        <f t="shared" si="0"/>
        <v>30.53</v>
      </c>
      <c r="I10" s="440">
        <f t="shared" si="1"/>
        <v>30.53</v>
      </c>
      <c r="J10" s="440">
        <f t="shared" si="2"/>
        <v>30.53</v>
      </c>
      <c r="K10" s="433"/>
      <c r="M10" s="437"/>
    </row>
    <row r="11" spans="1:13" x14ac:dyDescent="0.2">
      <c r="A11" s="10" t="s">
        <v>411</v>
      </c>
      <c r="B11" s="425" t="s">
        <v>430</v>
      </c>
      <c r="C11" s="422" t="s">
        <v>218</v>
      </c>
      <c r="D11" s="10" t="s">
        <v>364</v>
      </c>
      <c r="E11" s="425" t="s">
        <v>288</v>
      </c>
      <c r="F11" s="437">
        <v>34.93</v>
      </c>
      <c r="G11" s="439"/>
      <c r="H11" s="440">
        <f t="shared" si="0"/>
        <v>34.93</v>
      </c>
      <c r="I11" s="440">
        <f t="shared" si="1"/>
        <v>34.93</v>
      </c>
      <c r="J11" s="440">
        <f t="shared" si="2"/>
        <v>34.93</v>
      </c>
      <c r="K11" s="433"/>
      <c r="M11" s="437"/>
    </row>
    <row r="12" spans="1:13" x14ac:dyDescent="0.2">
      <c r="A12" s="10" t="s">
        <v>412</v>
      </c>
      <c r="B12" s="425" t="s">
        <v>431</v>
      </c>
      <c r="C12" s="422" t="s">
        <v>218</v>
      </c>
      <c r="D12" s="10" t="s">
        <v>364</v>
      </c>
      <c r="E12" s="425" t="s">
        <v>288</v>
      </c>
      <c r="F12" s="437">
        <v>39.33</v>
      </c>
      <c r="G12" s="439"/>
      <c r="H12" s="440">
        <f t="shared" si="0"/>
        <v>39.33</v>
      </c>
      <c r="I12" s="440">
        <f t="shared" si="1"/>
        <v>39.33</v>
      </c>
      <c r="J12" s="440">
        <f t="shared" si="2"/>
        <v>39.33</v>
      </c>
      <c r="K12" s="433"/>
      <c r="M12" s="437"/>
    </row>
    <row r="13" spans="1:13" x14ac:dyDescent="0.2">
      <c r="A13" s="10" t="s">
        <v>169</v>
      </c>
      <c r="B13" s="425" t="s">
        <v>286</v>
      </c>
      <c r="C13" s="422" t="s">
        <v>82</v>
      </c>
      <c r="D13" s="10" t="s">
        <v>364</v>
      </c>
      <c r="E13" s="425" t="s">
        <v>287</v>
      </c>
      <c r="F13" s="437">
        <v>11.87</v>
      </c>
      <c r="G13" s="439"/>
      <c r="H13" s="440">
        <f t="shared" si="0"/>
        <v>11.87</v>
      </c>
      <c r="I13" s="440">
        <f t="shared" si="1"/>
        <v>11.87</v>
      </c>
      <c r="J13" s="440">
        <f t="shared" si="2"/>
        <v>11.87</v>
      </c>
      <c r="K13" s="433"/>
      <c r="M13" s="437"/>
    </row>
    <row r="14" spans="1:13" x14ac:dyDescent="0.2">
      <c r="A14" s="10" t="s">
        <v>317</v>
      </c>
      <c r="B14" s="425" t="s">
        <v>316</v>
      </c>
      <c r="C14" s="425" t="s">
        <v>363</v>
      </c>
      <c r="D14" s="429">
        <v>1</v>
      </c>
      <c r="E14" s="425" t="s">
        <v>283</v>
      </c>
      <c r="F14" s="437">
        <v>48.8</v>
      </c>
      <c r="G14" s="439"/>
      <c r="H14" s="440">
        <f t="shared" si="0"/>
        <v>48.8</v>
      </c>
      <c r="I14" s="440">
        <f t="shared" si="1"/>
        <v>48.8</v>
      </c>
      <c r="J14" s="440">
        <f t="shared" si="2"/>
        <v>48.8</v>
      </c>
      <c r="K14" s="433"/>
      <c r="M14" s="437"/>
    </row>
    <row r="15" spans="1:13" x14ac:dyDescent="0.2">
      <c r="A15" s="455" t="s">
        <v>522</v>
      </c>
      <c r="B15" s="456" t="s">
        <v>529</v>
      </c>
      <c r="C15" s="457" t="s">
        <v>363</v>
      </c>
      <c r="D15" s="455" t="s">
        <v>364</v>
      </c>
      <c r="E15" s="456" t="s">
        <v>283</v>
      </c>
      <c r="F15" s="458">
        <v>57.2</v>
      </c>
      <c r="G15" s="457"/>
      <c r="H15" s="452">
        <f t="shared" si="0"/>
        <v>57.2</v>
      </c>
      <c r="I15" s="452">
        <f t="shared" si="1"/>
        <v>57.2</v>
      </c>
      <c r="J15" s="452">
        <f t="shared" si="2"/>
        <v>57.2</v>
      </c>
      <c r="K15" s="433"/>
      <c r="M15" s="437"/>
    </row>
    <row r="16" spans="1:13" x14ac:dyDescent="0.2">
      <c r="A16" s="10" t="s">
        <v>319</v>
      </c>
      <c r="B16" s="425" t="s">
        <v>318</v>
      </c>
      <c r="C16" s="425" t="s">
        <v>363</v>
      </c>
      <c r="D16" s="429">
        <v>1</v>
      </c>
      <c r="E16" s="425" t="s">
        <v>283</v>
      </c>
      <c r="F16" s="437">
        <v>48.8</v>
      </c>
      <c r="G16" s="439"/>
      <c r="H16" s="440">
        <f t="shared" si="0"/>
        <v>48.8</v>
      </c>
      <c r="I16" s="440">
        <f t="shared" si="1"/>
        <v>48.8</v>
      </c>
      <c r="J16" s="440">
        <f t="shared" si="2"/>
        <v>48.8</v>
      </c>
      <c r="K16" s="433"/>
      <c r="M16" s="437"/>
    </row>
    <row r="17" spans="1:13" x14ac:dyDescent="0.2">
      <c r="A17" s="455" t="s">
        <v>526</v>
      </c>
      <c r="B17" s="456" t="s">
        <v>530</v>
      </c>
      <c r="C17" s="457" t="s">
        <v>363</v>
      </c>
      <c r="D17" s="455" t="s">
        <v>364</v>
      </c>
      <c r="E17" s="456" t="s">
        <v>283</v>
      </c>
      <c r="F17" s="458">
        <v>57.2</v>
      </c>
      <c r="G17" s="457"/>
      <c r="H17" s="452">
        <f t="shared" si="0"/>
        <v>57.2</v>
      </c>
      <c r="I17" s="452">
        <f t="shared" si="1"/>
        <v>57.2</v>
      </c>
      <c r="J17" s="452">
        <f t="shared" si="2"/>
        <v>57.2</v>
      </c>
      <c r="K17" s="433"/>
      <c r="M17" s="437"/>
    </row>
    <row r="18" spans="1:13" x14ac:dyDescent="0.2">
      <c r="A18" s="10" t="s">
        <v>321</v>
      </c>
      <c r="B18" s="425" t="s">
        <v>320</v>
      </c>
      <c r="C18" s="425" t="s">
        <v>363</v>
      </c>
      <c r="D18" s="429">
        <v>1</v>
      </c>
      <c r="E18" s="425" t="s">
        <v>283</v>
      </c>
      <c r="F18" s="437">
        <v>51.6</v>
      </c>
      <c r="G18" s="439"/>
      <c r="H18" s="440">
        <f t="shared" si="0"/>
        <v>51.6</v>
      </c>
      <c r="I18" s="440">
        <f t="shared" si="1"/>
        <v>51.6</v>
      </c>
      <c r="J18" s="440">
        <f t="shared" si="2"/>
        <v>51.6</v>
      </c>
      <c r="K18" s="433"/>
      <c r="M18" s="437"/>
    </row>
    <row r="19" spans="1:13" x14ac:dyDescent="0.2">
      <c r="A19" s="455" t="s">
        <v>527</v>
      </c>
      <c r="B19" s="456" t="s">
        <v>531</v>
      </c>
      <c r="C19" s="457" t="s">
        <v>363</v>
      </c>
      <c r="D19" s="455" t="s">
        <v>364</v>
      </c>
      <c r="E19" s="456" t="s">
        <v>283</v>
      </c>
      <c r="F19" s="458">
        <v>60</v>
      </c>
      <c r="G19" s="457"/>
      <c r="H19" s="452">
        <f t="shared" si="0"/>
        <v>60</v>
      </c>
      <c r="I19" s="452">
        <f t="shared" si="1"/>
        <v>60</v>
      </c>
      <c r="J19" s="452">
        <f t="shared" si="2"/>
        <v>60</v>
      </c>
      <c r="K19" s="433"/>
      <c r="M19" s="437"/>
    </row>
    <row r="20" spans="1:13" x14ac:dyDescent="0.2">
      <c r="A20" s="10" t="s">
        <v>323</v>
      </c>
      <c r="B20" s="425" t="s">
        <v>322</v>
      </c>
      <c r="C20" s="425" t="s">
        <v>363</v>
      </c>
      <c r="D20" s="429">
        <v>1</v>
      </c>
      <c r="E20" s="425" t="s">
        <v>283</v>
      </c>
      <c r="F20" s="437">
        <v>77.87</v>
      </c>
      <c r="G20" s="439"/>
      <c r="H20" s="440">
        <f t="shared" si="0"/>
        <v>77.87</v>
      </c>
      <c r="I20" s="440">
        <f t="shared" si="1"/>
        <v>77.87</v>
      </c>
      <c r="J20" s="440">
        <f t="shared" si="2"/>
        <v>77.87</v>
      </c>
      <c r="K20" s="433"/>
      <c r="M20" s="437"/>
    </row>
    <row r="21" spans="1:13" x14ac:dyDescent="0.2">
      <c r="A21" s="455" t="s">
        <v>528</v>
      </c>
      <c r="B21" s="456" t="s">
        <v>532</v>
      </c>
      <c r="C21" s="457" t="s">
        <v>363</v>
      </c>
      <c r="D21" s="455" t="s">
        <v>364</v>
      </c>
      <c r="E21" s="456" t="s">
        <v>283</v>
      </c>
      <c r="F21" s="458">
        <v>86.27</v>
      </c>
      <c r="G21" s="457"/>
      <c r="H21" s="452">
        <f t="shared" si="0"/>
        <v>86.27</v>
      </c>
      <c r="I21" s="452">
        <f t="shared" si="1"/>
        <v>86.27</v>
      </c>
      <c r="J21" s="452">
        <f t="shared" si="2"/>
        <v>86.27</v>
      </c>
      <c r="K21" s="433"/>
      <c r="M21" s="437"/>
    </row>
    <row r="22" spans="1:13" x14ac:dyDescent="0.2">
      <c r="A22" s="10" t="s">
        <v>413</v>
      </c>
      <c r="B22" s="425" t="s">
        <v>432</v>
      </c>
      <c r="C22" s="425" t="s">
        <v>363</v>
      </c>
      <c r="D22" s="429">
        <v>1</v>
      </c>
      <c r="E22" s="425" t="s">
        <v>326</v>
      </c>
      <c r="F22" s="437">
        <v>27.2</v>
      </c>
      <c r="G22" s="439"/>
      <c r="H22" s="440">
        <f t="shared" si="0"/>
        <v>27.2</v>
      </c>
      <c r="I22" s="440">
        <f t="shared" si="1"/>
        <v>27.2</v>
      </c>
      <c r="J22" s="440">
        <f t="shared" si="2"/>
        <v>27.2</v>
      </c>
      <c r="K22" s="433"/>
      <c r="M22" s="437"/>
    </row>
    <row r="23" spans="1:13" x14ac:dyDescent="0.2">
      <c r="A23" s="459" t="s">
        <v>523</v>
      </c>
      <c r="B23" s="460" t="s">
        <v>513</v>
      </c>
      <c r="C23" s="448" t="s">
        <v>363</v>
      </c>
      <c r="D23" s="455" t="s">
        <v>364</v>
      </c>
      <c r="E23" s="456" t="s">
        <v>326</v>
      </c>
      <c r="F23" s="461">
        <v>27.47</v>
      </c>
      <c r="G23" s="451"/>
      <c r="H23" s="452">
        <f t="shared" si="0"/>
        <v>27.47</v>
      </c>
      <c r="I23" s="452">
        <f t="shared" si="1"/>
        <v>27.47</v>
      </c>
      <c r="J23" s="452">
        <f t="shared" si="2"/>
        <v>27.47</v>
      </c>
      <c r="K23" s="433"/>
      <c r="M23" s="437"/>
    </row>
    <row r="24" spans="1:13" x14ac:dyDescent="0.2">
      <c r="A24" s="10" t="s">
        <v>414</v>
      </c>
      <c r="B24" s="425" t="s">
        <v>433</v>
      </c>
      <c r="C24" s="424" t="s">
        <v>363</v>
      </c>
      <c r="D24" s="429">
        <v>1</v>
      </c>
      <c r="E24" s="425" t="s">
        <v>326</v>
      </c>
      <c r="F24" s="437">
        <v>29.33</v>
      </c>
      <c r="G24" s="439"/>
      <c r="H24" s="440">
        <f t="shared" si="0"/>
        <v>29.33</v>
      </c>
      <c r="I24" s="440">
        <f t="shared" si="1"/>
        <v>29.33</v>
      </c>
      <c r="J24" s="440">
        <f t="shared" si="2"/>
        <v>29.33</v>
      </c>
      <c r="K24" s="433"/>
      <c r="M24" s="437"/>
    </row>
    <row r="25" spans="1:13" x14ac:dyDescent="0.2">
      <c r="A25" s="459" t="s">
        <v>524</v>
      </c>
      <c r="B25" s="460" t="s">
        <v>514</v>
      </c>
      <c r="C25" s="448" t="s">
        <v>363</v>
      </c>
      <c r="D25" s="455" t="s">
        <v>364</v>
      </c>
      <c r="E25" s="456" t="s">
        <v>326</v>
      </c>
      <c r="F25" s="461">
        <v>29.73</v>
      </c>
      <c r="G25" s="451"/>
      <c r="H25" s="452">
        <f t="shared" si="0"/>
        <v>29.73</v>
      </c>
      <c r="I25" s="452">
        <f t="shared" si="1"/>
        <v>29.73</v>
      </c>
      <c r="J25" s="452">
        <f t="shared" si="2"/>
        <v>29.73</v>
      </c>
      <c r="K25" s="433"/>
      <c r="M25" s="437"/>
    </row>
    <row r="26" spans="1:13" x14ac:dyDescent="0.2">
      <c r="A26" s="10" t="s">
        <v>415</v>
      </c>
      <c r="B26" s="425" t="s">
        <v>434</v>
      </c>
      <c r="C26" s="424" t="s">
        <v>363</v>
      </c>
      <c r="D26" s="429">
        <v>1</v>
      </c>
      <c r="E26" s="425" t="s">
        <v>326</v>
      </c>
      <c r="F26" s="437">
        <v>29.33</v>
      </c>
      <c r="G26" s="439"/>
      <c r="H26" s="440">
        <f t="shared" si="0"/>
        <v>29.33</v>
      </c>
      <c r="I26" s="440">
        <f t="shared" si="1"/>
        <v>29.33</v>
      </c>
      <c r="J26" s="440">
        <f t="shared" si="2"/>
        <v>29.33</v>
      </c>
      <c r="K26" s="433"/>
      <c r="M26" s="437"/>
    </row>
    <row r="27" spans="1:13" x14ac:dyDescent="0.2">
      <c r="A27" s="459" t="s">
        <v>525</v>
      </c>
      <c r="B27" s="460" t="s">
        <v>515</v>
      </c>
      <c r="C27" s="448" t="s">
        <v>363</v>
      </c>
      <c r="D27" s="455" t="s">
        <v>364</v>
      </c>
      <c r="E27" s="456" t="s">
        <v>326</v>
      </c>
      <c r="F27" s="461">
        <v>29.73</v>
      </c>
      <c r="G27" s="451"/>
      <c r="H27" s="452">
        <f t="shared" si="0"/>
        <v>29.73</v>
      </c>
      <c r="I27" s="452">
        <f t="shared" si="1"/>
        <v>29.73</v>
      </c>
      <c r="J27" s="452">
        <f t="shared" si="2"/>
        <v>29.73</v>
      </c>
      <c r="K27" s="433"/>
      <c r="M27" s="437"/>
    </row>
    <row r="28" spans="1:13" x14ac:dyDescent="0.2">
      <c r="A28" s="480" t="s">
        <v>573</v>
      </c>
      <c r="B28" s="481" t="s">
        <v>572</v>
      </c>
      <c r="C28" s="481" t="s">
        <v>369</v>
      </c>
      <c r="D28" s="482">
        <v>1</v>
      </c>
      <c r="E28" s="481" t="s">
        <v>288</v>
      </c>
      <c r="F28" s="483">
        <v>6.13</v>
      </c>
      <c r="G28" s="484"/>
      <c r="H28" s="485">
        <f t="shared" si="0"/>
        <v>6.13</v>
      </c>
      <c r="I28" s="485">
        <f t="shared" si="1"/>
        <v>6.13</v>
      </c>
      <c r="J28" s="485">
        <f t="shared" si="2"/>
        <v>6.13</v>
      </c>
      <c r="K28" s="433"/>
      <c r="M28" s="437"/>
    </row>
    <row r="29" spans="1:13" x14ac:dyDescent="0.2">
      <c r="A29" s="10" t="s">
        <v>325</v>
      </c>
      <c r="B29" s="425" t="s">
        <v>324</v>
      </c>
      <c r="C29" s="425" t="s">
        <v>82</v>
      </c>
      <c r="D29" s="429">
        <v>1</v>
      </c>
      <c r="E29" s="425" t="s">
        <v>287</v>
      </c>
      <c r="F29" s="437">
        <v>9.73</v>
      </c>
      <c r="G29" s="439"/>
      <c r="H29" s="440">
        <f t="shared" si="0"/>
        <v>9.73</v>
      </c>
      <c r="I29" s="440">
        <f t="shared" si="1"/>
        <v>9.73</v>
      </c>
      <c r="J29" s="440">
        <f t="shared" si="2"/>
        <v>9.73</v>
      </c>
      <c r="K29" s="433"/>
      <c r="M29" s="437"/>
    </row>
    <row r="30" spans="1:13" x14ac:dyDescent="0.2">
      <c r="A30" s="10" t="s">
        <v>304</v>
      </c>
      <c r="B30" s="441" t="s">
        <v>303</v>
      </c>
      <c r="C30" s="425" t="s">
        <v>363</v>
      </c>
      <c r="D30" s="10" t="s">
        <v>364</v>
      </c>
      <c r="E30" s="425" t="s">
        <v>283</v>
      </c>
      <c r="F30" s="437">
        <v>55.47</v>
      </c>
      <c r="G30" s="439"/>
      <c r="H30" s="440">
        <f t="shared" si="0"/>
        <v>55.47</v>
      </c>
      <c r="I30" s="440">
        <f t="shared" si="1"/>
        <v>55.47</v>
      </c>
      <c r="J30" s="440">
        <f t="shared" si="2"/>
        <v>55.47</v>
      </c>
      <c r="K30" s="433"/>
      <c r="M30" s="437"/>
    </row>
    <row r="31" spans="1:13" x14ac:dyDescent="0.2">
      <c r="A31" s="10" t="s">
        <v>306</v>
      </c>
      <c r="B31" s="441" t="s">
        <v>305</v>
      </c>
      <c r="C31" s="425" t="s">
        <v>363</v>
      </c>
      <c r="D31" s="10" t="s">
        <v>364</v>
      </c>
      <c r="E31" s="425" t="s">
        <v>283</v>
      </c>
      <c r="F31" s="437">
        <v>55.47</v>
      </c>
      <c r="G31" s="439"/>
      <c r="H31" s="440">
        <f t="shared" si="0"/>
        <v>55.47</v>
      </c>
      <c r="I31" s="440">
        <f t="shared" si="1"/>
        <v>55.47</v>
      </c>
      <c r="J31" s="440">
        <f t="shared" si="2"/>
        <v>55.47</v>
      </c>
      <c r="K31" s="433"/>
      <c r="M31" s="437"/>
    </row>
    <row r="32" spans="1:13" x14ac:dyDescent="0.2">
      <c r="A32" s="10" t="s">
        <v>308</v>
      </c>
      <c r="B32" s="441" t="s">
        <v>307</v>
      </c>
      <c r="C32" s="425" t="s">
        <v>363</v>
      </c>
      <c r="D32" s="10" t="s">
        <v>364</v>
      </c>
      <c r="E32" s="425" t="s">
        <v>283</v>
      </c>
      <c r="F32" s="437">
        <v>60.4</v>
      </c>
      <c r="G32" s="439"/>
      <c r="H32" s="440">
        <f t="shared" si="0"/>
        <v>60.4</v>
      </c>
      <c r="I32" s="440">
        <f t="shared" si="1"/>
        <v>60.4</v>
      </c>
      <c r="J32" s="440">
        <f t="shared" si="2"/>
        <v>60.4</v>
      </c>
      <c r="K32" s="433"/>
      <c r="M32" s="437"/>
    </row>
    <row r="33" spans="1:13" x14ac:dyDescent="0.2">
      <c r="A33" s="10" t="s">
        <v>310</v>
      </c>
      <c r="B33" s="441" t="s">
        <v>309</v>
      </c>
      <c r="C33" s="425" t="s">
        <v>363</v>
      </c>
      <c r="D33" s="10" t="s">
        <v>364</v>
      </c>
      <c r="E33" s="425" t="s">
        <v>283</v>
      </c>
      <c r="F33" s="437">
        <v>60.4</v>
      </c>
      <c r="G33" s="439"/>
      <c r="H33" s="440">
        <f t="shared" si="0"/>
        <v>60.4</v>
      </c>
      <c r="I33" s="440">
        <f t="shared" si="1"/>
        <v>60.4</v>
      </c>
      <c r="J33" s="440">
        <f t="shared" si="2"/>
        <v>60.4</v>
      </c>
      <c r="K33" s="433"/>
      <c r="M33" s="437"/>
    </row>
    <row r="34" spans="1:13" x14ac:dyDescent="0.2">
      <c r="A34" s="10" t="s">
        <v>312</v>
      </c>
      <c r="B34" s="441" t="s">
        <v>311</v>
      </c>
      <c r="C34" s="425" t="s">
        <v>363</v>
      </c>
      <c r="D34" s="10" t="s">
        <v>364</v>
      </c>
      <c r="E34" s="425" t="s">
        <v>283</v>
      </c>
      <c r="F34" s="437">
        <v>98.13</v>
      </c>
      <c r="G34" s="439"/>
      <c r="H34" s="440">
        <f t="shared" si="0"/>
        <v>98.13</v>
      </c>
      <c r="I34" s="440">
        <f t="shared" si="1"/>
        <v>98.13</v>
      </c>
      <c r="J34" s="440">
        <f t="shared" si="2"/>
        <v>98.13</v>
      </c>
      <c r="K34" s="433"/>
      <c r="M34" s="437"/>
    </row>
    <row r="35" spans="1:13" x14ac:dyDescent="0.2">
      <c r="A35" s="10" t="s">
        <v>400</v>
      </c>
      <c r="B35" s="425" t="s">
        <v>419</v>
      </c>
      <c r="C35" s="425" t="s">
        <v>218</v>
      </c>
      <c r="D35" s="10" t="s">
        <v>364</v>
      </c>
      <c r="E35" s="425" t="s">
        <v>288</v>
      </c>
      <c r="F35" s="437">
        <v>38.93</v>
      </c>
      <c r="G35" s="439"/>
      <c r="H35" s="440">
        <f t="shared" ref="H35:H66" si="3">F35*(1-$H$2)</f>
        <v>38.93</v>
      </c>
      <c r="I35" s="440">
        <f t="shared" si="1"/>
        <v>38.93</v>
      </c>
      <c r="J35" s="440">
        <f t="shared" si="2"/>
        <v>38.93</v>
      </c>
      <c r="K35" s="433"/>
      <c r="M35" s="437"/>
    </row>
    <row r="36" spans="1:13" x14ac:dyDescent="0.2">
      <c r="A36" s="10" t="s">
        <v>401</v>
      </c>
      <c r="B36" s="425" t="s">
        <v>420</v>
      </c>
      <c r="C36" s="425" t="s">
        <v>218</v>
      </c>
      <c r="D36" s="10" t="s">
        <v>364</v>
      </c>
      <c r="E36" s="425" t="s">
        <v>288</v>
      </c>
      <c r="F36" s="437">
        <v>39.729999999999997</v>
      </c>
      <c r="G36" s="439"/>
      <c r="H36" s="440">
        <f t="shared" si="3"/>
        <v>39.729999999999997</v>
      </c>
      <c r="I36" s="440">
        <f t="shared" si="1"/>
        <v>39.729999999999997</v>
      </c>
      <c r="J36" s="440">
        <f t="shared" si="2"/>
        <v>39.729999999999997</v>
      </c>
      <c r="K36" s="433"/>
      <c r="M36" s="437"/>
    </row>
    <row r="37" spans="1:13" x14ac:dyDescent="0.2">
      <c r="A37" s="10" t="s">
        <v>402</v>
      </c>
      <c r="B37" s="425" t="s">
        <v>421</v>
      </c>
      <c r="C37" s="425" t="s">
        <v>218</v>
      </c>
      <c r="D37" s="10" t="s">
        <v>364</v>
      </c>
      <c r="E37" s="425" t="s">
        <v>288</v>
      </c>
      <c r="F37" s="437">
        <v>42.53</v>
      </c>
      <c r="G37" s="439"/>
      <c r="H37" s="440">
        <f t="shared" si="3"/>
        <v>42.53</v>
      </c>
      <c r="I37" s="440">
        <f t="shared" si="1"/>
        <v>42.53</v>
      </c>
      <c r="J37" s="440">
        <f t="shared" si="2"/>
        <v>42.53</v>
      </c>
      <c r="K37" s="433"/>
      <c r="M37" s="437"/>
    </row>
    <row r="38" spans="1:13" x14ac:dyDescent="0.2">
      <c r="A38" s="10" t="s">
        <v>403</v>
      </c>
      <c r="B38" s="425" t="s">
        <v>422</v>
      </c>
      <c r="C38" s="425" t="s">
        <v>218</v>
      </c>
      <c r="D38" s="10" t="s">
        <v>364</v>
      </c>
      <c r="E38" s="425" t="s">
        <v>288</v>
      </c>
      <c r="F38" s="437">
        <v>45.47</v>
      </c>
      <c r="G38" s="439"/>
      <c r="H38" s="440">
        <f t="shared" si="3"/>
        <v>45.47</v>
      </c>
      <c r="I38" s="440">
        <f t="shared" si="1"/>
        <v>45.47</v>
      </c>
      <c r="J38" s="440">
        <f t="shared" si="2"/>
        <v>45.47</v>
      </c>
      <c r="K38" s="433"/>
      <c r="M38" s="437"/>
    </row>
    <row r="39" spans="1:13" x14ac:dyDescent="0.2">
      <c r="A39" s="10" t="s">
        <v>315</v>
      </c>
      <c r="B39" s="425" t="s">
        <v>564</v>
      </c>
      <c r="C39" s="425" t="s">
        <v>365</v>
      </c>
      <c r="D39" s="429">
        <v>1</v>
      </c>
      <c r="E39" s="425" t="s">
        <v>283</v>
      </c>
      <c r="F39" s="437">
        <v>15.71</v>
      </c>
      <c r="G39" s="439"/>
      <c r="H39" s="440">
        <f t="shared" si="3"/>
        <v>15.71</v>
      </c>
      <c r="I39" s="440">
        <f t="shared" si="1"/>
        <v>15.71</v>
      </c>
      <c r="J39" s="440">
        <f t="shared" si="2"/>
        <v>15.71</v>
      </c>
      <c r="K39" s="433"/>
      <c r="M39" s="437"/>
    </row>
    <row r="40" spans="1:13" x14ac:dyDescent="0.2">
      <c r="A40" s="10" t="s">
        <v>314</v>
      </c>
      <c r="B40" s="425" t="s">
        <v>313</v>
      </c>
      <c r="C40" s="425" t="s">
        <v>82</v>
      </c>
      <c r="D40" s="10" t="s">
        <v>364</v>
      </c>
      <c r="E40" s="425" t="s">
        <v>287</v>
      </c>
      <c r="F40" s="437">
        <v>12.13</v>
      </c>
      <c r="G40" s="439"/>
      <c r="H40" s="440">
        <f t="shared" si="3"/>
        <v>12.13</v>
      </c>
      <c r="I40" s="440">
        <f t="shared" si="1"/>
        <v>12.13</v>
      </c>
      <c r="J40" s="440">
        <f t="shared" si="2"/>
        <v>12.13</v>
      </c>
      <c r="K40" s="433"/>
      <c r="M40" s="437"/>
    </row>
    <row r="41" spans="1:13" x14ac:dyDescent="0.2">
      <c r="A41" s="10" t="s">
        <v>235</v>
      </c>
      <c r="B41" s="425" t="s">
        <v>565</v>
      </c>
      <c r="C41" s="425" t="s">
        <v>375</v>
      </c>
      <c r="D41" s="10" t="s">
        <v>364</v>
      </c>
      <c r="E41" s="425" t="s">
        <v>301</v>
      </c>
      <c r="F41" s="437">
        <v>18.989999999999998</v>
      </c>
      <c r="G41" s="439"/>
      <c r="H41" s="440">
        <f t="shared" si="3"/>
        <v>18.989999999999998</v>
      </c>
      <c r="I41" s="440">
        <f t="shared" si="1"/>
        <v>18.989999999999998</v>
      </c>
      <c r="J41" s="440">
        <f t="shared" si="2"/>
        <v>18.989999999999998</v>
      </c>
      <c r="K41" s="433"/>
      <c r="M41" s="437"/>
    </row>
    <row r="42" spans="1:13" x14ac:dyDescent="0.2">
      <c r="A42" s="10" t="s">
        <v>397</v>
      </c>
      <c r="B42" s="425" t="s">
        <v>566</v>
      </c>
      <c r="C42" s="425" t="s">
        <v>374</v>
      </c>
      <c r="D42" s="10" t="s">
        <v>364</v>
      </c>
      <c r="E42" s="425" t="s">
        <v>301</v>
      </c>
      <c r="F42" s="437">
        <v>14.59</v>
      </c>
      <c r="G42" s="439"/>
      <c r="H42" s="440">
        <f t="shared" si="3"/>
        <v>14.59</v>
      </c>
      <c r="I42" s="440">
        <f t="shared" si="1"/>
        <v>14.59</v>
      </c>
      <c r="J42" s="440">
        <f t="shared" si="2"/>
        <v>14.59</v>
      </c>
      <c r="K42" s="433"/>
      <c r="M42" s="437"/>
    </row>
    <row r="43" spans="1:13" x14ac:dyDescent="0.2">
      <c r="A43" s="10" t="s">
        <v>404</v>
      </c>
      <c r="B43" s="425" t="s">
        <v>423</v>
      </c>
      <c r="C43" s="425" t="s">
        <v>302</v>
      </c>
      <c r="D43" s="10" t="s">
        <v>364</v>
      </c>
      <c r="E43" s="425" t="s">
        <v>301</v>
      </c>
      <c r="F43" s="437">
        <v>13.67</v>
      </c>
      <c r="G43" s="439"/>
      <c r="H43" s="440">
        <f t="shared" si="3"/>
        <v>13.67</v>
      </c>
      <c r="I43" s="440">
        <f t="shared" si="1"/>
        <v>13.67</v>
      </c>
      <c r="J43" s="440">
        <f t="shared" si="2"/>
        <v>13.67</v>
      </c>
      <c r="K43" s="433"/>
      <c r="M43" s="437"/>
    </row>
    <row r="44" spans="1:13" x14ac:dyDescent="0.2">
      <c r="A44" s="10" t="s">
        <v>398</v>
      </c>
      <c r="B44" s="425" t="s">
        <v>417</v>
      </c>
      <c r="C44" s="425" t="s">
        <v>302</v>
      </c>
      <c r="D44" s="10" t="s">
        <v>364</v>
      </c>
      <c r="E44" s="425" t="s">
        <v>301</v>
      </c>
      <c r="F44" s="437">
        <v>12.6</v>
      </c>
      <c r="G44" s="439"/>
      <c r="H44" s="440">
        <f t="shared" si="3"/>
        <v>12.6</v>
      </c>
      <c r="I44" s="440">
        <f t="shared" si="1"/>
        <v>12.6</v>
      </c>
      <c r="J44" s="440">
        <f t="shared" si="2"/>
        <v>12.6</v>
      </c>
      <c r="K44" s="433"/>
      <c r="M44" s="437"/>
    </row>
    <row r="45" spans="1:13" x14ac:dyDescent="0.2">
      <c r="A45" s="10" t="s">
        <v>91</v>
      </c>
      <c r="B45" s="441" t="s">
        <v>289</v>
      </c>
      <c r="C45" s="422" t="s">
        <v>363</v>
      </c>
      <c r="D45" s="10" t="s">
        <v>364</v>
      </c>
      <c r="E45" s="425" t="s">
        <v>283</v>
      </c>
      <c r="F45" s="437">
        <v>51.47</v>
      </c>
      <c r="G45" s="439"/>
      <c r="H45" s="440">
        <f t="shared" si="3"/>
        <v>51.47</v>
      </c>
      <c r="I45" s="440">
        <f t="shared" si="1"/>
        <v>51.47</v>
      </c>
      <c r="J45" s="440">
        <f t="shared" si="2"/>
        <v>51.47</v>
      </c>
      <c r="K45" s="433"/>
      <c r="M45" s="437"/>
    </row>
    <row r="46" spans="1:13" x14ac:dyDescent="0.2">
      <c r="A46" s="10" t="s">
        <v>92</v>
      </c>
      <c r="B46" s="441" t="s">
        <v>290</v>
      </c>
      <c r="C46" s="422" t="s">
        <v>363</v>
      </c>
      <c r="D46" s="10" t="s">
        <v>364</v>
      </c>
      <c r="E46" s="425" t="s">
        <v>283</v>
      </c>
      <c r="F46" s="437">
        <v>51.47</v>
      </c>
      <c r="G46" s="439"/>
      <c r="H46" s="440">
        <f t="shared" si="3"/>
        <v>51.47</v>
      </c>
      <c r="I46" s="440">
        <f t="shared" si="1"/>
        <v>51.47</v>
      </c>
      <c r="J46" s="440">
        <f t="shared" si="2"/>
        <v>51.47</v>
      </c>
      <c r="K46" s="433"/>
      <c r="M46" s="437"/>
    </row>
    <row r="47" spans="1:13" x14ac:dyDescent="0.2">
      <c r="A47" s="10" t="s">
        <v>93</v>
      </c>
      <c r="B47" s="441" t="s">
        <v>291</v>
      </c>
      <c r="C47" s="422" t="s">
        <v>363</v>
      </c>
      <c r="D47" s="10" t="s">
        <v>364</v>
      </c>
      <c r="E47" s="425" t="s">
        <v>283</v>
      </c>
      <c r="F47" s="437">
        <v>57.07</v>
      </c>
      <c r="G47" s="439"/>
      <c r="H47" s="440">
        <f t="shared" si="3"/>
        <v>57.07</v>
      </c>
      <c r="I47" s="440">
        <f t="shared" si="1"/>
        <v>57.07</v>
      </c>
      <c r="J47" s="440">
        <f t="shared" si="2"/>
        <v>57.07</v>
      </c>
      <c r="K47" s="433"/>
      <c r="M47" s="437"/>
    </row>
    <row r="48" spans="1:13" x14ac:dyDescent="0.2">
      <c r="A48" s="10" t="s">
        <v>94</v>
      </c>
      <c r="B48" s="441" t="s">
        <v>292</v>
      </c>
      <c r="C48" s="422" t="s">
        <v>363</v>
      </c>
      <c r="D48" s="10" t="s">
        <v>364</v>
      </c>
      <c r="E48" s="425" t="s">
        <v>283</v>
      </c>
      <c r="F48" s="437">
        <v>51.47</v>
      </c>
      <c r="G48" s="439"/>
      <c r="H48" s="440">
        <f t="shared" si="3"/>
        <v>51.47</v>
      </c>
      <c r="I48" s="440">
        <f t="shared" si="1"/>
        <v>51.47</v>
      </c>
      <c r="J48" s="440">
        <f t="shared" si="2"/>
        <v>51.47</v>
      </c>
      <c r="K48" s="433"/>
      <c r="M48" s="437"/>
    </row>
    <row r="49" spans="1:13" x14ac:dyDescent="0.2">
      <c r="A49" s="10" t="s">
        <v>95</v>
      </c>
      <c r="B49" s="441" t="s">
        <v>293</v>
      </c>
      <c r="C49" s="422" t="s">
        <v>363</v>
      </c>
      <c r="D49" s="10" t="s">
        <v>364</v>
      </c>
      <c r="E49" s="425" t="s">
        <v>283</v>
      </c>
      <c r="F49" s="437">
        <v>57.07</v>
      </c>
      <c r="G49" s="439"/>
      <c r="H49" s="440">
        <f t="shared" si="3"/>
        <v>57.07</v>
      </c>
      <c r="I49" s="440">
        <f t="shared" si="1"/>
        <v>57.07</v>
      </c>
      <c r="J49" s="440">
        <f t="shared" si="2"/>
        <v>57.07</v>
      </c>
      <c r="K49" s="433"/>
      <c r="M49" s="437"/>
    </row>
    <row r="50" spans="1:13" x14ac:dyDescent="0.2">
      <c r="A50" s="10" t="s">
        <v>96</v>
      </c>
      <c r="B50" s="441" t="s">
        <v>294</v>
      </c>
      <c r="C50" s="422" t="s">
        <v>363</v>
      </c>
      <c r="D50" s="10" t="s">
        <v>364</v>
      </c>
      <c r="E50" s="425" t="s">
        <v>283</v>
      </c>
      <c r="F50" s="437">
        <v>95.33</v>
      </c>
      <c r="G50" s="439"/>
      <c r="H50" s="440">
        <f t="shared" si="3"/>
        <v>95.33</v>
      </c>
      <c r="I50" s="440">
        <f t="shared" si="1"/>
        <v>95.33</v>
      </c>
      <c r="J50" s="440">
        <f t="shared" si="2"/>
        <v>95.33</v>
      </c>
      <c r="K50" s="433"/>
      <c r="M50" s="437"/>
    </row>
    <row r="51" spans="1:13" x14ac:dyDescent="0.2">
      <c r="A51" s="10" t="s">
        <v>97</v>
      </c>
      <c r="B51" s="441" t="s">
        <v>295</v>
      </c>
      <c r="C51" s="422" t="s">
        <v>363</v>
      </c>
      <c r="D51" s="10" t="s">
        <v>364</v>
      </c>
      <c r="E51" s="425" t="s">
        <v>283</v>
      </c>
      <c r="F51" s="437">
        <v>57.07</v>
      </c>
      <c r="G51" s="439"/>
      <c r="H51" s="440">
        <f t="shared" si="3"/>
        <v>57.07</v>
      </c>
      <c r="I51" s="440">
        <f t="shared" si="1"/>
        <v>57.07</v>
      </c>
      <c r="J51" s="440">
        <f t="shared" si="2"/>
        <v>57.07</v>
      </c>
      <c r="K51" s="433"/>
      <c r="M51" s="437"/>
    </row>
    <row r="52" spans="1:13" x14ac:dyDescent="0.2">
      <c r="A52" s="10" t="s">
        <v>98</v>
      </c>
      <c r="B52" s="441" t="s">
        <v>296</v>
      </c>
      <c r="C52" s="422" t="s">
        <v>363</v>
      </c>
      <c r="D52" s="10" t="s">
        <v>364</v>
      </c>
      <c r="E52" s="425" t="s">
        <v>283</v>
      </c>
      <c r="F52" s="437">
        <v>57.07</v>
      </c>
      <c r="G52" s="439"/>
      <c r="H52" s="440">
        <f t="shared" si="3"/>
        <v>57.07</v>
      </c>
      <c r="I52" s="440">
        <f t="shared" si="1"/>
        <v>57.07</v>
      </c>
      <c r="J52" s="440">
        <f t="shared" si="2"/>
        <v>57.07</v>
      </c>
      <c r="K52" s="433"/>
      <c r="M52" s="437"/>
    </row>
    <row r="53" spans="1:13" x14ac:dyDescent="0.2">
      <c r="A53" s="10" t="s">
        <v>99</v>
      </c>
      <c r="B53" s="441" t="s">
        <v>297</v>
      </c>
      <c r="C53" s="422" t="s">
        <v>363</v>
      </c>
      <c r="D53" s="10" t="s">
        <v>364</v>
      </c>
      <c r="E53" s="425" t="s">
        <v>283</v>
      </c>
      <c r="F53" s="437">
        <v>95.33</v>
      </c>
      <c r="G53" s="439"/>
      <c r="H53" s="440">
        <f t="shared" si="3"/>
        <v>95.33</v>
      </c>
      <c r="I53" s="440">
        <f t="shared" si="1"/>
        <v>95.33</v>
      </c>
      <c r="J53" s="440">
        <f t="shared" si="2"/>
        <v>95.33</v>
      </c>
      <c r="K53" s="433"/>
      <c r="M53" s="437"/>
    </row>
    <row r="54" spans="1:13" x14ac:dyDescent="0.2">
      <c r="A54" s="10" t="s">
        <v>396</v>
      </c>
      <c r="B54" s="425" t="s">
        <v>416</v>
      </c>
      <c r="C54" s="425" t="s">
        <v>218</v>
      </c>
      <c r="D54" s="10" t="s">
        <v>364</v>
      </c>
      <c r="E54" s="425" t="s">
        <v>288</v>
      </c>
      <c r="F54" s="437">
        <v>39.200000000000003</v>
      </c>
      <c r="G54" s="439"/>
      <c r="H54" s="440">
        <f t="shared" si="3"/>
        <v>39.200000000000003</v>
      </c>
      <c r="I54" s="440">
        <f t="shared" si="1"/>
        <v>39.200000000000003</v>
      </c>
      <c r="J54" s="440">
        <f t="shared" si="2"/>
        <v>39.200000000000003</v>
      </c>
      <c r="K54" s="433"/>
      <c r="M54" s="437"/>
    </row>
    <row r="55" spans="1:13" x14ac:dyDescent="0.2">
      <c r="A55" s="10" t="s">
        <v>89</v>
      </c>
      <c r="B55" s="425" t="s">
        <v>299</v>
      </c>
      <c r="C55" s="425" t="s">
        <v>368</v>
      </c>
      <c r="D55" s="10" t="s">
        <v>364</v>
      </c>
      <c r="E55" s="425" t="s">
        <v>288</v>
      </c>
      <c r="F55" s="437">
        <v>2.8</v>
      </c>
      <c r="G55" s="439"/>
      <c r="H55" s="440">
        <f t="shared" si="3"/>
        <v>2.8</v>
      </c>
      <c r="I55" s="440">
        <f t="shared" si="1"/>
        <v>2.8</v>
      </c>
      <c r="J55" s="440">
        <f t="shared" si="2"/>
        <v>2.8</v>
      </c>
      <c r="K55" s="433"/>
      <c r="M55" s="437"/>
    </row>
    <row r="56" spans="1:13" x14ac:dyDescent="0.2">
      <c r="A56" s="10" t="s">
        <v>89</v>
      </c>
      <c r="B56" s="425" t="s">
        <v>299</v>
      </c>
      <c r="C56" s="425" t="s">
        <v>368</v>
      </c>
      <c r="D56" s="429">
        <v>1</v>
      </c>
      <c r="E56" s="425" t="s">
        <v>288</v>
      </c>
      <c r="F56" s="437">
        <v>2.8</v>
      </c>
      <c r="G56" s="439"/>
      <c r="H56" s="440">
        <f t="shared" si="3"/>
        <v>2.8</v>
      </c>
      <c r="I56" s="440">
        <f t="shared" si="1"/>
        <v>2.8</v>
      </c>
      <c r="J56" s="440">
        <f t="shared" si="2"/>
        <v>2.8</v>
      </c>
      <c r="K56" s="433"/>
      <c r="M56" s="437"/>
    </row>
    <row r="57" spans="1:13" x14ac:dyDescent="0.2">
      <c r="A57" s="10" t="s">
        <v>90</v>
      </c>
      <c r="B57" s="425" t="s">
        <v>300</v>
      </c>
      <c r="C57" s="425" t="s">
        <v>367</v>
      </c>
      <c r="D57" s="10" t="s">
        <v>364</v>
      </c>
      <c r="E57" s="425" t="s">
        <v>288</v>
      </c>
      <c r="F57" s="437">
        <v>12.13</v>
      </c>
      <c r="G57" s="439"/>
      <c r="H57" s="440">
        <f t="shared" si="3"/>
        <v>12.13</v>
      </c>
      <c r="I57" s="440">
        <f t="shared" si="1"/>
        <v>12.13</v>
      </c>
      <c r="J57" s="440">
        <f t="shared" si="2"/>
        <v>12.13</v>
      </c>
      <c r="K57" s="433"/>
      <c r="M57" s="437"/>
    </row>
    <row r="58" spans="1:13" x14ac:dyDescent="0.2">
      <c r="A58" s="10" t="s">
        <v>90</v>
      </c>
      <c r="B58" s="425" t="s">
        <v>300</v>
      </c>
      <c r="C58" s="425" t="s">
        <v>367</v>
      </c>
      <c r="D58" s="429">
        <v>1</v>
      </c>
      <c r="E58" s="425" t="s">
        <v>288</v>
      </c>
      <c r="F58" s="437">
        <v>12.13</v>
      </c>
      <c r="G58" s="439"/>
      <c r="H58" s="440">
        <f t="shared" si="3"/>
        <v>12.13</v>
      </c>
      <c r="I58" s="440">
        <f t="shared" si="1"/>
        <v>12.13</v>
      </c>
      <c r="J58" s="440">
        <f t="shared" si="2"/>
        <v>12.13</v>
      </c>
      <c r="K58" s="433"/>
      <c r="M58" s="437"/>
    </row>
    <row r="59" spans="1:13" x14ac:dyDescent="0.2">
      <c r="A59" s="10" t="s">
        <v>163</v>
      </c>
      <c r="B59" s="425" t="s">
        <v>563</v>
      </c>
      <c r="C59" s="425" t="s">
        <v>373</v>
      </c>
      <c r="D59" s="10" t="s">
        <v>364</v>
      </c>
      <c r="E59" s="425" t="s">
        <v>288</v>
      </c>
      <c r="F59" s="437">
        <v>6</v>
      </c>
      <c r="G59" s="439"/>
      <c r="H59" s="440">
        <f t="shared" si="3"/>
        <v>6</v>
      </c>
      <c r="I59" s="440">
        <f t="shared" si="1"/>
        <v>6</v>
      </c>
      <c r="J59" s="440">
        <f t="shared" si="2"/>
        <v>6</v>
      </c>
      <c r="K59" s="433"/>
      <c r="M59" s="437"/>
    </row>
    <row r="60" spans="1:13" x14ac:dyDescent="0.2">
      <c r="A60" s="10" t="s">
        <v>163</v>
      </c>
      <c r="B60" s="425" t="s">
        <v>563</v>
      </c>
      <c r="C60" s="425" t="s">
        <v>373</v>
      </c>
      <c r="D60" s="429">
        <v>1</v>
      </c>
      <c r="E60" s="425" t="s">
        <v>288</v>
      </c>
      <c r="F60" s="437">
        <v>6</v>
      </c>
      <c r="G60" s="439"/>
      <c r="H60" s="440">
        <f t="shared" si="3"/>
        <v>6</v>
      </c>
      <c r="I60" s="440">
        <f t="shared" si="1"/>
        <v>6</v>
      </c>
      <c r="J60" s="440">
        <f t="shared" si="2"/>
        <v>6</v>
      </c>
      <c r="K60" s="433"/>
      <c r="M60" s="437"/>
    </row>
    <row r="61" spans="1:13" x14ac:dyDescent="0.2">
      <c r="A61" s="10" t="s">
        <v>381</v>
      </c>
      <c r="B61" s="425" t="s">
        <v>298</v>
      </c>
      <c r="C61" s="425" t="s">
        <v>82</v>
      </c>
      <c r="D61" s="10" t="s">
        <v>364</v>
      </c>
      <c r="E61" s="425" t="s">
        <v>287</v>
      </c>
      <c r="F61" s="437">
        <v>11.28</v>
      </c>
      <c r="G61" s="439"/>
      <c r="H61" s="440">
        <f t="shared" si="3"/>
        <v>11.28</v>
      </c>
      <c r="I61" s="440">
        <f t="shared" si="1"/>
        <v>11.28</v>
      </c>
      <c r="J61" s="440">
        <f t="shared" si="2"/>
        <v>11.28</v>
      </c>
      <c r="K61" s="433"/>
      <c r="M61" s="437"/>
    </row>
    <row r="62" spans="1:13" x14ac:dyDescent="0.2">
      <c r="A62" s="10" t="s">
        <v>246</v>
      </c>
      <c r="B62" s="425" t="s">
        <v>329</v>
      </c>
      <c r="C62" s="425" t="s">
        <v>82</v>
      </c>
      <c r="D62" s="10" t="s">
        <v>364</v>
      </c>
      <c r="E62" s="425" t="s">
        <v>287</v>
      </c>
      <c r="F62" s="437">
        <v>79.87</v>
      </c>
      <c r="G62" s="439"/>
      <c r="H62" s="440">
        <f t="shared" si="3"/>
        <v>79.87</v>
      </c>
      <c r="I62" s="440">
        <f t="shared" si="1"/>
        <v>79.87</v>
      </c>
      <c r="J62" s="440">
        <f t="shared" si="2"/>
        <v>79.87</v>
      </c>
      <c r="K62" s="433"/>
      <c r="M62" s="442"/>
    </row>
    <row r="63" spans="1:13" x14ac:dyDescent="0.2">
      <c r="A63" s="10" t="s">
        <v>245</v>
      </c>
      <c r="B63" s="425" t="s">
        <v>327</v>
      </c>
      <c r="C63" s="425" t="s">
        <v>370</v>
      </c>
      <c r="D63" s="10" t="s">
        <v>364</v>
      </c>
      <c r="E63" s="425" t="s">
        <v>328</v>
      </c>
      <c r="F63" s="437">
        <v>245.7</v>
      </c>
      <c r="G63" s="439"/>
      <c r="H63" s="440">
        <f t="shared" si="3"/>
        <v>245.7</v>
      </c>
      <c r="I63" s="440">
        <f t="shared" si="1"/>
        <v>245.7</v>
      </c>
      <c r="J63" s="440">
        <f t="shared" si="2"/>
        <v>245.7</v>
      </c>
      <c r="K63" s="433"/>
      <c r="M63" s="442"/>
    </row>
    <row r="64" spans="1:13" x14ac:dyDescent="0.2">
      <c r="A64" s="10" t="s">
        <v>252</v>
      </c>
      <c r="B64" s="425" t="s">
        <v>333</v>
      </c>
      <c r="C64" s="425" t="s">
        <v>82</v>
      </c>
      <c r="D64" s="10" t="s">
        <v>364</v>
      </c>
      <c r="E64" s="425" t="s">
        <v>287</v>
      </c>
      <c r="F64" s="437">
        <v>78.400000000000006</v>
      </c>
      <c r="G64" s="439"/>
      <c r="H64" s="440">
        <f t="shared" si="3"/>
        <v>78.400000000000006</v>
      </c>
      <c r="I64" s="440">
        <f t="shared" si="1"/>
        <v>78.400000000000006</v>
      </c>
      <c r="J64" s="440">
        <f t="shared" si="2"/>
        <v>78.400000000000006</v>
      </c>
      <c r="K64" s="433"/>
    </row>
    <row r="65" spans="1:11" x14ac:dyDescent="0.2">
      <c r="A65" s="10" t="s">
        <v>251</v>
      </c>
      <c r="B65" s="425" t="s">
        <v>332</v>
      </c>
      <c r="C65" s="425" t="s">
        <v>370</v>
      </c>
      <c r="D65" s="10" t="s">
        <v>364</v>
      </c>
      <c r="E65" s="425" t="s">
        <v>328</v>
      </c>
      <c r="F65" s="437">
        <v>244.3</v>
      </c>
      <c r="G65" s="439"/>
      <c r="H65" s="440">
        <f t="shared" si="3"/>
        <v>244.3</v>
      </c>
      <c r="I65" s="440">
        <f t="shared" si="1"/>
        <v>244.3</v>
      </c>
      <c r="J65" s="440">
        <f t="shared" si="2"/>
        <v>244.3</v>
      </c>
      <c r="K65" s="433"/>
    </row>
    <row r="66" spans="1:11" x14ac:dyDescent="0.2">
      <c r="A66" s="10" t="s">
        <v>405</v>
      </c>
      <c r="B66" s="425" t="s">
        <v>424</v>
      </c>
      <c r="C66" s="425" t="s">
        <v>218</v>
      </c>
      <c r="D66" s="10" t="s">
        <v>364</v>
      </c>
      <c r="E66" s="425" t="s">
        <v>288</v>
      </c>
      <c r="F66" s="437">
        <v>51.6</v>
      </c>
      <c r="G66" s="439"/>
      <c r="H66" s="440">
        <f t="shared" si="3"/>
        <v>51.6</v>
      </c>
      <c r="I66" s="440">
        <f t="shared" si="1"/>
        <v>51.6</v>
      </c>
      <c r="J66" s="440">
        <f t="shared" si="2"/>
        <v>51.6</v>
      </c>
      <c r="K66" s="433"/>
    </row>
    <row r="67" spans="1:11" x14ac:dyDescent="0.2">
      <c r="A67" s="10" t="s">
        <v>406</v>
      </c>
      <c r="B67" s="425" t="s">
        <v>425</v>
      </c>
      <c r="C67" s="425" t="s">
        <v>218</v>
      </c>
      <c r="D67" s="10" t="s">
        <v>364</v>
      </c>
      <c r="E67" s="425" t="s">
        <v>288</v>
      </c>
      <c r="F67" s="437">
        <v>53.07</v>
      </c>
      <c r="G67" s="439"/>
      <c r="H67" s="440">
        <f t="shared" ref="H67:H78" si="4">F67*(1-$H$2)</f>
        <v>53.07</v>
      </c>
      <c r="I67" s="440">
        <f t="shared" si="1"/>
        <v>53.07</v>
      </c>
      <c r="J67" s="440">
        <f t="shared" si="2"/>
        <v>53.07</v>
      </c>
      <c r="K67" s="433"/>
    </row>
    <row r="68" spans="1:11" x14ac:dyDescent="0.2">
      <c r="A68" s="10" t="s">
        <v>407</v>
      </c>
      <c r="B68" s="425" t="s">
        <v>426</v>
      </c>
      <c r="C68" s="425" t="s">
        <v>218</v>
      </c>
      <c r="D68" s="10" t="s">
        <v>364</v>
      </c>
      <c r="E68" s="425" t="s">
        <v>288</v>
      </c>
      <c r="F68" s="437">
        <v>54.4</v>
      </c>
      <c r="G68" s="439"/>
      <c r="H68" s="440">
        <f t="shared" si="4"/>
        <v>54.4</v>
      </c>
      <c r="I68" s="440">
        <f t="shared" ref="I68:I78" si="5">H68*(1+$I$2)</f>
        <v>54.4</v>
      </c>
      <c r="J68" s="440">
        <f t="shared" ref="J68:J78" si="6">H68/(1-$J$2)</f>
        <v>54.4</v>
      </c>
      <c r="K68" s="433"/>
    </row>
    <row r="69" spans="1:11" x14ac:dyDescent="0.2">
      <c r="A69" s="10" t="s">
        <v>408</v>
      </c>
      <c r="B69" s="425" t="s">
        <v>427</v>
      </c>
      <c r="C69" s="425" t="s">
        <v>218</v>
      </c>
      <c r="D69" s="10" t="s">
        <v>364</v>
      </c>
      <c r="E69" s="425" t="s">
        <v>288</v>
      </c>
      <c r="F69" s="437">
        <v>58.53</v>
      </c>
      <c r="G69" s="439"/>
      <c r="H69" s="440">
        <f t="shared" si="4"/>
        <v>58.53</v>
      </c>
      <c r="I69" s="440">
        <f t="shared" si="5"/>
        <v>58.53</v>
      </c>
      <c r="J69" s="440">
        <f t="shared" si="6"/>
        <v>58.53</v>
      </c>
      <c r="K69" s="433"/>
    </row>
    <row r="70" spans="1:11" x14ac:dyDescent="0.2">
      <c r="A70" s="10" t="s">
        <v>250</v>
      </c>
      <c r="B70" s="425" t="s">
        <v>331</v>
      </c>
      <c r="C70" s="425" t="s">
        <v>82</v>
      </c>
      <c r="D70" s="10" t="s">
        <v>364</v>
      </c>
      <c r="E70" s="425" t="s">
        <v>287</v>
      </c>
      <c r="F70" s="437">
        <v>78.400000000000006</v>
      </c>
      <c r="G70" s="439"/>
      <c r="H70" s="440">
        <f t="shared" si="4"/>
        <v>78.400000000000006</v>
      </c>
      <c r="I70" s="440">
        <f t="shared" si="5"/>
        <v>78.400000000000006</v>
      </c>
      <c r="J70" s="440">
        <f t="shared" si="6"/>
        <v>78.400000000000006</v>
      </c>
      <c r="K70" s="433"/>
    </row>
    <row r="71" spans="1:11" x14ac:dyDescent="0.2">
      <c r="A71" s="10" t="s">
        <v>399</v>
      </c>
      <c r="B71" s="425" t="s">
        <v>418</v>
      </c>
      <c r="C71" s="425" t="s">
        <v>218</v>
      </c>
      <c r="D71" s="10" t="s">
        <v>364</v>
      </c>
      <c r="E71" s="425" t="s">
        <v>288</v>
      </c>
      <c r="F71" s="437">
        <v>57.4</v>
      </c>
      <c r="G71" s="439"/>
      <c r="H71" s="440">
        <f t="shared" si="4"/>
        <v>57.4</v>
      </c>
      <c r="I71" s="440">
        <f t="shared" si="5"/>
        <v>57.4</v>
      </c>
      <c r="J71" s="440">
        <f t="shared" si="6"/>
        <v>57.4</v>
      </c>
      <c r="K71" s="433"/>
    </row>
    <row r="72" spans="1:11" x14ac:dyDescent="0.2">
      <c r="A72" s="10" t="s">
        <v>248</v>
      </c>
      <c r="B72" s="425" t="s">
        <v>330</v>
      </c>
      <c r="C72" s="425" t="s">
        <v>82</v>
      </c>
      <c r="D72" s="10" t="s">
        <v>364</v>
      </c>
      <c r="E72" s="425" t="s">
        <v>287</v>
      </c>
      <c r="F72" s="437">
        <v>78.400000000000006</v>
      </c>
      <c r="G72" s="439"/>
      <c r="H72" s="440">
        <f t="shared" si="4"/>
        <v>78.400000000000006</v>
      </c>
      <c r="I72" s="440">
        <f t="shared" si="5"/>
        <v>78.400000000000006</v>
      </c>
      <c r="J72" s="440">
        <f t="shared" si="6"/>
        <v>78.400000000000006</v>
      </c>
      <c r="K72" s="433"/>
    </row>
    <row r="73" spans="1:11" x14ac:dyDescent="0.2">
      <c r="A73" s="431" t="s">
        <v>376</v>
      </c>
      <c r="B73" s="426" t="s">
        <v>379</v>
      </c>
      <c r="C73" s="427" t="s">
        <v>380</v>
      </c>
      <c r="D73" s="432" t="s">
        <v>379</v>
      </c>
      <c r="E73" s="443" t="s">
        <v>379</v>
      </c>
      <c r="F73" s="444">
        <v>0</v>
      </c>
      <c r="G73" s="445"/>
      <c r="H73" s="446">
        <f t="shared" si="4"/>
        <v>0</v>
      </c>
      <c r="I73" s="433">
        <f t="shared" si="5"/>
        <v>0</v>
      </c>
      <c r="J73" s="433">
        <f t="shared" si="6"/>
        <v>0</v>
      </c>
      <c r="K73" s="433"/>
    </row>
    <row r="74" spans="1:11" x14ac:dyDescent="0.2">
      <c r="A74" s="10" t="s">
        <v>384</v>
      </c>
      <c r="B74" s="425" t="s">
        <v>567</v>
      </c>
      <c r="C74" s="436" t="s">
        <v>385</v>
      </c>
      <c r="D74" s="432" t="s">
        <v>379</v>
      </c>
      <c r="E74" s="425" t="s">
        <v>288</v>
      </c>
      <c r="F74" s="437">
        <v>5.2200000000000003E-2</v>
      </c>
      <c r="H74" s="433">
        <f t="shared" si="4"/>
        <v>5.2200000000000003E-2</v>
      </c>
      <c r="I74" s="433">
        <f t="shared" si="5"/>
        <v>5.2200000000000003E-2</v>
      </c>
      <c r="J74" s="433">
        <f t="shared" si="6"/>
        <v>5.2200000000000003E-2</v>
      </c>
      <c r="K74" s="433"/>
    </row>
    <row r="75" spans="1:11" x14ac:dyDescent="0.2">
      <c r="A75" s="455" t="s">
        <v>534</v>
      </c>
      <c r="B75" s="456" t="s">
        <v>535</v>
      </c>
      <c r="C75" s="456" t="s">
        <v>367</v>
      </c>
      <c r="D75" s="455" t="s">
        <v>364</v>
      </c>
      <c r="E75" s="456" t="s">
        <v>288</v>
      </c>
      <c r="F75" s="461">
        <v>31.07</v>
      </c>
      <c r="G75" s="462"/>
      <c r="H75" s="452">
        <f t="shared" si="4"/>
        <v>31.07</v>
      </c>
      <c r="I75" s="452">
        <f t="shared" si="5"/>
        <v>31.07</v>
      </c>
      <c r="J75" s="452">
        <f t="shared" si="6"/>
        <v>31.07</v>
      </c>
      <c r="K75" s="433"/>
    </row>
    <row r="76" spans="1:11" x14ac:dyDescent="0.2">
      <c r="A76" s="455" t="s">
        <v>533</v>
      </c>
      <c r="B76" s="456" t="s">
        <v>536</v>
      </c>
      <c r="C76" s="456" t="s">
        <v>366</v>
      </c>
      <c r="D76" s="455" t="s">
        <v>364</v>
      </c>
      <c r="E76" s="456" t="s">
        <v>288</v>
      </c>
      <c r="F76" s="461">
        <v>19.329999999999998</v>
      </c>
      <c r="G76" s="462"/>
      <c r="H76" s="452">
        <f t="shared" si="4"/>
        <v>19.329999999999998</v>
      </c>
      <c r="I76" s="452">
        <f t="shared" si="5"/>
        <v>19.329999999999998</v>
      </c>
      <c r="J76" s="452">
        <f t="shared" si="6"/>
        <v>19.329999999999998</v>
      </c>
      <c r="K76" s="433"/>
    </row>
    <row r="77" spans="1:11" x14ac:dyDescent="0.2">
      <c r="A77" s="453" t="s">
        <v>783</v>
      </c>
      <c r="B77" s="570" t="s">
        <v>784</v>
      </c>
      <c r="C77" s="448" t="s">
        <v>519</v>
      </c>
      <c r="D77" s="449">
        <v>1</v>
      </c>
      <c r="E77" s="448" t="s">
        <v>518</v>
      </c>
      <c r="F77" s="450">
        <v>4.4800000000000004</v>
      </c>
      <c r="G77" s="451"/>
      <c r="H77" s="452">
        <f t="shared" si="4"/>
        <v>4.4800000000000004</v>
      </c>
      <c r="I77" s="452">
        <f t="shared" si="5"/>
        <v>4.4800000000000004</v>
      </c>
      <c r="J77" s="452">
        <f t="shared" si="6"/>
        <v>4.4800000000000004</v>
      </c>
      <c r="K77" s="433"/>
    </row>
    <row r="78" spans="1:11" x14ac:dyDescent="0.2">
      <c r="A78" s="431" t="s">
        <v>247</v>
      </c>
      <c r="B78" s="426" t="s">
        <v>378</v>
      </c>
      <c r="C78" s="427" t="s">
        <v>244</v>
      </c>
      <c r="D78" s="430">
        <v>1</v>
      </c>
      <c r="E78" s="443" t="s">
        <v>377</v>
      </c>
      <c r="F78" s="444">
        <v>174.5</v>
      </c>
      <c r="G78" s="445"/>
      <c r="H78" s="446">
        <f t="shared" si="4"/>
        <v>174.5</v>
      </c>
      <c r="I78" s="433">
        <f t="shared" si="5"/>
        <v>174.5</v>
      </c>
      <c r="J78" s="433">
        <f t="shared" si="6"/>
        <v>174.5</v>
      </c>
      <c r="K78" s="433"/>
    </row>
    <row r="79" spans="1:11" x14ac:dyDescent="0.2">
      <c r="A79" s="447" t="s">
        <v>623</v>
      </c>
      <c r="B79" s="447" t="s">
        <v>672</v>
      </c>
      <c r="C79" s="421" t="s">
        <v>363</v>
      </c>
      <c r="D79" s="430">
        <v>1</v>
      </c>
      <c r="E79" t="s">
        <v>288</v>
      </c>
      <c r="F79" s="552">
        <v>10.321032000000001</v>
      </c>
      <c r="H79" s="446">
        <f t="shared" ref="H79:H125" si="7">F79*(1-$H$2)</f>
        <v>10.321032000000001</v>
      </c>
      <c r="I79" s="433">
        <f t="shared" ref="I79:I125" si="8">H79*(1+$I$2)</f>
        <v>10.321032000000001</v>
      </c>
      <c r="J79" s="433">
        <f t="shared" ref="J79:J125" si="9">H79/(1-$J$2)</f>
        <v>10.321032000000001</v>
      </c>
    </row>
    <row r="80" spans="1:11" x14ac:dyDescent="0.2">
      <c r="A80" s="447" t="s">
        <v>624</v>
      </c>
      <c r="B80" s="447" t="s">
        <v>673</v>
      </c>
      <c r="C80" s="421" t="s">
        <v>363</v>
      </c>
      <c r="D80" s="430">
        <v>1</v>
      </c>
      <c r="E80" t="s">
        <v>288</v>
      </c>
      <c r="F80" s="552">
        <v>10.321032000000001</v>
      </c>
      <c r="H80" s="446">
        <f t="shared" si="7"/>
        <v>10.321032000000001</v>
      </c>
      <c r="I80" s="433">
        <f t="shared" si="8"/>
        <v>10.321032000000001</v>
      </c>
      <c r="J80" s="433">
        <f t="shared" si="9"/>
        <v>10.321032000000001</v>
      </c>
    </row>
    <row r="81" spans="1:13" x14ac:dyDescent="0.2">
      <c r="A81" s="447" t="s">
        <v>625</v>
      </c>
      <c r="B81" s="447" t="s">
        <v>674</v>
      </c>
      <c r="C81" s="421" t="s">
        <v>363</v>
      </c>
      <c r="D81" s="430">
        <v>1</v>
      </c>
      <c r="E81" t="s">
        <v>288</v>
      </c>
      <c r="F81" s="552">
        <v>10.321032000000001</v>
      </c>
      <c r="H81" s="446">
        <f t="shared" si="7"/>
        <v>10.321032000000001</v>
      </c>
      <c r="I81" s="433">
        <f t="shared" si="8"/>
        <v>10.321032000000001</v>
      </c>
      <c r="J81" s="433">
        <f t="shared" si="9"/>
        <v>10.321032000000001</v>
      </c>
    </row>
    <row r="82" spans="1:13" x14ac:dyDescent="0.2">
      <c r="A82" s="447" t="s">
        <v>626</v>
      </c>
      <c r="B82" s="447" t="s">
        <v>675</v>
      </c>
      <c r="C82" s="464" t="s">
        <v>636</v>
      </c>
      <c r="D82" s="430">
        <v>1</v>
      </c>
      <c r="E82" t="s">
        <v>288</v>
      </c>
      <c r="F82" s="552">
        <v>10.64</v>
      </c>
      <c r="H82" s="446">
        <f t="shared" si="7"/>
        <v>10.64</v>
      </c>
      <c r="I82" s="433">
        <f t="shared" si="8"/>
        <v>10.64</v>
      </c>
      <c r="J82" s="433">
        <f t="shared" si="9"/>
        <v>10.64</v>
      </c>
    </row>
    <row r="83" spans="1:13" x14ac:dyDescent="0.2">
      <c r="A83" s="447" t="s">
        <v>620</v>
      </c>
      <c r="B83" s="447" t="s">
        <v>676</v>
      </c>
      <c r="C83" s="464" t="s">
        <v>636</v>
      </c>
      <c r="D83" s="430">
        <v>1</v>
      </c>
      <c r="E83" t="s">
        <v>288</v>
      </c>
      <c r="F83" s="552">
        <v>10.64</v>
      </c>
      <c r="H83" s="446">
        <f t="shared" si="7"/>
        <v>10.64</v>
      </c>
      <c r="I83" s="433">
        <f t="shared" si="8"/>
        <v>10.64</v>
      </c>
      <c r="J83" s="433">
        <f t="shared" si="9"/>
        <v>10.64</v>
      </c>
    </row>
    <row r="84" spans="1:13" x14ac:dyDescent="0.2">
      <c r="A84" s="447" t="s">
        <v>627</v>
      </c>
      <c r="B84" s="447" t="s">
        <v>677</v>
      </c>
      <c r="C84" s="464" t="s">
        <v>636</v>
      </c>
      <c r="D84" s="430">
        <v>1</v>
      </c>
      <c r="E84" t="s">
        <v>288</v>
      </c>
      <c r="F84" s="552">
        <v>10.64</v>
      </c>
      <c r="H84" s="446">
        <f t="shared" si="7"/>
        <v>10.64</v>
      </c>
      <c r="I84" s="433">
        <f t="shared" si="8"/>
        <v>10.64</v>
      </c>
      <c r="J84" s="433">
        <f t="shared" si="9"/>
        <v>10.64</v>
      </c>
    </row>
    <row r="85" spans="1:13" x14ac:dyDescent="0.2">
      <c r="A85" s="447" t="s">
        <v>628</v>
      </c>
      <c r="B85" s="447" t="s">
        <v>678</v>
      </c>
      <c r="C85" s="464" t="s">
        <v>637</v>
      </c>
      <c r="D85" s="430">
        <v>1</v>
      </c>
      <c r="E85" t="s">
        <v>288</v>
      </c>
      <c r="F85" s="552">
        <v>0.52270000000000005</v>
      </c>
      <c r="H85" s="446">
        <f t="shared" si="7"/>
        <v>0.52270000000000005</v>
      </c>
      <c r="I85" s="433">
        <f t="shared" si="8"/>
        <v>0.52270000000000005</v>
      </c>
      <c r="J85" s="433">
        <f t="shared" si="9"/>
        <v>0.52270000000000005</v>
      </c>
    </row>
    <row r="86" spans="1:13" x14ac:dyDescent="0.2">
      <c r="A86" s="447" t="s">
        <v>629</v>
      </c>
      <c r="B86" s="447" t="s">
        <v>679</v>
      </c>
      <c r="C86" s="464" t="s">
        <v>637</v>
      </c>
      <c r="D86" s="430">
        <v>1</v>
      </c>
      <c r="E86" t="s">
        <v>288</v>
      </c>
      <c r="F86" s="552">
        <v>2.6426999999999996</v>
      </c>
      <c r="H86" s="446">
        <f t="shared" si="7"/>
        <v>2.6426999999999996</v>
      </c>
      <c r="I86" s="433">
        <f t="shared" si="8"/>
        <v>2.6426999999999996</v>
      </c>
      <c r="J86" s="433">
        <f t="shared" si="9"/>
        <v>2.6426999999999996</v>
      </c>
    </row>
    <row r="87" spans="1:13" x14ac:dyDescent="0.2">
      <c r="A87" s="447" t="s">
        <v>630</v>
      </c>
      <c r="B87" s="548" t="s">
        <v>761</v>
      </c>
      <c r="C87" s="464" t="s">
        <v>637</v>
      </c>
      <c r="D87" s="430">
        <v>1</v>
      </c>
      <c r="E87" t="s">
        <v>288</v>
      </c>
      <c r="F87" s="552">
        <v>2.6480000000000001</v>
      </c>
      <c r="H87" s="446">
        <f t="shared" si="7"/>
        <v>2.6480000000000001</v>
      </c>
      <c r="I87" s="433">
        <f t="shared" si="8"/>
        <v>2.6480000000000001</v>
      </c>
      <c r="J87" s="433">
        <f t="shared" si="9"/>
        <v>2.6480000000000001</v>
      </c>
    </row>
    <row r="88" spans="1:13" x14ac:dyDescent="0.2">
      <c r="A88" s="447" t="s">
        <v>631</v>
      </c>
      <c r="B88" s="447" t="s">
        <v>680</v>
      </c>
      <c r="C88" s="464" t="s">
        <v>638</v>
      </c>
      <c r="D88" s="430">
        <v>1</v>
      </c>
      <c r="E88" t="s">
        <v>288</v>
      </c>
      <c r="F88" s="552">
        <v>0.70669999999999999</v>
      </c>
      <c r="H88" s="446">
        <f t="shared" si="7"/>
        <v>0.70669999999999999</v>
      </c>
      <c r="I88" s="433">
        <f t="shared" si="8"/>
        <v>0.70669999999999999</v>
      </c>
      <c r="J88" s="433">
        <f t="shared" si="9"/>
        <v>0.70669999999999999</v>
      </c>
    </row>
    <row r="89" spans="1:13" x14ac:dyDescent="0.2">
      <c r="A89" s="447" t="s">
        <v>621</v>
      </c>
      <c r="B89" s="447" t="s">
        <v>681</v>
      </c>
      <c r="C89" s="464" t="s">
        <v>638</v>
      </c>
      <c r="D89" s="430">
        <v>1</v>
      </c>
      <c r="E89" t="s">
        <v>288</v>
      </c>
      <c r="F89" s="552">
        <v>0.97329999999999994</v>
      </c>
      <c r="H89" s="446">
        <f t="shared" si="7"/>
        <v>0.97329999999999994</v>
      </c>
      <c r="I89" s="433">
        <f t="shared" si="8"/>
        <v>0.97329999999999994</v>
      </c>
      <c r="J89" s="433">
        <f t="shared" si="9"/>
        <v>0.97329999999999994</v>
      </c>
    </row>
    <row r="90" spans="1:13" x14ac:dyDescent="0.2">
      <c r="A90" s="447" t="s">
        <v>632</v>
      </c>
      <c r="B90" s="548" t="s">
        <v>762</v>
      </c>
      <c r="C90" s="464" t="s">
        <v>638</v>
      </c>
      <c r="D90" s="430">
        <v>1</v>
      </c>
      <c r="E90" t="s">
        <v>288</v>
      </c>
      <c r="F90" s="552">
        <v>2.8080000000000003</v>
      </c>
      <c r="H90" s="446">
        <f t="shared" si="7"/>
        <v>2.8080000000000003</v>
      </c>
      <c r="I90" s="433">
        <f t="shared" si="8"/>
        <v>2.8080000000000003</v>
      </c>
      <c r="J90" s="433">
        <f t="shared" si="9"/>
        <v>2.8080000000000003</v>
      </c>
      <c r="M90" s="439"/>
    </row>
    <row r="91" spans="1:13" x14ac:dyDescent="0.2">
      <c r="A91" s="447" t="s">
        <v>633</v>
      </c>
      <c r="B91" s="447" t="s">
        <v>682</v>
      </c>
      <c r="C91" s="464" t="s">
        <v>639</v>
      </c>
      <c r="D91" s="430">
        <v>1</v>
      </c>
      <c r="E91" t="s">
        <v>288</v>
      </c>
      <c r="F91" s="549">
        <v>2.6807999999999996</v>
      </c>
      <c r="H91" s="446">
        <f t="shared" si="7"/>
        <v>2.6807999999999996</v>
      </c>
      <c r="I91" s="433">
        <f t="shared" si="8"/>
        <v>2.6807999999999996</v>
      </c>
      <c r="J91" s="433">
        <f t="shared" si="9"/>
        <v>2.6807999999999996</v>
      </c>
      <c r="M91" s="439"/>
    </row>
    <row r="92" spans="1:13" x14ac:dyDescent="0.2">
      <c r="A92" s="447" t="s">
        <v>634</v>
      </c>
      <c r="B92" s="447" t="s">
        <v>683</v>
      </c>
      <c r="C92" s="464" t="s">
        <v>639</v>
      </c>
      <c r="D92" s="430">
        <v>1</v>
      </c>
      <c r="E92" t="s">
        <v>288</v>
      </c>
      <c r="F92" s="550">
        <v>2.7500999999999998</v>
      </c>
      <c r="H92" s="446">
        <f t="shared" si="7"/>
        <v>2.7500999999999998</v>
      </c>
      <c r="I92" s="433">
        <f t="shared" si="8"/>
        <v>2.7500999999999998</v>
      </c>
      <c r="J92" s="433">
        <f t="shared" si="9"/>
        <v>2.7500999999999998</v>
      </c>
      <c r="M92" s="439"/>
    </row>
    <row r="93" spans="1:13" x14ac:dyDescent="0.2">
      <c r="A93" s="447" t="s">
        <v>622</v>
      </c>
      <c r="B93" s="447" t="s">
        <v>684</v>
      </c>
      <c r="C93" s="464" t="s">
        <v>639</v>
      </c>
      <c r="D93" s="430">
        <v>1</v>
      </c>
      <c r="E93" t="s">
        <v>288</v>
      </c>
      <c r="F93" s="550">
        <v>2.7500999999999998</v>
      </c>
      <c r="H93" s="446">
        <f t="shared" si="7"/>
        <v>2.7500999999999998</v>
      </c>
      <c r="I93" s="433">
        <f t="shared" si="8"/>
        <v>2.7500999999999998</v>
      </c>
      <c r="J93" s="433">
        <f t="shared" si="9"/>
        <v>2.7500999999999998</v>
      </c>
    </row>
    <row r="94" spans="1:13" x14ac:dyDescent="0.2">
      <c r="A94" s="447" t="s">
        <v>635</v>
      </c>
      <c r="B94" s="447" t="s">
        <v>685</v>
      </c>
      <c r="C94" s="464" t="s">
        <v>639</v>
      </c>
      <c r="D94" s="430">
        <v>1</v>
      </c>
      <c r="E94" t="s">
        <v>288</v>
      </c>
      <c r="F94" s="550">
        <v>3.1741000000000001</v>
      </c>
      <c r="H94" s="446">
        <f t="shared" si="7"/>
        <v>3.1741000000000001</v>
      </c>
      <c r="I94" s="433">
        <f t="shared" si="8"/>
        <v>3.1741000000000001</v>
      </c>
      <c r="J94" s="433">
        <f t="shared" si="9"/>
        <v>3.1741000000000001</v>
      </c>
    </row>
    <row r="95" spans="1:13" x14ac:dyDescent="0.2">
      <c r="A95" s="447" t="s">
        <v>584</v>
      </c>
      <c r="B95" s="447" t="s">
        <v>686</v>
      </c>
      <c r="C95" s="464" t="s">
        <v>640</v>
      </c>
      <c r="D95" s="430">
        <v>1</v>
      </c>
      <c r="E95" t="s">
        <v>288</v>
      </c>
      <c r="F95" s="550">
        <v>0.38729999999999998</v>
      </c>
      <c r="H95" s="446">
        <f t="shared" si="7"/>
        <v>0.38729999999999998</v>
      </c>
      <c r="I95" s="433">
        <f t="shared" si="8"/>
        <v>0.38729999999999998</v>
      </c>
      <c r="J95" s="433">
        <f t="shared" si="9"/>
        <v>0.38729999999999998</v>
      </c>
    </row>
    <row r="96" spans="1:13" x14ac:dyDescent="0.2">
      <c r="A96" s="447" t="s">
        <v>585</v>
      </c>
      <c r="B96" s="447" t="s">
        <v>687</v>
      </c>
      <c r="C96" s="464" t="s">
        <v>641</v>
      </c>
      <c r="D96" s="430">
        <v>1</v>
      </c>
      <c r="E96" t="s">
        <v>288</v>
      </c>
      <c r="F96" s="550">
        <v>0.4607</v>
      </c>
      <c r="H96" s="446">
        <f t="shared" si="7"/>
        <v>0.4607</v>
      </c>
      <c r="I96" s="433">
        <f t="shared" si="8"/>
        <v>0.4607</v>
      </c>
      <c r="J96" s="433">
        <f t="shared" si="9"/>
        <v>0.4607</v>
      </c>
    </row>
    <row r="97" spans="1:10" x14ac:dyDescent="0.2">
      <c r="A97" s="447" t="s">
        <v>588</v>
      </c>
      <c r="B97" s="447" t="s">
        <v>688</v>
      </c>
      <c r="C97" s="464" t="s">
        <v>640</v>
      </c>
      <c r="D97" s="430">
        <v>1</v>
      </c>
      <c r="E97" t="s">
        <v>288</v>
      </c>
      <c r="F97" s="550">
        <v>0.56830000000000003</v>
      </c>
      <c r="H97" s="446">
        <f t="shared" si="7"/>
        <v>0.56830000000000003</v>
      </c>
      <c r="I97" s="433">
        <f t="shared" si="8"/>
        <v>0.56830000000000003</v>
      </c>
      <c r="J97" s="433">
        <f t="shared" si="9"/>
        <v>0.56830000000000003</v>
      </c>
    </row>
    <row r="98" spans="1:10" x14ac:dyDescent="0.2">
      <c r="A98" s="447" t="s">
        <v>589</v>
      </c>
      <c r="B98" s="447" t="s">
        <v>689</v>
      </c>
      <c r="C98" s="464" t="s">
        <v>641</v>
      </c>
      <c r="D98" s="430">
        <v>1</v>
      </c>
      <c r="E98" t="s">
        <v>288</v>
      </c>
      <c r="F98" s="550">
        <v>0.62929999999999997</v>
      </c>
      <c r="H98" s="446">
        <f t="shared" si="7"/>
        <v>0.62929999999999997</v>
      </c>
      <c r="I98" s="433">
        <f t="shared" si="8"/>
        <v>0.62929999999999997</v>
      </c>
      <c r="J98" s="433">
        <f t="shared" si="9"/>
        <v>0.62929999999999997</v>
      </c>
    </row>
    <row r="99" spans="1:10" x14ac:dyDescent="0.2">
      <c r="A99" s="447" t="s">
        <v>592</v>
      </c>
      <c r="B99" s="447" t="s">
        <v>690</v>
      </c>
      <c r="C99" s="464" t="s">
        <v>640</v>
      </c>
      <c r="D99" s="430">
        <v>1</v>
      </c>
      <c r="E99" t="s">
        <v>288</v>
      </c>
      <c r="F99" s="550">
        <v>0.61070000000000002</v>
      </c>
      <c r="H99" s="446">
        <f t="shared" si="7"/>
        <v>0.61070000000000002</v>
      </c>
      <c r="I99" s="433">
        <f t="shared" si="8"/>
        <v>0.61070000000000002</v>
      </c>
      <c r="J99" s="433">
        <f t="shared" si="9"/>
        <v>0.61070000000000002</v>
      </c>
    </row>
    <row r="100" spans="1:10" x14ac:dyDescent="0.2">
      <c r="A100" s="447" t="s">
        <v>593</v>
      </c>
      <c r="B100" s="447" t="s">
        <v>691</v>
      </c>
      <c r="C100" s="464" t="s">
        <v>641</v>
      </c>
      <c r="D100" s="430">
        <v>1</v>
      </c>
      <c r="E100" t="s">
        <v>288</v>
      </c>
      <c r="F100" s="550">
        <v>0.67469999999999997</v>
      </c>
      <c r="H100" s="446">
        <f t="shared" si="7"/>
        <v>0.67469999999999997</v>
      </c>
      <c r="I100" s="433">
        <f t="shared" si="8"/>
        <v>0.67469999999999997</v>
      </c>
      <c r="J100" s="433">
        <f t="shared" si="9"/>
        <v>0.67469999999999997</v>
      </c>
    </row>
    <row r="101" spans="1:10" x14ac:dyDescent="0.2">
      <c r="A101" s="447" t="s">
        <v>594</v>
      </c>
      <c r="B101" s="447" t="s">
        <v>692</v>
      </c>
      <c r="C101" s="464" t="s">
        <v>643</v>
      </c>
      <c r="D101" s="430">
        <v>1</v>
      </c>
      <c r="E101" t="s">
        <v>288</v>
      </c>
      <c r="F101" s="550">
        <v>0.70269999999999999</v>
      </c>
      <c r="H101" s="446">
        <f t="shared" si="7"/>
        <v>0.70269999999999999</v>
      </c>
      <c r="I101" s="433">
        <f t="shared" si="8"/>
        <v>0.70269999999999999</v>
      </c>
      <c r="J101" s="433">
        <f t="shared" si="9"/>
        <v>0.70269999999999999</v>
      </c>
    </row>
    <row r="102" spans="1:10" x14ac:dyDescent="0.2">
      <c r="A102" s="447" t="s">
        <v>595</v>
      </c>
      <c r="B102" s="447" t="s">
        <v>693</v>
      </c>
      <c r="C102" s="464" t="s">
        <v>642</v>
      </c>
      <c r="D102" s="430">
        <v>1</v>
      </c>
      <c r="E102" t="s">
        <v>288</v>
      </c>
      <c r="F102" s="550">
        <v>0.76</v>
      </c>
      <c r="H102" s="446">
        <f t="shared" si="7"/>
        <v>0.76</v>
      </c>
      <c r="I102" s="433">
        <f t="shared" si="8"/>
        <v>0.76</v>
      </c>
      <c r="J102" s="433">
        <f t="shared" si="9"/>
        <v>0.76</v>
      </c>
    </row>
    <row r="103" spans="1:10" x14ac:dyDescent="0.2">
      <c r="A103" s="447" t="s">
        <v>644</v>
      </c>
      <c r="B103" s="447" t="s">
        <v>694</v>
      </c>
      <c r="C103" s="464" t="s">
        <v>667</v>
      </c>
      <c r="D103" s="430">
        <v>1</v>
      </c>
      <c r="E103" t="s">
        <v>288</v>
      </c>
      <c r="F103" s="549">
        <v>1.94</v>
      </c>
      <c r="H103" s="446">
        <f t="shared" si="7"/>
        <v>1.94</v>
      </c>
      <c r="I103" s="433">
        <f t="shared" si="8"/>
        <v>1.94</v>
      </c>
      <c r="J103" s="433">
        <f t="shared" si="9"/>
        <v>1.94</v>
      </c>
    </row>
    <row r="104" spans="1:10" x14ac:dyDescent="0.2">
      <c r="A104" s="447" t="s">
        <v>645</v>
      </c>
      <c r="B104" s="447" t="s">
        <v>695</v>
      </c>
      <c r="C104" s="464" t="s">
        <v>667</v>
      </c>
      <c r="D104" s="430">
        <v>1</v>
      </c>
      <c r="E104" t="s">
        <v>288</v>
      </c>
      <c r="F104" s="550">
        <v>1.94</v>
      </c>
      <c r="H104" s="446">
        <f t="shared" si="7"/>
        <v>1.94</v>
      </c>
      <c r="I104" s="433">
        <f t="shared" si="8"/>
        <v>1.94</v>
      </c>
      <c r="J104" s="433">
        <f t="shared" si="9"/>
        <v>1.94</v>
      </c>
    </row>
    <row r="105" spans="1:10" x14ac:dyDescent="0.2">
      <c r="A105" s="447" t="s">
        <v>646</v>
      </c>
      <c r="B105" s="447" t="s">
        <v>696</v>
      </c>
      <c r="C105" s="464" t="s">
        <v>667</v>
      </c>
      <c r="D105" s="430">
        <v>1</v>
      </c>
      <c r="E105" t="s">
        <v>288</v>
      </c>
      <c r="F105" s="550">
        <v>1.94</v>
      </c>
      <c r="H105" s="446">
        <f t="shared" si="7"/>
        <v>1.94</v>
      </c>
      <c r="I105" s="433">
        <f t="shared" si="8"/>
        <v>1.94</v>
      </c>
      <c r="J105" s="433">
        <f t="shared" si="9"/>
        <v>1.94</v>
      </c>
    </row>
    <row r="106" spans="1:10" x14ac:dyDescent="0.2">
      <c r="A106" s="447" t="s">
        <v>647</v>
      </c>
      <c r="B106" s="447" t="s">
        <v>697</v>
      </c>
      <c r="C106" s="464" t="s">
        <v>667</v>
      </c>
      <c r="D106" s="430">
        <v>1</v>
      </c>
      <c r="E106" t="s">
        <v>288</v>
      </c>
      <c r="F106" s="550">
        <v>1.94</v>
      </c>
      <c r="H106" s="446">
        <f t="shared" si="7"/>
        <v>1.94</v>
      </c>
      <c r="I106" s="433">
        <f t="shared" si="8"/>
        <v>1.94</v>
      </c>
      <c r="J106" s="433">
        <f t="shared" si="9"/>
        <v>1.94</v>
      </c>
    </row>
    <row r="107" spans="1:10" x14ac:dyDescent="0.2">
      <c r="A107" s="447" t="s">
        <v>648</v>
      </c>
      <c r="B107" s="447" t="s">
        <v>698</v>
      </c>
      <c r="C107" s="464" t="s">
        <v>667</v>
      </c>
      <c r="D107" s="430">
        <v>1</v>
      </c>
      <c r="E107" t="s">
        <v>288</v>
      </c>
      <c r="F107" s="550">
        <v>1.94</v>
      </c>
      <c r="H107" s="446">
        <f t="shared" si="7"/>
        <v>1.94</v>
      </c>
      <c r="I107" s="433">
        <f t="shared" si="8"/>
        <v>1.94</v>
      </c>
      <c r="J107" s="433">
        <f t="shared" si="9"/>
        <v>1.94</v>
      </c>
    </row>
    <row r="108" spans="1:10" x14ac:dyDescent="0.2">
      <c r="A108" s="447" t="s">
        <v>649</v>
      </c>
      <c r="B108" s="447" t="s">
        <v>699</v>
      </c>
      <c r="C108" s="464" t="s">
        <v>667</v>
      </c>
      <c r="D108" s="430">
        <v>1</v>
      </c>
      <c r="E108" t="s">
        <v>288</v>
      </c>
      <c r="F108" s="550">
        <v>1.94</v>
      </c>
      <c r="H108" s="446">
        <f t="shared" si="7"/>
        <v>1.94</v>
      </c>
      <c r="I108" s="433">
        <f t="shared" si="8"/>
        <v>1.94</v>
      </c>
      <c r="J108" s="433">
        <f t="shared" si="9"/>
        <v>1.94</v>
      </c>
    </row>
    <row r="109" spans="1:10" x14ac:dyDescent="0.2">
      <c r="A109" s="447" t="s">
        <v>650</v>
      </c>
      <c r="B109" s="447" t="s">
        <v>700</v>
      </c>
      <c r="C109" s="464" t="s">
        <v>667</v>
      </c>
      <c r="D109" s="430">
        <v>1</v>
      </c>
      <c r="E109" t="s">
        <v>288</v>
      </c>
      <c r="F109" s="550">
        <v>2.0093000000000001</v>
      </c>
      <c r="H109" s="446">
        <f t="shared" si="7"/>
        <v>2.0093000000000001</v>
      </c>
      <c r="I109" s="433">
        <f t="shared" si="8"/>
        <v>2.0093000000000001</v>
      </c>
      <c r="J109" s="433">
        <f t="shared" si="9"/>
        <v>2.0093000000000001</v>
      </c>
    </row>
    <row r="110" spans="1:10" x14ac:dyDescent="0.2">
      <c r="A110" s="447" t="s">
        <v>651</v>
      </c>
      <c r="B110" s="447" t="s">
        <v>701</v>
      </c>
      <c r="C110" s="464" t="s">
        <v>667</v>
      </c>
      <c r="D110" s="430">
        <v>1</v>
      </c>
      <c r="E110" t="s">
        <v>288</v>
      </c>
      <c r="F110" s="550">
        <v>2.0093000000000001</v>
      </c>
      <c r="H110" s="446">
        <f t="shared" si="7"/>
        <v>2.0093000000000001</v>
      </c>
      <c r="I110" s="433">
        <f t="shared" si="8"/>
        <v>2.0093000000000001</v>
      </c>
      <c r="J110" s="433">
        <f t="shared" si="9"/>
        <v>2.0093000000000001</v>
      </c>
    </row>
    <row r="111" spans="1:10" x14ac:dyDescent="0.2">
      <c r="A111" s="447" t="s">
        <v>652</v>
      </c>
      <c r="B111" s="447" t="s">
        <v>702</v>
      </c>
      <c r="C111" s="464" t="s">
        <v>667</v>
      </c>
      <c r="D111" s="430">
        <v>1</v>
      </c>
      <c r="E111" t="s">
        <v>288</v>
      </c>
      <c r="F111" s="550">
        <v>2.0093000000000001</v>
      </c>
      <c r="H111" s="446">
        <f t="shared" si="7"/>
        <v>2.0093000000000001</v>
      </c>
      <c r="I111" s="433">
        <f t="shared" si="8"/>
        <v>2.0093000000000001</v>
      </c>
      <c r="J111" s="433">
        <f t="shared" si="9"/>
        <v>2.0093000000000001</v>
      </c>
    </row>
    <row r="112" spans="1:10" x14ac:dyDescent="0.2">
      <c r="A112" s="447" t="s">
        <v>653</v>
      </c>
      <c r="B112" s="447" t="s">
        <v>703</v>
      </c>
      <c r="C112" s="464" t="s">
        <v>667</v>
      </c>
      <c r="D112" s="430">
        <v>1</v>
      </c>
      <c r="E112" t="s">
        <v>288</v>
      </c>
      <c r="F112" s="550">
        <v>2.0093000000000001</v>
      </c>
      <c r="H112" s="446">
        <f t="shared" si="7"/>
        <v>2.0093000000000001</v>
      </c>
      <c r="I112" s="433">
        <f t="shared" si="8"/>
        <v>2.0093000000000001</v>
      </c>
      <c r="J112" s="433">
        <f t="shared" si="9"/>
        <v>2.0093000000000001</v>
      </c>
    </row>
    <row r="113" spans="1:13" x14ac:dyDescent="0.2">
      <c r="A113" s="447" t="s">
        <v>654</v>
      </c>
      <c r="B113" s="447" t="s">
        <v>704</v>
      </c>
      <c r="C113" s="464" t="s">
        <v>667</v>
      </c>
      <c r="D113" s="430">
        <v>1</v>
      </c>
      <c r="E113" t="s">
        <v>288</v>
      </c>
      <c r="F113" s="550">
        <v>2.0093000000000001</v>
      </c>
      <c r="H113" s="446">
        <f t="shared" si="7"/>
        <v>2.0093000000000001</v>
      </c>
      <c r="I113" s="433">
        <f t="shared" si="8"/>
        <v>2.0093000000000001</v>
      </c>
      <c r="J113" s="433">
        <f t="shared" si="9"/>
        <v>2.0093000000000001</v>
      </c>
    </row>
    <row r="114" spans="1:13" x14ac:dyDescent="0.2">
      <c r="A114" s="447" t="s">
        <v>655</v>
      </c>
      <c r="B114" s="447" t="s">
        <v>705</v>
      </c>
      <c r="C114" s="464" t="s">
        <v>667</v>
      </c>
      <c r="D114" s="430">
        <v>1</v>
      </c>
      <c r="E114" t="s">
        <v>288</v>
      </c>
      <c r="F114" s="550">
        <v>2.0093000000000001</v>
      </c>
      <c r="H114" s="446">
        <f t="shared" si="7"/>
        <v>2.0093000000000001</v>
      </c>
      <c r="I114" s="433">
        <f t="shared" si="8"/>
        <v>2.0093000000000001</v>
      </c>
      <c r="J114" s="433">
        <f t="shared" si="9"/>
        <v>2.0093000000000001</v>
      </c>
    </row>
    <row r="115" spans="1:13" x14ac:dyDescent="0.2">
      <c r="A115" s="447" t="s">
        <v>656</v>
      </c>
      <c r="B115" s="447" t="s">
        <v>706</v>
      </c>
      <c r="C115" s="464" t="s">
        <v>667</v>
      </c>
      <c r="D115" s="430">
        <v>1</v>
      </c>
      <c r="E115" t="s">
        <v>288</v>
      </c>
      <c r="F115" s="549">
        <v>1.8840000000000001</v>
      </c>
      <c r="H115" s="446">
        <f t="shared" si="7"/>
        <v>1.8840000000000001</v>
      </c>
      <c r="I115" s="433">
        <f t="shared" si="8"/>
        <v>1.8840000000000001</v>
      </c>
      <c r="J115" s="433">
        <f t="shared" si="9"/>
        <v>1.8840000000000001</v>
      </c>
    </row>
    <row r="116" spans="1:13" x14ac:dyDescent="0.2">
      <c r="A116" s="447" t="s">
        <v>657</v>
      </c>
      <c r="B116" s="447" t="s">
        <v>707</v>
      </c>
      <c r="C116" s="464" t="s">
        <v>667</v>
      </c>
      <c r="D116" s="430">
        <v>1</v>
      </c>
      <c r="E116" t="s">
        <v>288</v>
      </c>
      <c r="F116" s="550">
        <v>1.9533</v>
      </c>
      <c r="H116" s="446">
        <f t="shared" si="7"/>
        <v>1.9533</v>
      </c>
      <c r="I116" s="433">
        <f t="shared" si="8"/>
        <v>1.9533</v>
      </c>
      <c r="J116" s="433">
        <f t="shared" si="9"/>
        <v>1.9533</v>
      </c>
      <c r="M116" s="437"/>
    </row>
    <row r="117" spans="1:13" x14ac:dyDescent="0.2">
      <c r="A117" s="447" t="s">
        <v>658</v>
      </c>
      <c r="B117" s="447" t="s">
        <v>708</v>
      </c>
      <c r="C117" s="464" t="s">
        <v>668</v>
      </c>
      <c r="D117" s="430">
        <v>1</v>
      </c>
      <c r="E117" t="s">
        <v>288</v>
      </c>
      <c r="F117" s="550">
        <v>1.9533</v>
      </c>
      <c r="H117" s="446">
        <f t="shared" si="7"/>
        <v>1.9533</v>
      </c>
      <c r="I117" s="433">
        <f t="shared" si="8"/>
        <v>1.9533</v>
      </c>
      <c r="J117" s="433">
        <f t="shared" si="9"/>
        <v>1.9533</v>
      </c>
      <c r="M117" s="437"/>
    </row>
    <row r="118" spans="1:13" x14ac:dyDescent="0.2">
      <c r="A118" s="447" t="s">
        <v>659</v>
      </c>
      <c r="B118" s="447" t="s">
        <v>709</v>
      </c>
      <c r="C118" s="464" t="s">
        <v>668</v>
      </c>
      <c r="D118" s="430">
        <v>1</v>
      </c>
      <c r="E118" t="s">
        <v>288</v>
      </c>
      <c r="F118" s="549">
        <v>1.8840000000000001</v>
      </c>
      <c r="H118" s="446">
        <f t="shared" si="7"/>
        <v>1.8840000000000001</v>
      </c>
      <c r="I118" s="433">
        <f t="shared" si="8"/>
        <v>1.8840000000000001</v>
      </c>
      <c r="J118" s="433">
        <f t="shared" si="9"/>
        <v>1.8840000000000001</v>
      </c>
    </row>
    <row r="119" spans="1:13" x14ac:dyDescent="0.2">
      <c r="A119" s="447" t="s">
        <v>660</v>
      </c>
      <c r="B119" s="447" t="s">
        <v>710</v>
      </c>
      <c r="C119" s="464" t="s">
        <v>668</v>
      </c>
      <c r="D119" s="430">
        <v>1</v>
      </c>
      <c r="E119" t="s">
        <v>288</v>
      </c>
      <c r="F119" s="550">
        <v>1.8840000000000001</v>
      </c>
      <c r="H119" s="446">
        <f t="shared" si="7"/>
        <v>1.8840000000000001</v>
      </c>
      <c r="I119" s="433">
        <f t="shared" si="8"/>
        <v>1.8840000000000001</v>
      </c>
      <c r="J119" s="433">
        <f t="shared" si="9"/>
        <v>1.8840000000000001</v>
      </c>
    </row>
    <row r="120" spans="1:13" x14ac:dyDescent="0.2">
      <c r="A120" s="447" t="s">
        <v>661</v>
      </c>
      <c r="B120" s="447" t="s">
        <v>711</v>
      </c>
      <c r="C120" s="464" t="s">
        <v>668</v>
      </c>
      <c r="D120" s="430">
        <v>1</v>
      </c>
      <c r="E120" t="s">
        <v>288</v>
      </c>
      <c r="F120" s="550">
        <v>1.8840000000000001</v>
      </c>
      <c r="H120" s="446">
        <f t="shared" si="7"/>
        <v>1.8840000000000001</v>
      </c>
      <c r="I120" s="433">
        <f t="shared" si="8"/>
        <v>1.8840000000000001</v>
      </c>
      <c r="J120" s="433">
        <f t="shared" si="9"/>
        <v>1.8840000000000001</v>
      </c>
    </row>
    <row r="121" spans="1:13" x14ac:dyDescent="0.2">
      <c r="A121" s="447" t="s">
        <v>662</v>
      </c>
      <c r="B121" s="447" t="s">
        <v>712</v>
      </c>
      <c r="C121" s="464" t="s">
        <v>668</v>
      </c>
      <c r="D121" s="430">
        <v>1</v>
      </c>
      <c r="E121" t="s">
        <v>288</v>
      </c>
      <c r="F121" s="550">
        <v>1.8840000000000001</v>
      </c>
      <c r="H121" s="446">
        <f t="shared" si="7"/>
        <v>1.8840000000000001</v>
      </c>
      <c r="I121" s="433">
        <f t="shared" si="8"/>
        <v>1.8840000000000001</v>
      </c>
      <c r="J121" s="433">
        <f t="shared" si="9"/>
        <v>1.8840000000000001</v>
      </c>
    </row>
    <row r="122" spans="1:13" x14ac:dyDescent="0.2">
      <c r="A122" s="447" t="s">
        <v>663</v>
      </c>
      <c r="B122" s="447" t="s">
        <v>713</v>
      </c>
      <c r="C122" s="464" t="s">
        <v>668</v>
      </c>
      <c r="D122" s="430">
        <v>1</v>
      </c>
      <c r="E122" t="s">
        <v>288</v>
      </c>
      <c r="F122" s="550">
        <v>1.9533</v>
      </c>
      <c r="H122" s="446">
        <f t="shared" si="7"/>
        <v>1.9533</v>
      </c>
      <c r="I122" s="433">
        <f t="shared" si="8"/>
        <v>1.9533</v>
      </c>
      <c r="J122" s="433">
        <f t="shared" si="9"/>
        <v>1.9533</v>
      </c>
    </row>
    <row r="123" spans="1:13" x14ac:dyDescent="0.2">
      <c r="A123" s="447" t="s">
        <v>664</v>
      </c>
      <c r="B123" s="447" t="s">
        <v>714</v>
      </c>
      <c r="C123" s="464" t="s">
        <v>668</v>
      </c>
      <c r="D123" s="430">
        <v>1</v>
      </c>
      <c r="E123" t="s">
        <v>288</v>
      </c>
      <c r="F123" s="550">
        <v>1.9533</v>
      </c>
      <c r="H123" s="446">
        <f t="shared" si="7"/>
        <v>1.9533</v>
      </c>
      <c r="I123" s="433">
        <f t="shared" si="8"/>
        <v>1.9533</v>
      </c>
      <c r="J123" s="433">
        <f t="shared" si="9"/>
        <v>1.9533</v>
      </c>
    </row>
    <row r="124" spans="1:13" x14ac:dyDescent="0.2">
      <c r="A124" s="447" t="s">
        <v>665</v>
      </c>
      <c r="B124" s="447" t="s">
        <v>715</v>
      </c>
      <c r="C124" s="464" t="s">
        <v>668</v>
      </c>
      <c r="D124" s="430">
        <v>1</v>
      </c>
      <c r="E124" t="s">
        <v>288</v>
      </c>
      <c r="F124" s="550">
        <v>1.9533</v>
      </c>
      <c r="H124" s="446">
        <f t="shared" si="7"/>
        <v>1.9533</v>
      </c>
      <c r="I124" s="433">
        <f t="shared" si="8"/>
        <v>1.9533</v>
      </c>
      <c r="J124" s="433">
        <f t="shared" si="9"/>
        <v>1.9533</v>
      </c>
    </row>
    <row r="125" spans="1:13" x14ac:dyDescent="0.2">
      <c r="A125" s="447" t="s">
        <v>666</v>
      </c>
      <c r="B125" s="447" t="s">
        <v>716</v>
      </c>
      <c r="C125" s="464" t="s">
        <v>668</v>
      </c>
      <c r="D125" s="430">
        <v>1</v>
      </c>
      <c r="E125" t="s">
        <v>288</v>
      </c>
      <c r="F125" s="550">
        <v>1.9533</v>
      </c>
      <c r="H125" s="446">
        <f t="shared" si="7"/>
        <v>1.9533</v>
      </c>
      <c r="I125" s="433">
        <f t="shared" si="8"/>
        <v>1.9533</v>
      </c>
      <c r="J125" s="433">
        <f t="shared" si="9"/>
        <v>1.9533</v>
      </c>
    </row>
    <row r="126" spans="1:13" x14ac:dyDescent="0.2">
      <c r="A126" s="425" t="s">
        <v>763</v>
      </c>
      <c r="B126" s="287" t="s">
        <v>766</v>
      </c>
      <c r="C126" s="464" t="s">
        <v>769</v>
      </c>
      <c r="D126" s="430">
        <v>1</v>
      </c>
      <c r="E126" t="s">
        <v>288</v>
      </c>
      <c r="F126" s="552">
        <v>1.34</v>
      </c>
      <c r="H126" s="446">
        <f t="shared" ref="H126:H132" si="10">F126*(1-$H$2)</f>
        <v>1.34</v>
      </c>
      <c r="I126" s="433">
        <f t="shared" ref="I126:I132" si="11">H126*(1+$I$2)</f>
        <v>1.34</v>
      </c>
      <c r="J126" s="433">
        <f t="shared" ref="J126:J132" si="12">H126/(1-$J$2)</f>
        <v>1.34</v>
      </c>
    </row>
    <row r="127" spans="1:13" x14ac:dyDescent="0.2">
      <c r="A127" s="425" t="s">
        <v>764</v>
      </c>
      <c r="B127" s="287" t="s">
        <v>767</v>
      </c>
      <c r="C127" s="464" t="s">
        <v>769</v>
      </c>
      <c r="D127" s="430">
        <v>1</v>
      </c>
      <c r="E127" t="s">
        <v>288</v>
      </c>
      <c r="F127" s="552">
        <v>1.4</v>
      </c>
      <c r="H127" s="446">
        <f t="shared" si="10"/>
        <v>1.4</v>
      </c>
      <c r="I127" s="433">
        <f t="shared" si="11"/>
        <v>1.4</v>
      </c>
      <c r="J127" s="433">
        <f t="shared" si="12"/>
        <v>1.4</v>
      </c>
    </row>
    <row r="128" spans="1:13" x14ac:dyDescent="0.2">
      <c r="A128" s="425" t="s">
        <v>765</v>
      </c>
      <c r="B128" s="287" t="s">
        <v>768</v>
      </c>
      <c r="C128" s="464" t="s">
        <v>769</v>
      </c>
      <c r="D128" s="430">
        <v>1</v>
      </c>
      <c r="E128" t="s">
        <v>288</v>
      </c>
      <c r="F128" s="552">
        <v>1.76</v>
      </c>
      <c r="H128" s="446">
        <f t="shared" si="10"/>
        <v>1.76</v>
      </c>
      <c r="I128" s="433">
        <f t="shared" si="11"/>
        <v>1.76</v>
      </c>
      <c r="J128" s="433">
        <f t="shared" si="12"/>
        <v>1.76</v>
      </c>
    </row>
    <row r="129" spans="1:13" x14ac:dyDescent="0.2">
      <c r="A129" s="578" t="s">
        <v>786</v>
      </c>
      <c r="B129" s="447" t="s">
        <v>803</v>
      </c>
      <c r="C129" s="464" t="s">
        <v>799</v>
      </c>
      <c r="D129" s="406">
        <v>1</v>
      </c>
      <c r="E129" s="404" t="s">
        <v>798</v>
      </c>
      <c r="F129" s="579">
        <v>15.71</v>
      </c>
      <c r="H129" s="446">
        <f t="shared" si="10"/>
        <v>15.71</v>
      </c>
      <c r="I129" s="433">
        <f t="shared" si="11"/>
        <v>15.71</v>
      </c>
      <c r="J129" s="433">
        <f t="shared" si="12"/>
        <v>15.71</v>
      </c>
    </row>
    <row r="130" spans="1:13" x14ac:dyDescent="0.2">
      <c r="A130" s="578" t="s">
        <v>787</v>
      </c>
      <c r="B130" s="447" t="s">
        <v>564</v>
      </c>
      <c r="C130" s="464" t="s">
        <v>800</v>
      </c>
      <c r="D130" s="406">
        <v>1</v>
      </c>
      <c r="E130" s="404" t="s">
        <v>798</v>
      </c>
      <c r="F130" s="579">
        <v>15.71</v>
      </c>
      <c r="H130" s="446">
        <f t="shared" si="10"/>
        <v>15.71</v>
      </c>
      <c r="I130" s="433">
        <f t="shared" si="11"/>
        <v>15.71</v>
      </c>
      <c r="J130" s="433">
        <f t="shared" si="12"/>
        <v>15.71</v>
      </c>
    </row>
    <row r="131" spans="1:13" x14ac:dyDescent="0.2">
      <c r="A131" s="475" t="s">
        <v>788</v>
      </c>
      <c r="B131" s="447" t="s">
        <v>804</v>
      </c>
      <c r="C131" s="464" t="s">
        <v>801</v>
      </c>
      <c r="D131" s="406">
        <v>1</v>
      </c>
      <c r="E131" s="404" t="s">
        <v>798</v>
      </c>
      <c r="F131" s="579">
        <v>15.71</v>
      </c>
      <c r="H131" s="446">
        <f t="shared" si="10"/>
        <v>15.71</v>
      </c>
      <c r="I131" s="433">
        <f t="shared" si="11"/>
        <v>15.71</v>
      </c>
      <c r="J131" s="433">
        <f t="shared" si="12"/>
        <v>15.71</v>
      </c>
    </row>
    <row r="132" spans="1:13" x14ac:dyDescent="0.2">
      <c r="A132" s="475" t="s">
        <v>789</v>
      </c>
      <c r="B132" s="447" t="s">
        <v>805</v>
      </c>
      <c r="C132" s="464" t="s">
        <v>802</v>
      </c>
      <c r="D132" s="406">
        <v>1</v>
      </c>
      <c r="E132" s="404" t="s">
        <v>798</v>
      </c>
      <c r="F132" s="579">
        <v>12.13</v>
      </c>
      <c r="H132" s="446">
        <f t="shared" si="10"/>
        <v>12.13</v>
      </c>
      <c r="I132" s="433">
        <f t="shared" si="11"/>
        <v>12.13</v>
      </c>
      <c r="J132" s="433">
        <f t="shared" si="12"/>
        <v>12.13</v>
      </c>
    </row>
    <row r="133" spans="1:13" x14ac:dyDescent="0.2">
      <c r="M133" s="437"/>
    </row>
    <row r="134" spans="1:13" x14ac:dyDescent="0.2">
      <c r="M134" s="437"/>
    </row>
    <row r="139" spans="1:13" x14ac:dyDescent="0.2">
      <c r="M139" s="437"/>
    </row>
    <row r="140" spans="1:13" x14ac:dyDescent="0.2">
      <c r="M140" s="437"/>
    </row>
  </sheetData>
  <pageMargins left="0.7" right="0.7" top="0.75" bottom="0.75" header="0.3" footer="0.3"/>
  <pageSetup scale="7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M51"/>
  <sheetViews>
    <sheetView workbookViewId="0">
      <selection activeCell="I49" sqref="I49:L51"/>
    </sheetView>
  </sheetViews>
  <sheetFormatPr defaultRowHeight="12.75" x14ac:dyDescent="0.2"/>
  <cols>
    <col min="7" max="7" width="11.140625" bestFit="1" customWidth="1"/>
    <col min="9" max="9" width="39.28515625" bestFit="1" customWidth="1"/>
    <col min="12" max="12" width="9.140625" style="551"/>
  </cols>
  <sheetData>
    <row r="1" spans="1:13" x14ac:dyDescent="0.2">
      <c r="A1" s="518" t="s">
        <v>672</v>
      </c>
      <c r="B1" s="519" t="s">
        <v>727</v>
      </c>
      <c r="C1" s="520" t="s">
        <v>288</v>
      </c>
      <c r="D1" s="521">
        <v>10.321032000000001</v>
      </c>
      <c r="G1" s="456" t="s">
        <v>623</v>
      </c>
      <c r="H1" s="456" t="s">
        <v>672</v>
      </c>
      <c r="I1" s="451" t="s">
        <v>363</v>
      </c>
      <c r="J1" s="553"/>
      <c r="K1" s="553" t="s">
        <v>288</v>
      </c>
      <c r="L1" s="554">
        <v>10.321032000000001</v>
      </c>
    </row>
    <row r="2" spans="1:13" x14ac:dyDescent="0.2">
      <c r="A2" s="522" t="s">
        <v>750</v>
      </c>
      <c r="B2" s="523" t="s">
        <v>730</v>
      </c>
      <c r="C2" s="524" t="s">
        <v>288</v>
      </c>
      <c r="D2" s="521">
        <v>8.99</v>
      </c>
      <c r="G2" s="456" t="s">
        <v>624</v>
      </c>
      <c r="H2" s="456" t="s">
        <v>673</v>
      </c>
      <c r="I2" s="451" t="s">
        <v>363</v>
      </c>
      <c r="J2" s="553"/>
      <c r="K2" s="553" t="s">
        <v>288</v>
      </c>
      <c r="L2" s="554">
        <v>10.321032000000001</v>
      </c>
    </row>
    <row r="3" spans="1:13" ht="13.5" thickBot="1" x14ac:dyDescent="0.25">
      <c r="A3" s="525" t="s">
        <v>751</v>
      </c>
      <c r="B3" s="526" t="s">
        <v>731</v>
      </c>
      <c r="C3" s="527" t="s">
        <v>288</v>
      </c>
      <c r="D3" s="521">
        <v>8.99</v>
      </c>
      <c r="G3" s="456" t="s">
        <v>625</v>
      </c>
      <c r="H3" s="456" t="s">
        <v>674</v>
      </c>
      <c r="I3" s="451" t="s">
        <v>363</v>
      </c>
      <c r="J3" s="553"/>
      <c r="K3" s="553" t="s">
        <v>288</v>
      </c>
      <c r="L3" s="554">
        <v>10.321032000000001</v>
      </c>
    </row>
    <row r="4" spans="1:13" x14ac:dyDescent="0.2">
      <c r="A4" s="518" t="s">
        <v>752</v>
      </c>
      <c r="B4" s="519" t="s">
        <v>732</v>
      </c>
      <c r="C4" s="520" t="s">
        <v>288</v>
      </c>
      <c r="D4" s="521">
        <v>8.99</v>
      </c>
      <c r="G4" s="456" t="s">
        <v>626</v>
      </c>
      <c r="H4" s="456" t="s">
        <v>675</v>
      </c>
      <c r="I4" s="451" t="s">
        <v>636</v>
      </c>
      <c r="J4" s="553"/>
      <c r="K4" s="553" t="s">
        <v>288</v>
      </c>
      <c r="L4" s="554">
        <v>10.64</v>
      </c>
    </row>
    <row r="5" spans="1:13" ht="12.75" customHeight="1" x14ac:dyDescent="0.2">
      <c r="A5" s="528" t="s">
        <v>673</v>
      </c>
      <c r="B5" s="523" t="s">
        <v>728</v>
      </c>
      <c r="C5" s="524" t="s">
        <v>288</v>
      </c>
      <c r="D5" s="521">
        <v>10.321032000000001</v>
      </c>
      <c r="G5" s="456" t="s">
        <v>620</v>
      </c>
      <c r="H5" s="456" t="s">
        <v>676</v>
      </c>
      <c r="I5" s="451" t="s">
        <v>636</v>
      </c>
      <c r="J5" s="553"/>
      <c r="K5" s="553" t="s">
        <v>288</v>
      </c>
      <c r="L5" s="554">
        <v>10.64</v>
      </c>
    </row>
    <row r="6" spans="1:13" ht="13.5" thickBot="1" x14ac:dyDescent="0.25">
      <c r="A6" s="525" t="s">
        <v>674</v>
      </c>
      <c r="B6" s="526" t="s">
        <v>729</v>
      </c>
      <c r="C6" s="527" t="s">
        <v>288</v>
      </c>
      <c r="D6" s="521">
        <v>10.321032000000001</v>
      </c>
      <c r="G6" s="456" t="s">
        <v>627</v>
      </c>
      <c r="H6" s="456" t="s">
        <v>677</v>
      </c>
      <c r="I6" s="451" t="s">
        <v>636</v>
      </c>
      <c r="J6" s="553"/>
      <c r="K6" s="553" t="s">
        <v>288</v>
      </c>
      <c r="L6" s="554">
        <v>10.64</v>
      </c>
    </row>
    <row r="7" spans="1:13" ht="12.75" customHeight="1" x14ac:dyDescent="0.2">
      <c r="A7" s="518" t="s">
        <v>675</v>
      </c>
      <c r="B7" s="529" t="s">
        <v>747</v>
      </c>
      <c r="C7" s="530" t="s">
        <v>288</v>
      </c>
      <c r="D7" s="521">
        <v>10.64</v>
      </c>
      <c r="G7" s="456" t="s">
        <v>628</v>
      </c>
      <c r="H7" s="456" t="s">
        <v>678</v>
      </c>
      <c r="I7" s="451" t="s">
        <v>637</v>
      </c>
      <c r="J7" s="553"/>
      <c r="K7" s="553" t="s">
        <v>288</v>
      </c>
      <c r="L7" s="554">
        <v>0.52270000000000005</v>
      </c>
      <c r="M7" s="551"/>
    </row>
    <row r="8" spans="1:13" x14ac:dyDescent="0.2">
      <c r="A8" s="522" t="s">
        <v>676</v>
      </c>
      <c r="B8" s="531" t="s">
        <v>748</v>
      </c>
      <c r="C8" s="532" t="s">
        <v>288</v>
      </c>
      <c r="D8" s="521">
        <v>10.64</v>
      </c>
      <c r="G8" s="456" t="s">
        <v>629</v>
      </c>
      <c r="H8" s="456" t="s">
        <v>679</v>
      </c>
      <c r="I8" s="451" t="s">
        <v>637</v>
      </c>
      <c r="J8" s="553"/>
      <c r="K8" s="553" t="s">
        <v>288</v>
      </c>
      <c r="L8" s="554">
        <v>2.6426999999999996</v>
      </c>
      <c r="M8" s="551"/>
    </row>
    <row r="9" spans="1:13" x14ac:dyDescent="0.2">
      <c r="A9" s="522" t="s">
        <v>677</v>
      </c>
      <c r="B9" s="531" t="s">
        <v>749</v>
      </c>
      <c r="C9" s="532" t="s">
        <v>288</v>
      </c>
      <c r="D9" s="521">
        <v>10.64</v>
      </c>
      <c r="G9" s="456" t="s">
        <v>630</v>
      </c>
      <c r="H9" s="555" t="s">
        <v>761</v>
      </c>
      <c r="I9" s="451" t="s">
        <v>637</v>
      </c>
      <c r="J9" s="553"/>
      <c r="K9" s="553" t="s">
        <v>288</v>
      </c>
      <c r="L9" s="554">
        <v>2.6480000000000001</v>
      </c>
      <c r="M9" s="551"/>
    </row>
    <row r="10" spans="1:13" ht="13.5" thickBot="1" x14ac:dyDescent="0.25">
      <c r="A10" s="536" t="s">
        <v>753</v>
      </c>
      <c r="B10" s="533" t="s">
        <v>737</v>
      </c>
      <c r="C10" s="538" t="s">
        <v>288</v>
      </c>
      <c r="D10" s="521">
        <v>38.93</v>
      </c>
      <c r="G10" s="556" t="s">
        <v>726</v>
      </c>
      <c r="H10" s="557" t="s">
        <v>756</v>
      </c>
      <c r="I10" s="558" t="s">
        <v>637</v>
      </c>
      <c r="J10" s="559"/>
      <c r="K10" s="559" t="s">
        <v>288</v>
      </c>
      <c r="L10" s="560">
        <v>0.79</v>
      </c>
      <c r="M10" s="551"/>
    </row>
    <row r="11" spans="1:13" x14ac:dyDescent="0.2">
      <c r="A11" s="518" t="s">
        <v>678</v>
      </c>
      <c r="B11" s="534" t="s">
        <v>733</v>
      </c>
      <c r="C11" s="530" t="s">
        <v>288</v>
      </c>
      <c r="D11" s="521">
        <v>52.27</v>
      </c>
      <c r="G11" s="456" t="s">
        <v>631</v>
      </c>
      <c r="H11" s="456" t="s">
        <v>680</v>
      </c>
      <c r="I11" s="451" t="s">
        <v>638</v>
      </c>
      <c r="J11" s="553"/>
      <c r="K11" s="553" t="s">
        <v>288</v>
      </c>
      <c r="L11" s="554">
        <v>0.70669999999999999</v>
      </c>
      <c r="M11" s="551"/>
    </row>
    <row r="12" spans="1:13" x14ac:dyDescent="0.2">
      <c r="A12" s="522" t="s">
        <v>754</v>
      </c>
      <c r="B12" s="535" t="s">
        <v>744</v>
      </c>
      <c r="C12" s="532" t="s">
        <v>288</v>
      </c>
      <c r="D12" s="521">
        <v>57.33</v>
      </c>
      <c r="G12" s="456" t="s">
        <v>621</v>
      </c>
      <c r="H12" s="456" t="s">
        <v>681</v>
      </c>
      <c r="I12" s="451" t="s">
        <v>638</v>
      </c>
      <c r="J12" s="553"/>
      <c r="K12" s="553" t="s">
        <v>288</v>
      </c>
      <c r="L12" s="554">
        <v>0.97329999999999994</v>
      </c>
      <c r="M12" s="551"/>
    </row>
    <row r="13" spans="1:13" x14ac:dyDescent="0.2">
      <c r="A13" s="522" t="s">
        <v>755</v>
      </c>
      <c r="B13" s="531" t="s">
        <v>739</v>
      </c>
      <c r="C13" s="532" t="s">
        <v>288</v>
      </c>
      <c r="D13" s="521">
        <v>65.599999999999994</v>
      </c>
      <c r="G13" s="456" t="s">
        <v>632</v>
      </c>
      <c r="H13" s="555" t="s">
        <v>762</v>
      </c>
      <c r="I13" s="451" t="s">
        <v>638</v>
      </c>
      <c r="J13" s="553"/>
      <c r="K13" s="553" t="s">
        <v>288</v>
      </c>
      <c r="L13" s="554">
        <v>2.8080000000000003</v>
      </c>
      <c r="M13" s="551"/>
    </row>
    <row r="14" spans="1:13" ht="13.5" thickBot="1" x14ac:dyDescent="0.25">
      <c r="A14" s="536" t="s">
        <v>680</v>
      </c>
      <c r="B14" s="537" t="s">
        <v>741</v>
      </c>
      <c r="C14" s="538" t="s">
        <v>288</v>
      </c>
      <c r="D14" s="521">
        <v>70.67</v>
      </c>
      <c r="G14" s="447" t="s">
        <v>633</v>
      </c>
      <c r="H14" s="447" t="s">
        <v>682</v>
      </c>
      <c r="I14" s="464" t="s">
        <v>639</v>
      </c>
      <c r="K14" t="s">
        <v>288</v>
      </c>
      <c r="L14" s="549">
        <v>2.6807999999999996</v>
      </c>
      <c r="M14" s="551"/>
    </row>
    <row r="15" spans="1:13" x14ac:dyDescent="0.2">
      <c r="A15" s="518" t="s">
        <v>756</v>
      </c>
      <c r="B15" s="529" t="s">
        <v>734</v>
      </c>
      <c r="C15" s="530" t="s">
        <v>288</v>
      </c>
      <c r="D15" s="521">
        <v>78.930000000000007</v>
      </c>
      <c r="G15" s="447" t="s">
        <v>634</v>
      </c>
      <c r="H15" s="447" t="s">
        <v>683</v>
      </c>
      <c r="I15" s="464" t="s">
        <v>639</v>
      </c>
      <c r="K15" t="s">
        <v>288</v>
      </c>
      <c r="L15" s="550">
        <v>2.7500999999999998</v>
      </c>
      <c r="M15" s="551"/>
    </row>
    <row r="16" spans="1:13" x14ac:dyDescent="0.2">
      <c r="A16" s="522" t="s">
        <v>757</v>
      </c>
      <c r="B16" s="531" t="s">
        <v>738</v>
      </c>
      <c r="C16" s="532" t="s">
        <v>288</v>
      </c>
      <c r="D16" s="521">
        <v>78.930000000000007</v>
      </c>
      <c r="G16" s="447" t="s">
        <v>622</v>
      </c>
      <c r="H16" s="447" t="s">
        <v>684</v>
      </c>
      <c r="I16" s="464" t="s">
        <v>639</v>
      </c>
      <c r="K16" t="s">
        <v>288</v>
      </c>
      <c r="L16" s="550">
        <v>2.7500999999999998</v>
      </c>
      <c r="M16" s="551"/>
    </row>
    <row r="17" spans="1:13" ht="13.5" thickBot="1" x14ac:dyDescent="0.25">
      <c r="A17" s="536" t="s">
        <v>758</v>
      </c>
      <c r="B17" s="533" t="s">
        <v>746</v>
      </c>
      <c r="C17" s="538" t="s">
        <v>288</v>
      </c>
      <c r="D17" s="521">
        <v>84</v>
      </c>
      <c r="G17" s="447" t="s">
        <v>635</v>
      </c>
      <c r="H17" s="447" t="s">
        <v>685</v>
      </c>
      <c r="I17" s="464" t="s">
        <v>639</v>
      </c>
      <c r="K17" t="s">
        <v>288</v>
      </c>
      <c r="L17" s="550">
        <v>3.1741000000000001</v>
      </c>
      <c r="M17" s="551"/>
    </row>
    <row r="18" spans="1:13" x14ac:dyDescent="0.2">
      <c r="A18" s="518" t="s">
        <v>681</v>
      </c>
      <c r="B18" s="529" t="s">
        <v>742</v>
      </c>
      <c r="C18" s="530" t="s">
        <v>288</v>
      </c>
      <c r="D18" s="521">
        <v>97.33</v>
      </c>
      <c r="G18" s="447" t="s">
        <v>584</v>
      </c>
      <c r="H18" s="447" t="s">
        <v>686</v>
      </c>
      <c r="I18" s="464" t="s">
        <v>640</v>
      </c>
      <c r="K18" t="s">
        <v>288</v>
      </c>
      <c r="L18" s="550">
        <v>0.38729999999999998</v>
      </c>
      <c r="M18" s="551"/>
    </row>
    <row r="19" spans="1:13" x14ac:dyDescent="0.2">
      <c r="A19" s="522" t="s">
        <v>759</v>
      </c>
      <c r="B19" s="531" t="s">
        <v>745</v>
      </c>
      <c r="C19" s="532" t="s">
        <v>288</v>
      </c>
      <c r="D19" s="521">
        <v>97.33</v>
      </c>
      <c r="G19" s="447" t="s">
        <v>585</v>
      </c>
      <c r="H19" s="447" t="s">
        <v>687</v>
      </c>
      <c r="I19" s="464" t="s">
        <v>641</v>
      </c>
      <c r="K19" t="s">
        <v>288</v>
      </c>
      <c r="L19" s="550">
        <v>0.4607</v>
      </c>
      <c r="M19" s="551"/>
    </row>
    <row r="20" spans="1:13" ht="13.5" thickBot="1" x14ac:dyDescent="0.25">
      <c r="A20" s="525" t="s">
        <v>760</v>
      </c>
      <c r="B20" s="539" t="s">
        <v>740</v>
      </c>
      <c r="C20" s="540" t="s">
        <v>288</v>
      </c>
      <c r="D20" s="521">
        <v>250.93</v>
      </c>
      <c r="G20" s="447" t="s">
        <v>588</v>
      </c>
      <c r="H20" s="447" t="s">
        <v>688</v>
      </c>
      <c r="I20" s="464" t="s">
        <v>640</v>
      </c>
      <c r="K20" t="s">
        <v>288</v>
      </c>
      <c r="L20" s="550">
        <v>0.56830000000000003</v>
      </c>
      <c r="M20" s="551"/>
    </row>
    <row r="21" spans="1:13" x14ac:dyDescent="0.2">
      <c r="A21" s="518" t="s">
        <v>679</v>
      </c>
      <c r="B21" s="541" t="s">
        <v>735</v>
      </c>
      <c r="C21" s="520" t="s">
        <v>288</v>
      </c>
      <c r="D21" s="521">
        <v>264.27</v>
      </c>
      <c r="G21" s="447" t="s">
        <v>589</v>
      </c>
      <c r="H21" s="447" t="s">
        <v>689</v>
      </c>
      <c r="I21" s="464" t="s">
        <v>641</v>
      </c>
      <c r="K21" t="s">
        <v>288</v>
      </c>
      <c r="L21" s="550">
        <v>0.62929999999999997</v>
      </c>
      <c r="M21" s="551"/>
    </row>
    <row r="22" spans="1:13" x14ac:dyDescent="0.2">
      <c r="A22" s="545" t="s">
        <v>761</v>
      </c>
      <c r="B22" s="542" t="s">
        <v>736</v>
      </c>
      <c r="C22" s="547" t="s">
        <v>288</v>
      </c>
      <c r="D22" s="521">
        <v>264.8</v>
      </c>
      <c r="G22" s="447" t="s">
        <v>592</v>
      </c>
      <c r="H22" s="447" t="s">
        <v>690</v>
      </c>
      <c r="I22" s="464" t="s">
        <v>640</v>
      </c>
      <c r="K22" t="s">
        <v>288</v>
      </c>
      <c r="L22" s="550">
        <v>0.61070000000000002</v>
      </c>
      <c r="M22" s="551"/>
    </row>
    <row r="23" spans="1:13" ht="13.5" thickBot="1" x14ac:dyDescent="0.25">
      <c r="A23" s="544" t="s">
        <v>762</v>
      </c>
      <c r="B23" s="543" t="s">
        <v>743</v>
      </c>
      <c r="C23" s="546" t="s">
        <v>288</v>
      </c>
      <c r="D23" s="521">
        <v>280.8</v>
      </c>
      <c r="G23" s="447" t="s">
        <v>593</v>
      </c>
      <c r="H23" s="447" t="s">
        <v>691</v>
      </c>
      <c r="I23" s="464" t="s">
        <v>641</v>
      </c>
      <c r="K23" t="s">
        <v>288</v>
      </c>
      <c r="L23" s="550">
        <v>0.67469999999999997</v>
      </c>
      <c r="M23" s="551"/>
    </row>
    <row r="24" spans="1:13" x14ac:dyDescent="0.2">
      <c r="G24" s="447" t="s">
        <v>594</v>
      </c>
      <c r="H24" s="447" t="s">
        <v>692</v>
      </c>
      <c r="I24" s="464" t="s">
        <v>643</v>
      </c>
      <c r="K24" t="s">
        <v>288</v>
      </c>
      <c r="L24" s="550">
        <v>0.70269999999999999</v>
      </c>
      <c r="M24" s="551"/>
    </row>
    <row r="25" spans="1:13" x14ac:dyDescent="0.2">
      <c r="G25" s="447" t="s">
        <v>595</v>
      </c>
      <c r="H25" s="447" t="s">
        <v>693</v>
      </c>
      <c r="I25" s="464" t="s">
        <v>642</v>
      </c>
      <c r="K25" t="s">
        <v>288</v>
      </c>
      <c r="L25" s="550">
        <v>0.76</v>
      </c>
      <c r="M25" s="551"/>
    </row>
    <row r="26" spans="1:13" x14ac:dyDescent="0.2">
      <c r="G26" s="447" t="s">
        <v>644</v>
      </c>
      <c r="H26" s="447" t="s">
        <v>694</v>
      </c>
      <c r="I26" s="464" t="s">
        <v>667</v>
      </c>
      <c r="K26" t="s">
        <v>288</v>
      </c>
      <c r="L26" s="549">
        <v>1.94</v>
      </c>
      <c r="M26" s="551"/>
    </row>
    <row r="27" spans="1:13" x14ac:dyDescent="0.2">
      <c r="G27" s="447" t="s">
        <v>645</v>
      </c>
      <c r="H27" s="447" t="s">
        <v>695</v>
      </c>
      <c r="I27" s="464" t="s">
        <v>667</v>
      </c>
      <c r="K27" t="s">
        <v>288</v>
      </c>
      <c r="L27" s="550">
        <v>1.94</v>
      </c>
      <c r="M27" s="551"/>
    </row>
    <row r="28" spans="1:13" x14ac:dyDescent="0.2">
      <c r="G28" s="447" t="s">
        <v>646</v>
      </c>
      <c r="H28" s="447" t="s">
        <v>696</v>
      </c>
      <c r="I28" s="464" t="s">
        <v>667</v>
      </c>
      <c r="K28" t="s">
        <v>288</v>
      </c>
      <c r="L28" s="550">
        <v>1.94</v>
      </c>
      <c r="M28" s="551"/>
    </row>
    <row r="29" spans="1:13" x14ac:dyDescent="0.2">
      <c r="G29" s="447" t="s">
        <v>647</v>
      </c>
      <c r="H29" s="447" t="s">
        <v>697</v>
      </c>
      <c r="I29" s="464" t="s">
        <v>667</v>
      </c>
      <c r="K29" t="s">
        <v>288</v>
      </c>
      <c r="L29" s="550">
        <v>1.94</v>
      </c>
      <c r="M29" s="551"/>
    </row>
    <row r="30" spans="1:13" x14ac:dyDescent="0.2">
      <c r="G30" s="447" t="s">
        <v>648</v>
      </c>
      <c r="H30" s="447" t="s">
        <v>698</v>
      </c>
      <c r="I30" s="464" t="s">
        <v>667</v>
      </c>
      <c r="K30" t="s">
        <v>288</v>
      </c>
      <c r="L30" s="550">
        <v>1.94</v>
      </c>
      <c r="M30" s="551"/>
    </row>
    <row r="31" spans="1:13" x14ac:dyDescent="0.2">
      <c r="G31" s="447" t="s">
        <v>649</v>
      </c>
      <c r="H31" s="447" t="s">
        <v>699</v>
      </c>
      <c r="I31" s="464" t="s">
        <v>667</v>
      </c>
      <c r="K31" t="s">
        <v>288</v>
      </c>
      <c r="L31" s="550">
        <v>1.94</v>
      </c>
      <c r="M31" s="551"/>
    </row>
    <row r="32" spans="1:13" x14ac:dyDescent="0.2">
      <c r="G32" s="447" t="s">
        <v>650</v>
      </c>
      <c r="H32" s="447" t="s">
        <v>700</v>
      </c>
      <c r="I32" s="464" t="s">
        <v>667</v>
      </c>
      <c r="K32" t="s">
        <v>288</v>
      </c>
      <c r="L32" s="550">
        <v>2.0093000000000001</v>
      </c>
      <c r="M32" s="551"/>
    </row>
    <row r="33" spans="7:13" x14ac:dyDescent="0.2">
      <c r="G33" s="447" t="s">
        <v>651</v>
      </c>
      <c r="H33" s="447" t="s">
        <v>701</v>
      </c>
      <c r="I33" s="464" t="s">
        <v>667</v>
      </c>
      <c r="K33" t="s">
        <v>288</v>
      </c>
      <c r="L33" s="550">
        <v>2.0093000000000001</v>
      </c>
      <c r="M33" s="551"/>
    </row>
    <row r="34" spans="7:13" x14ac:dyDescent="0.2">
      <c r="G34" s="447" t="s">
        <v>652</v>
      </c>
      <c r="H34" s="447" t="s">
        <v>702</v>
      </c>
      <c r="I34" s="464" t="s">
        <v>667</v>
      </c>
      <c r="K34" t="s">
        <v>288</v>
      </c>
      <c r="L34" s="550">
        <v>2.0093000000000001</v>
      </c>
      <c r="M34" s="551"/>
    </row>
    <row r="35" spans="7:13" x14ac:dyDescent="0.2">
      <c r="G35" s="447" t="s">
        <v>653</v>
      </c>
      <c r="H35" s="447" t="s">
        <v>703</v>
      </c>
      <c r="I35" s="464" t="s">
        <v>667</v>
      </c>
      <c r="K35" t="s">
        <v>288</v>
      </c>
      <c r="L35" s="550">
        <v>2.0093000000000001</v>
      </c>
      <c r="M35" s="551"/>
    </row>
    <row r="36" spans="7:13" x14ac:dyDescent="0.2">
      <c r="G36" s="447" t="s">
        <v>654</v>
      </c>
      <c r="H36" s="447" t="s">
        <v>704</v>
      </c>
      <c r="I36" s="464" t="s">
        <v>667</v>
      </c>
      <c r="K36" t="s">
        <v>288</v>
      </c>
      <c r="L36" s="550">
        <v>2.0093000000000001</v>
      </c>
      <c r="M36" s="551"/>
    </row>
    <row r="37" spans="7:13" x14ac:dyDescent="0.2">
      <c r="G37" s="447" t="s">
        <v>655</v>
      </c>
      <c r="H37" s="447" t="s">
        <v>705</v>
      </c>
      <c r="I37" s="464" t="s">
        <v>667</v>
      </c>
      <c r="K37" t="s">
        <v>288</v>
      </c>
      <c r="L37" s="550">
        <v>2.0093000000000001</v>
      </c>
      <c r="M37" s="551"/>
    </row>
    <row r="38" spans="7:13" x14ac:dyDescent="0.2">
      <c r="G38" s="447" t="s">
        <v>656</v>
      </c>
      <c r="H38" s="447" t="s">
        <v>706</v>
      </c>
      <c r="I38" s="464" t="s">
        <v>667</v>
      </c>
      <c r="K38" t="s">
        <v>288</v>
      </c>
      <c r="L38" s="549">
        <v>1.8840000000000001</v>
      </c>
      <c r="M38" s="551"/>
    </row>
    <row r="39" spans="7:13" x14ac:dyDescent="0.2">
      <c r="G39" s="447" t="s">
        <v>657</v>
      </c>
      <c r="H39" s="447" t="s">
        <v>707</v>
      </c>
      <c r="I39" s="464" t="s">
        <v>667</v>
      </c>
      <c r="K39" t="s">
        <v>288</v>
      </c>
      <c r="L39" s="550">
        <v>1.9533</v>
      </c>
      <c r="M39" s="551"/>
    </row>
    <row r="40" spans="7:13" x14ac:dyDescent="0.2">
      <c r="G40" s="447" t="s">
        <v>658</v>
      </c>
      <c r="H40" s="447" t="s">
        <v>708</v>
      </c>
      <c r="I40" s="464" t="s">
        <v>668</v>
      </c>
      <c r="K40" t="s">
        <v>288</v>
      </c>
      <c r="L40" s="550">
        <v>1.9533</v>
      </c>
      <c r="M40" s="551"/>
    </row>
    <row r="41" spans="7:13" x14ac:dyDescent="0.2">
      <c r="G41" s="447" t="s">
        <v>659</v>
      </c>
      <c r="H41" s="447" t="s">
        <v>709</v>
      </c>
      <c r="I41" s="464" t="s">
        <v>668</v>
      </c>
      <c r="K41" t="s">
        <v>288</v>
      </c>
      <c r="L41" s="549">
        <v>1.8840000000000001</v>
      </c>
      <c r="M41" s="551"/>
    </row>
    <row r="42" spans="7:13" x14ac:dyDescent="0.2">
      <c r="G42" s="447" t="s">
        <v>660</v>
      </c>
      <c r="H42" s="447" t="s">
        <v>710</v>
      </c>
      <c r="I42" s="464" t="s">
        <v>668</v>
      </c>
      <c r="K42" t="s">
        <v>288</v>
      </c>
      <c r="L42" s="550">
        <v>1.8840000000000001</v>
      </c>
      <c r="M42" s="551"/>
    </row>
    <row r="43" spans="7:13" x14ac:dyDescent="0.2">
      <c r="G43" s="447" t="s">
        <v>661</v>
      </c>
      <c r="H43" s="447" t="s">
        <v>711</v>
      </c>
      <c r="I43" s="464" t="s">
        <v>668</v>
      </c>
      <c r="K43" t="s">
        <v>288</v>
      </c>
      <c r="L43" s="550">
        <v>1.8840000000000001</v>
      </c>
      <c r="M43" s="551"/>
    </row>
    <row r="44" spans="7:13" x14ac:dyDescent="0.2">
      <c r="G44" s="447" t="s">
        <v>662</v>
      </c>
      <c r="H44" s="447" t="s">
        <v>712</v>
      </c>
      <c r="I44" s="464" t="s">
        <v>668</v>
      </c>
      <c r="K44" t="s">
        <v>288</v>
      </c>
      <c r="L44" s="550">
        <v>1.8840000000000001</v>
      </c>
      <c r="M44" s="551"/>
    </row>
    <row r="45" spans="7:13" x14ac:dyDescent="0.2">
      <c r="G45" s="447" t="s">
        <v>663</v>
      </c>
      <c r="H45" s="447" t="s">
        <v>713</v>
      </c>
      <c r="I45" s="464" t="s">
        <v>668</v>
      </c>
      <c r="K45" t="s">
        <v>288</v>
      </c>
      <c r="L45" s="550">
        <v>1.9533</v>
      </c>
      <c r="M45" s="551"/>
    </row>
    <row r="46" spans="7:13" x14ac:dyDescent="0.2">
      <c r="G46" s="447" t="s">
        <v>664</v>
      </c>
      <c r="H46" s="447" t="s">
        <v>714</v>
      </c>
      <c r="I46" s="464" t="s">
        <v>668</v>
      </c>
      <c r="K46" t="s">
        <v>288</v>
      </c>
      <c r="L46" s="550">
        <v>1.9533</v>
      </c>
      <c r="M46" s="551"/>
    </row>
    <row r="47" spans="7:13" x14ac:dyDescent="0.2">
      <c r="G47" s="447" t="s">
        <v>665</v>
      </c>
      <c r="H47" s="447" t="s">
        <v>715</v>
      </c>
      <c r="I47" s="464" t="s">
        <v>668</v>
      </c>
      <c r="K47" t="s">
        <v>288</v>
      </c>
      <c r="L47" s="550">
        <v>1.9533</v>
      </c>
      <c r="M47" s="551"/>
    </row>
    <row r="48" spans="7:13" x14ac:dyDescent="0.2">
      <c r="G48" s="447" t="s">
        <v>666</v>
      </c>
      <c r="H48" s="447" t="s">
        <v>716</v>
      </c>
      <c r="I48" s="464" t="s">
        <v>668</v>
      </c>
      <c r="K48" t="s">
        <v>288</v>
      </c>
      <c r="L48" s="550">
        <v>1.9533</v>
      </c>
    </row>
    <row r="49" spans="7:12" x14ac:dyDescent="0.2">
      <c r="G49" s="425" t="s">
        <v>763</v>
      </c>
      <c r="H49" s="287" t="s">
        <v>766</v>
      </c>
      <c r="I49" s="464" t="s">
        <v>769</v>
      </c>
      <c r="K49" t="s">
        <v>288</v>
      </c>
      <c r="L49" s="552">
        <v>1.34</v>
      </c>
    </row>
    <row r="50" spans="7:12" x14ac:dyDescent="0.2">
      <c r="G50" s="425" t="s">
        <v>764</v>
      </c>
      <c r="H50" s="287" t="s">
        <v>767</v>
      </c>
      <c r="I50" s="464" t="s">
        <v>769</v>
      </c>
      <c r="K50" t="s">
        <v>288</v>
      </c>
      <c r="L50" s="552">
        <v>1.4</v>
      </c>
    </row>
    <row r="51" spans="7:12" x14ac:dyDescent="0.2">
      <c r="G51" s="425" t="s">
        <v>765</v>
      </c>
      <c r="H51" s="287" t="s">
        <v>768</v>
      </c>
      <c r="I51" s="464" t="s">
        <v>769</v>
      </c>
      <c r="K51" t="s">
        <v>288</v>
      </c>
      <c r="L51" s="552">
        <v>1.76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29"/>
  <sheetViews>
    <sheetView view="pageBreakPreview" zoomScaleNormal="100" zoomScaleSheetLayoutView="100" workbookViewId="0"/>
  </sheetViews>
  <sheetFormatPr defaultColWidth="9" defaultRowHeight="12.75" x14ac:dyDescent="0.2"/>
  <cols>
    <col min="1" max="16384" width="9" style="404"/>
  </cols>
  <sheetData>
    <row r="1" spans="1:10" ht="15.75" x14ac:dyDescent="0.25">
      <c r="A1" s="403" t="s">
        <v>440</v>
      </c>
    </row>
    <row r="3" spans="1:10" x14ac:dyDescent="0.2">
      <c r="A3" s="405" t="s">
        <v>441</v>
      </c>
    </row>
    <row r="4" spans="1:10" x14ac:dyDescent="0.2">
      <c r="A4" s="406" t="s">
        <v>442</v>
      </c>
    </row>
    <row r="5" spans="1:10" x14ac:dyDescent="0.2">
      <c r="A5" s="406" t="s">
        <v>443</v>
      </c>
    </row>
    <row r="6" spans="1:10" x14ac:dyDescent="0.2">
      <c r="A6" s="406" t="s">
        <v>444</v>
      </c>
    </row>
    <row r="7" spans="1:10" x14ac:dyDescent="0.2">
      <c r="A7" s="406" t="s">
        <v>445</v>
      </c>
    </row>
    <row r="8" spans="1:10" x14ac:dyDescent="0.2">
      <c r="A8" s="406" t="s">
        <v>446</v>
      </c>
    </row>
    <row r="9" spans="1:10" ht="13.5" thickBot="1" x14ac:dyDescent="0.25">
      <c r="A9" s="406" t="s">
        <v>447</v>
      </c>
    </row>
    <row r="10" spans="1:10" x14ac:dyDescent="0.2">
      <c r="A10" s="407"/>
      <c r="B10" s="407"/>
      <c r="C10" s="407"/>
      <c r="D10" s="407"/>
      <c r="E10" s="407"/>
      <c r="F10" s="407"/>
      <c r="G10" s="407"/>
      <c r="H10" s="407"/>
      <c r="I10" s="407"/>
      <c r="J10" s="407"/>
    </row>
    <row r="11" spans="1:10" ht="15.75" x14ac:dyDescent="0.25">
      <c r="A11" s="403"/>
    </row>
    <row r="13" spans="1:10" x14ac:dyDescent="0.2">
      <c r="A13" s="406"/>
    </row>
    <row r="14" spans="1:10" x14ac:dyDescent="0.2">
      <c r="A14" s="406"/>
    </row>
    <row r="15" spans="1:10" x14ac:dyDescent="0.2">
      <c r="A15" s="408"/>
    </row>
    <row r="16" spans="1:10" x14ac:dyDescent="0.2">
      <c r="A16" s="409"/>
    </row>
    <row r="17" spans="1:19" x14ac:dyDescent="0.2">
      <c r="A17" s="409"/>
    </row>
    <row r="18" spans="1:19" x14ac:dyDescent="0.2">
      <c r="A18" s="406"/>
    </row>
    <row r="19" spans="1:19" x14ac:dyDescent="0.2">
      <c r="A19" s="408"/>
    </row>
    <row r="20" spans="1:19" x14ac:dyDescent="0.2">
      <c r="A20" s="409"/>
    </row>
    <row r="21" spans="1:19" x14ac:dyDescent="0.2">
      <c r="A21" s="406"/>
    </row>
    <row r="22" spans="1:19" x14ac:dyDescent="0.2">
      <c r="A22" s="406"/>
    </row>
    <row r="23" spans="1:19" x14ac:dyDescent="0.2">
      <c r="A23" s="406"/>
    </row>
    <row r="24" spans="1:19" x14ac:dyDescent="0.2">
      <c r="A24" s="406"/>
    </row>
    <row r="25" spans="1:19" x14ac:dyDescent="0.2">
      <c r="A25" s="406"/>
    </row>
    <row r="26" spans="1:19" x14ac:dyDescent="0.2">
      <c r="A26" s="406"/>
      <c r="L26" s="404" t="str">
        <f>IF(CG14="","",CONCATENATE(INT(CG14)))</f>
        <v/>
      </c>
      <c r="S26" s="404" t="str">
        <f>IF(CG14="","",CONCATENATE(ROUNDDOWN(((CG14-INT(CG14))*16),0)))</f>
        <v/>
      </c>
    </row>
    <row r="27" spans="1:19" x14ac:dyDescent="0.2">
      <c r="A27" s="406"/>
    </row>
    <row r="28" spans="1:19" x14ac:dyDescent="0.2">
      <c r="A28" s="406"/>
    </row>
    <row r="29" spans="1:19" x14ac:dyDescent="0.2">
      <c r="A29" s="406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21"/>
  <sheetViews>
    <sheetView view="pageBreakPreview" zoomScaleNormal="100" zoomScaleSheetLayoutView="100" workbookViewId="0"/>
  </sheetViews>
  <sheetFormatPr defaultColWidth="9" defaultRowHeight="12.75" x14ac:dyDescent="0.2"/>
  <cols>
    <col min="1" max="16384" width="9" style="410"/>
  </cols>
  <sheetData>
    <row r="1" spans="1:1" ht="15.75" x14ac:dyDescent="0.25">
      <c r="A1" s="403" t="s">
        <v>448</v>
      </c>
    </row>
    <row r="3" spans="1:1" x14ac:dyDescent="0.2">
      <c r="A3" s="405" t="s">
        <v>441</v>
      </c>
    </row>
    <row r="4" spans="1:1" x14ac:dyDescent="0.2">
      <c r="A4" s="406" t="s">
        <v>449</v>
      </c>
    </row>
    <row r="5" spans="1:1" x14ac:dyDescent="0.2">
      <c r="A5" s="408" t="s">
        <v>450</v>
      </c>
    </row>
    <row r="6" spans="1:1" x14ac:dyDescent="0.2">
      <c r="A6" s="409" t="s">
        <v>451</v>
      </c>
    </row>
    <row r="7" spans="1:1" x14ac:dyDescent="0.2">
      <c r="A7" s="411" t="s">
        <v>452</v>
      </c>
    </row>
    <row r="8" spans="1:1" x14ac:dyDescent="0.2">
      <c r="A8" s="406" t="s">
        <v>453</v>
      </c>
    </row>
    <row r="9" spans="1:1" x14ac:dyDescent="0.2">
      <c r="A9" s="408" t="s">
        <v>454</v>
      </c>
    </row>
    <row r="10" spans="1:1" x14ac:dyDescent="0.2">
      <c r="A10" s="411" t="s">
        <v>455</v>
      </c>
    </row>
    <row r="11" spans="1:1" x14ac:dyDescent="0.2">
      <c r="A11" s="406" t="s">
        <v>456</v>
      </c>
    </row>
    <row r="12" spans="1:1" x14ac:dyDescent="0.2">
      <c r="A12" s="406" t="s">
        <v>457</v>
      </c>
    </row>
    <row r="13" spans="1:1" x14ac:dyDescent="0.2">
      <c r="A13" s="406" t="s">
        <v>458</v>
      </c>
    </row>
    <row r="14" spans="1:1" x14ac:dyDescent="0.2">
      <c r="A14" s="406" t="s">
        <v>459</v>
      </c>
    </row>
    <row r="15" spans="1:1" x14ac:dyDescent="0.2">
      <c r="A15" s="406" t="s">
        <v>460</v>
      </c>
    </row>
    <row r="16" spans="1:1" x14ac:dyDescent="0.2">
      <c r="A16" s="406" t="s">
        <v>461</v>
      </c>
    </row>
    <row r="17" spans="1:10" x14ac:dyDescent="0.2">
      <c r="A17" s="406" t="s">
        <v>462</v>
      </c>
    </row>
    <row r="18" spans="1:10" x14ac:dyDescent="0.2">
      <c r="A18" s="406" t="s">
        <v>463</v>
      </c>
    </row>
    <row r="19" spans="1:10" x14ac:dyDescent="0.2">
      <c r="A19" s="406" t="s">
        <v>464</v>
      </c>
    </row>
    <row r="20" spans="1:10" ht="13.5" thickBot="1" x14ac:dyDescent="0.25">
      <c r="A20" s="404"/>
    </row>
    <row r="21" spans="1:10" x14ac:dyDescent="0.2">
      <c r="A21" s="407"/>
      <c r="B21" s="412"/>
      <c r="C21" s="412"/>
      <c r="D21" s="412"/>
      <c r="E21" s="412"/>
      <c r="F21" s="412"/>
      <c r="G21" s="412"/>
      <c r="H21" s="412"/>
      <c r="I21" s="412"/>
      <c r="J21" s="412"/>
    </row>
  </sheetData>
  <pageMargins left="0.7" right="0.7" top="0.75" bottom="0.75" header="0.3" footer="0.3"/>
  <pageSetup orientation="portrait" r:id="rId1"/>
  <rowBreaks count="3" manualBreakCount="3">
    <brk id="41" max="16383" man="1"/>
    <brk id="87" max="16383" man="1"/>
    <brk id="12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J12"/>
  <sheetViews>
    <sheetView view="pageBreakPreview" zoomScaleNormal="100" zoomScaleSheetLayoutView="100" workbookViewId="0">
      <selection activeCell="J55" sqref="J55"/>
    </sheetView>
  </sheetViews>
  <sheetFormatPr defaultColWidth="9" defaultRowHeight="12.75" x14ac:dyDescent="0.2"/>
  <cols>
    <col min="1" max="16384" width="9" style="410"/>
  </cols>
  <sheetData>
    <row r="1" spans="1:10" ht="15.75" x14ac:dyDescent="0.25">
      <c r="A1" s="403" t="s">
        <v>465</v>
      </c>
    </row>
    <row r="3" spans="1:10" x14ac:dyDescent="0.2">
      <c r="A3" s="405" t="s">
        <v>441</v>
      </c>
    </row>
    <row r="4" spans="1:10" x14ac:dyDescent="0.2">
      <c r="A4" s="406" t="s">
        <v>466</v>
      </c>
    </row>
    <row r="5" spans="1:10" x14ac:dyDescent="0.2">
      <c r="A5" s="406" t="s">
        <v>467</v>
      </c>
    </row>
    <row r="6" spans="1:10" x14ac:dyDescent="0.2">
      <c r="A6" s="406" t="s">
        <v>468</v>
      </c>
    </row>
    <row r="7" spans="1:10" x14ac:dyDescent="0.2">
      <c r="A7" s="406" t="s">
        <v>469</v>
      </c>
    </row>
    <row r="8" spans="1:10" x14ac:dyDescent="0.2">
      <c r="A8" s="406" t="s">
        <v>470</v>
      </c>
    </row>
    <row r="9" spans="1:10" x14ac:dyDescent="0.2">
      <c r="A9" s="406" t="s">
        <v>461</v>
      </c>
    </row>
    <row r="10" spans="1:10" x14ac:dyDescent="0.2">
      <c r="A10" s="406" t="s">
        <v>464</v>
      </c>
    </row>
    <row r="11" spans="1:10" ht="13.5" thickBot="1" x14ac:dyDescent="0.25">
      <c r="A11" s="404"/>
    </row>
    <row r="12" spans="1:10" x14ac:dyDescent="0.2">
      <c r="A12" s="407"/>
      <c r="B12" s="412"/>
      <c r="C12" s="412"/>
      <c r="D12" s="412"/>
      <c r="E12" s="412"/>
      <c r="F12" s="412"/>
      <c r="G12" s="412"/>
      <c r="H12" s="412"/>
      <c r="I12" s="412"/>
      <c r="J12" s="412"/>
    </row>
  </sheetData>
  <pageMargins left="0.7" right="0.7" top="0.75" bottom="0.75" header="0.3" footer="0.3"/>
  <pageSetup orientation="portrait" r:id="rId1"/>
  <rowBreaks count="2" manualBreakCount="2">
    <brk id="35" max="16383" man="1"/>
    <brk id="7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D305"/>
  <sheetViews>
    <sheetView showGridLines="0" showRowColHeaders="0" topLeftCell="A31" zoomScaleNormal="100" zoomScaleSheetLayoutView="100" workbookViewId="0">
      <selection activeCell="A4" sqref="A4"/>
    </sheetView>
  </sheetViews>
  <sheetFormatPr defaultColWidth="1.7109375" defaultRowHeight="12.75" x14ac:dyDescent="0.2"/>
  <cols>
    <col min="1" max="59" width="1.7109375" style="155" customWidth="1"/>
    <col min="60" max="60" width="1.85546875" customWidth="1"/>
    <col min="61" max="64" width="1.85546875" style="303" hidden="1" customWidth="1"/>
    <col min="65" max="65" width="2.7109375" style="303" hidden="1" customWidth="1"/>
    <col min="66" max="68" width="1.85546875" style="303" hidden="1" customWidth="1"/>
    <col min="69" max="69" width="39.140625" style="303" hidden="1" customWidth="1"/>
    <col min="70" max="70" width="3.140625" style="303" hidden="1" customWidth="1"/>
    <col min="71" max="71" width="1.85546875" style="303" hidden="1" customWidth="1"/>
    <col min="72" max="72" width="2.28515625" style="303" hidden="1" customWidth="1"/>
    <col min="73" max="73" width="19.5703125" style="303" hidden="1" customWidth="1"/>
    <col min="74" max="102" width="1.85546875" style="303" hidden="1" customWidth="1"/>
    <col min="103" max="108" width="1.85546875" hidden="1" customWidth="1"/>
    <col min="109" max="113" width="1.85546875" customWidth="1"/>
    <col min="114" max="135" width="1.7109375" customWidth="1"/>
  </cols>
  <sheetData>
    <row r="1" spans="1:60" x14ac:dyDescent="0.2">
      <c r="A1" s="951" t="s">
        <v>199</v>
      </c>
      <c r="B1" s="951"/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1"/>
      <c r="R1" s="951"/>
      <c r="S1" s="951"/>
      <c r="T1" s="951"/>
      <c r="U1" s="951"/>
      <c r="V1" s="951"/>
      <c r="W1" s="951"/>
      <c r="X1" s="951"/>
      <c r="Y1" s="951"/>
      <c r="Z1" s="951"/>
      <c r="AA1" s="951"/>
      <c r="AB1" s="951"/>
      <c r="AC1" s="951"/>
      <c r="AD1" s="951"/>
      <c r="AE1" s="951"/>
      <c r="AF1" s="951"/>
      <c r="AG1" s="951"/>
      <c r="AH1" s="951"/>
      <c r="AI1" s="951"/>
      <c r="AJ1" s="951"/>
      <c r="AK1" s="951"/>
      <c r="AL1" s="951"/>
      <c r="AM1" s="951"/>
      <c r="AN1" s="951"/>
      <c r="AO1" s="951"/>
      <c r="AP1" s="951"/>
      <c r="AQ1" s="951"/>
      <c r="AR1" s="951"/>
      <c r="AS1" s="951"/>
      <c r="AT1" s="951"/>
      <c r="AU1" s="951"/>
      <c r="AV1" s="951"/>
      <c r="AW1" s="951"/>
      <c r="AX1" s="951"/>
      <c r="AY1" s="951"/>
      <c r="AZ1" s="951"/>
      <c r="BA1" s="951"/>
      <c r="BB1" s="951"/>
      <c r="BC1" s="951"/>
      <c r="BD1" s="951"/>
      <c r="BE1" s="951"/>
      <c r="BF1" s="951"/>
      <c r="BG1" s="951"/>
    </row>
    <row r="2" spans="1:60" x14ac:dyDescent="0.2">
      <c r="A2" s="951"/>
      <c r="B2" s="951"/>
      <c r="C2" s="951"/>
      <c r="D2" s="951"/>
      <c r="E2" s="951"/>
      <c r="F2" s="951"/>
      <c r="G2" s="951"/>
      <c r="H2" s="951"/>
      <c r="I2" s="951"/>
      <c r="J2" s="951"/>
      <c r="K2" s="951"/>
      <c r="L2" s="951"/>
      <c r="M2" s="951"/>
      <c r="N2" s="951"/>
      <c r="O2" s="951"/>
      <c r="P2" s="951"/>
      <c r="Q2" s="951"/>
      <c r="R2" s="951"/>
      <c r="S2" s="951"/>
      <c r="T2" s="951"/>
      <c r="U2" s="951"/>
      <c r="V2" s="951"/>
      <c r="W2" s="951"/>
      <c r="X2" s="951"/>
      <c r="Y2" s="951"/>
      <c r="Z2" s="951"/>
      <c r="AA2" s="951"/>
      <c r="AB2" s="951"/>
      <c r="AC2" s="951"/>
      <c r="AD2" s="951"/>
      <c r="AE2" s="951"/>
      <c r="AF2" s="951"/>
      <c r="AG2" s="951"/>
      <c r="AH2" s="951"/>
      <c r="AI2" s="951"/>
      <c r="AJ2" s="951"/>
      <c r="AK2" s="951"/>
      <c r="AL2" s="951"/>
      <c r="AM2" s="951"/>
      <c r="AN2" s="951"/>
      <c r="AO2" s="951"/>
      <c r="AP2" s="951"/>
      <c r="AQ2" s="951"/>
      <c r="AR2" s="951"/>
      <c r="AS2" s="951"/>
      <c r="AT2" s="951"/>
      <c r="AU2" s="951"/>
      <c r="AV2" s="951"/>
      <c r="AW2" s="951"/>
      <c r="AX2" s="951"/>
      <c r="AY2" s="951"/>
      <c r="AZ2" s="951"/>
      <c r="BA2" s="951"/>
      <c r="BB2" s="951"/>
      <c r="BC2" s="951"/>
      <c r="BD2" s="951"/>
      <c r="BE2" s="951"/>
      <c r="BF2" s="951"/>
      <c r="BG2" s="951"/>
    </row>
    <row r="3" spans="1:60" x14ac:dyDescent="0.2">
      <c r="A3" s="951"/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51"/>
      <c r="Q3" s="951"/>
      <c r="R3" s="951"/>
      <c r="S3" s="951"/>
      <c r="T3" s="951"/>
      <c r="U3" s="951"/>
      <c r="V3" s="951"/>
      <c r="W3" s="951"/>
      <c r="X3" s="951"/>
      <c r="Y3" s="951"/>
      <c r="Z3" s="951"/>
      <c r="AA3" s="951"/>
      <c r="AB3" s="951"/>
      <c r="AC3" s="951"/>
      <c r="AD3" s="951"/>
      <c r="AE3" s="951"/>
      <c r="AF3" s="951"/>
      <c r="AG3" s="951"/>
      <c r="AH3" s="951"/>
      <c r="AI3" s="951"/>
      <c r="AJ3" s="951"/>
      <c r="AK3" s="951"/>
      <c r="AL3" s="951"/>
      <c r="AM3" s="951"/>
      <c r="AN3" s="951"/>
      <c r="AO3" s="951"/>
      <c r="AP3" s="951"/>
      <c r="AQ3" s="951"/>
      <c r="AR3" s="951"/>
      <c r="AS3" s="951"/>
      <c r="AT3" s="951"/>
      <c r="AU3" s="951"/>
      <c r="AV3" s="951"/>
      <c r="AW3" s="951"/>
      <c r="AX3" s="951"/>
      <c r="AY3" s="951"/>
      <c r="AZ3" s="951"/>
      <c r="BA3" s="951"/>
      <c r="BB3" s="951"/>
      <c r="BC3" s="951"/>
      <c r="BD3" s="951"/>
      <c r="BE3" s="951"/>
      <c r="BF3" s="951"/>
      <c r="BG3" s="951"/>
    </row>
    <row r="4" spans="1:60" x14ac:dyDescent="0.2">
      <c r="A4" s="41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</row>
    <row r="5" spans="1:60" ht="23.25" x14ac:dyDescent="0.2">
      <c r="A5" s="953" t="s">
        <v>194</v>
      </c>
      <c r="B5" s="953"/>
      <c r="C5" s="953"/>
      <c r="D5" s="953"/>
      <c r="E5" s="953"/>
      <c r="F5" s="953"/>
      <c r="G5" s="953"/>
      <c r="H5" s="953"/>
      <c r="I5" s="953"/>
      <c r="J5" s="953"/>
      <c r="K5" s="953"/>
      <c r="L5" s="953"/>
      <c r="M5" s="953"/>
      <c r="N5" s="953"/>
      <c r="O5" s="953"/>
      <c r="P5" s="953"/>
      <c r="Q5" s="953"/>
      <c r="R5" s="953"/>
      <c r="S5" s="953"/>
      <c r="T5" s="953"/>
      <c r="U5" s="953"/>
      <c r="V5" s="953"/>
      <c r="W5" s="953"/>
      <c r="X5" s="953"/>
      <c r="Y5" s="953"/>
      <c r="Z5" s="953"/>
      <c r="AA5" s="953"/>
      <c r="AB5" s="953"/>
      <c r="AC5" s="953"/>
      <c r="AD5" s="953"/>
      <c r="AE5" s="953"/>
      <c r="AF5" s="953"/>
      <c r="AG5" s="953"/>
      <c r="AH5" s="953"/>
      <c r="AI5" s="953"/>
      <c r="AJ5" s="953"/>
      <c r="AK5" s="953"/>
      <c r="AL5" s="953"/>
      <c r="AM5" s="953"/>
      <c r="AN5" s="953"/>
      <c r="AO5" s="953"/>
      <c r="AP5" s="953"/>
      <c r="AQ5" s="953"/>
      <c r="AR5" s="953"/>
      <c r="AS5" s="953"/>
      <c r="AT5" s="953"/>
      <c r="AU5" s="953"/>
      <c r="AV5" s="953"/>
      <c r="AW5" s="953"/>
      <c r="AX5" s="953"/>
      <c r="AY5" s="953"/>
      <c r="AZ5" s="953"/>
      <c r="BA5" s="953"/>
      <c r="BB5" s="953"/>
      <c r="BC5" s="953"/>
      <c r="BD5" s="953"/>
      <c r="BE5" s="953"/>
      <c r="BF5" s="953"/>
      <c r="BG5" s="953"/>
    </row>
    <row r="6" spans="1:60" ht="13.5" customHeight="1" thickBot="1" x14ac:dyDescent="0.25">
      <c r="A6" s="94"/>
      <c r="B6" s="952"/>
      <c r="C6" s="952"/>
      <c r="D6" s="952"/>
      <c r="E6" s="952"/>
      <c r="F6" s="952"/>
      <c r="G6" s="952"/>
      <c r="H6" s="952"/>
      <c r="I6" s="952"/>
      <c r="J6" s="952"/>
      <c r="K6" s="952"/>
      <c r="L6" s="952"/>
      <c r="M6" s="952"/>
      <c r="N6" s="952"/>
      <c r="O6" s="952"/>
      <c r="P6" s="952"/>
      <c r="Q6" s="952"/>
      <c r="R6" s="952"/>
      <c r="S6" s="952"/>
      <c r="T6" s="952"/>
      <c r="U6" s="952"/>
      <c r="V6" s="94"/>
      <c r="W6" s="94"/>
      <c r="X6" s="94"/>
      <c r="Y6" s="94"/>
      <c r="Z6" s="94"/>
      <c r="AA6" s="94"/>
      <c r="AB6" s="94"/>
      <c r="AC6" s="109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</row>
    <row r="7" spans="1:60" ht="15.75" thickBot="1" x14ac:dyDescent="0.25">
      <c r="A7" s="94"/>
      <c r="B7" s="941" t="s">
        <v>166</v>
      </c>
      <c r="C7" s="942"/>
      <c r="D7" s="942"/>
      <c r="E7" s="942"/>
      <c r="F7" s="942"/>
      <c r="G7" s="942"/>
      <c r="H7" s="942"/>
      <c r="I7" s="942"/>
      <c r="J7" s="942"/>
      <c r="K7" s="942"/>
      <c r="L7" s="942"/>
      <c r="M7" s="942"/>
      <c r="N7" s="942"/>
      <c r="O7" s="942"/>
      <c r="P7" s="942"/>
      <c r="Q7" s="942"/>
      <c r="R7" s="942"/>
      <c r="S7" s="942"/>
      <c r="T7" s="942"/>
      <c r="U7" s="942"/>
      <c r="V7" s="942"/>
      <c r="W7" s="942"/>
      <c r="X7" s="942"/>
      <c r="Y7" s="942"/>
      <c r="Z7" s="942"/>
      <c r="AA7" s="942"/>
      <c r="AB7" s="942"/>
      <c r="AC7" s="942"/>
      <c r="AD7" s="942"/>
      <c r="AE7" s="942"/>
      <c r="AF7" s="942"/>
      <c r="AG7" s="942"/>
      <c r="AH7" s="942"/>
      <c r="AI7" s="942"/>
      <c r="AJ7" s="942"/>
      <c r="AK7" s="942"/>
      <c r="AL7" s="942"/>
      <c r="AM7" s="942"/>
      <c r="AN7" s="942"/>
      <c r="AO7" s="942"/>
      <c r="AP7" s="942"/>
      <c r="AQ7" s="942"/>
      <c r="AR7" s="942"/>
      <c r="AS7" s="942"/>
      <c r="AT7" s="942"/>
      <c r="AU7" s="942"/>
      <c r="AV7" s="942"/>
      <c r="AW7" s="942"/>
      <c r="AX7" s="942"/>
      <c r="AY7" s="942"/>
      <c r="AZ7" s="942"/>
      <c r="BA7" s="942"/>
      <c r="BB7" s="942"/>
      <c r="BC7" s="942"/>
      <c r="BD7" s="942"/>
      <c r="BE7" s="942"/>
      <c r="BF7" s="943"/>
      <c r="BG7" s="94"/>
    </row>
    <row r="8" spans="1:60" ht="16.5" thickBot="1" x14ac:dyDescent="0.25">
      <c r="A8" s="94"/>
      <c r="B8" s="6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63"/>
      <c r="X8" s="63"/>
      <c r="Y8" s="63"/>
      <c r="Z8" s="63"/>
      <c r="AA8" s="63"/>
      <c r="AB8" s="63"/>
      <c r="AC8" s="63"/>
      <c r="AD8" s="70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94"/>
    </row>
    <row r="9" spans="1:60" ht="13.5" thickBot="1" x14ac:dyDescent="0.25">
      <c r="A9" s="94"/>
      <c r="B9" s="63"/>
      <c r="C9" s="753" t="s">
        <v>81</v>
      </c>
      <c r="D9" s="642"/>
      <c r="E9" s="642"/>
      <c r="F9" s="642"/>
      <c r="G9" s="642"/>
      <c r="H9" s="642"/>
      <c r="I9" s="642"/>
      <c r="J9" s="642"/>
      <c r="K9" s="642"/>
      <c r="L9" s="642"/>
      <c r="M9" s="642"/>
      <c r="N9" s="642"/>
      <c r="O9" s="642"/>
      <c r="P9" s="642"/>
      <c r="Q9" s="642"/>
      <c r="R9" s="642"/>
      <c r="S9" s="642"/>
      <c r="T9" s="642"/>
      <c r="U9" s="642"/>
      <c r="V9" s="642"/>
      <c r="W9" s="642"/>
      <c r="X9" s="642"/>
      <c r="Y9" s="642"/>
      <c r="Z9" s="642"/>
      <c r="AA9" s="643"/>
      <c r="AB9" s="954" t="str">
        <f>'AVENTOS planning tool'!AV20</f>
        <v/>
      </c>
      <c r="AC9" s="955"/>
      <c r="AD9" s="955"/>
      <c r="AE9" s="955"/>
      <c r="AF9" s="955"/>
      <c r="AG9" s="955"/>
      <c r="AH9" s="955"/>
      <c r="AI9" s="955"/>
      <c r="AJ9" s="955"/>
      <c r="AK9" s="955"/>
      <c r="AL9" s="955"/>
      <c r="AM9" s="955"/>
      <c r="AN9" s="955"/>
      <c r="AO9" s="955"/>
      <c r="AP9" s="955"/>
      <c r="AQ9" s="956" t="str">
        <f>IF('AVENTOS planning tool'!BF20="","",'AVENTOS planning tool'!BF20)</f>
        <v/>
      </c>
      <c r="AR9" s="957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94"/>
    </row>
    <row r="10" spans="1:60" ht="13.5" thickBot="1" x14ac:dyDescent="0.25">
      <c r="A10" s="94"/>
      <c r="B10" s="63"/>
      <c r="C10" s="753" t="s">
        <v>237</v>
      </c>
      <c r="D10" s="642"/>
      <c r="E10" s="642"/>
      <c r="F10" s="642"/>
      <c r="G10" s="642"/>
      <c r="H10" s="642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  <c r="Y10" s="642"/>
      <c r="Z10" s="642"/>
      <c r="AA10" s="643"/>
      <c r="AB10" s="944" t="str">
        <f>'AVENTOS planning tool'!AV23</f>
        <v/>
      </c>
      <c r="AC10" s="945"/>
      <c r="AD10" s="945"/>
      <c r="AE10" s="945"/>
      <c r="AF10" s="945"/>
      <c r="AG10" s="945"/>
      <c r="AH10" s="945"/>
      <c r="AI10" s="945"/>
      <c r="AJ10" s="945"/>
      <c r="AK10" s="945"/>
      <c r="AL10" s="945"/>
      <c r="AM10" s="945"/>
      <c r="AN10" s="945"/>
      <c r="AO10" s="945"/>
      <c r="AP10" s="946"/>
      <c r="AQ10" s="956" t="str">
        <f>IF('AVENTOS planning tool'!BF23="","",'AVENTOS planning tool'!BF23)</f>
        <v/>
      </c>
      <c r="AR10" s="957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94"/>
    </row>
    <row r="11" spans="1:60" ht="13.5" thickBot="1" x14ac:dyDescent="0.25">
      <c r="A11" s="94"/>
      <c r="B11" s="63"/>
      <c r="C11" s="947" t="s">
        <v>83</v>
      </c>
      <c r="D11" s="651"/>
      <c r="E11" s="651"/>
      <c r="F11" s="651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1"/>
      <c r="U11" s="651"/>
      <c r="V11" s="651"/>
      <c r="W11" s="651"/>
      <c r="X11" s="651"/>
      <c r="Y11" s="651"/>
      <c r="Z11" s="651"/>
      <c r="AA11" s="652"/>
      <c r="AB11" s="948" t="str">
        <f>IF('AVENTOS planning tool'!L21="Narrow aluminum", "78Z550ATA6","78Z5530TA8")</f>
        <v>78Z5530TA8</v>
      </c>
      <c r="AC11" s="949"/>
      <c r="AD11" s="949"/>
      <c r="AE11" s="949"/>
      <c r="AF11" s="949"/>
      <c r="AG11" s="949"/>
      <c r="AH11" s="949"/>
      <c r="AI11" s="949"/>
      <c r="AJ11" s="949"/>
      <c r="AK11" s="949"/>
      <c r="AL11" s="949"/>
      <c r="AM11" s="949"/>
      <c r="AN11" s="949"/>
      <c r="AO11" s="949"/>
      <c r="AP11" s="950"/>
      <c r="AQ11" s="956" t="str">
        <f>IF('AVENTOS planning tool'!BF22="","",'AVENTOS planning tool'!BF22)</f>
        <v/>
      </c>
      <c r="AR11" s="957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94"/>
    </row>
    <row r="12" spans="1:60" ht="13.5" thickBot="1" x14ac:dyDescent="0.25">
      <c r="A12" s="94"/>
      <c r="B12" s="63"/>
      <c r="C12" s="895" t="str">
        <f>IF('AVENTOS planning tool'!L21="Wood door","Installation screws for wood doors","")</f>
        <v/>
      </c>
      <c r="D12" s="895"/>
      <c r="E12" s="895"/>
      <c r="F12" s="895"/>
      <c r="G12" s="895"/>
      <c r="H12" s="895"/>
      <c r="I12" s="895"/>
      <c r="J12" s="895"/>
      <c r="K12" s="895"/>
      <c r="L12" s="895"/>
      <c r="M12" s="895"/>
      <c r="N12" s="895"/>
      <c r="O12" s="895"/>
      <c r="P12" s="895"/>
      <c r="Q12" s="895"/>
      <c r="R12" s="895"/>
      <c r="S12" s="895"/>
      <c r="T12" s="895"/>
      <c r="U12" s="895"/>
      <c r="V12" s="895"/>
      <c r="W12" s="895"/>
      <c r="X12" s="895"/>
      <c r="Y12" s="895"/>
      <c r="Z12" s="895"/>
      <c r="AA12" s="895"/>
      <c r="AB12" s="897" t="str">
        <f>IF(C12="Installation screws for wood doors","606N or 606P","")</f>
        <v/>
      </c>
      <c r="AC12" s="897"/>
      <c r="AD12" s="897"/>
      <c r="AE12" s="897"/>
      <c r="AF12" s="897"/>
      <c r="AG12" s="897"/>
      <c r="AH12" s="897"/>
      <c r="AI12" s="897"/>
      <c r="AJ12" s="897"/>
      <c r="AK12" s="897"/>
      <c r="AL12" s="897"/>
      <c r="AM12" s="897"/>
      <c r="AN12" s="897"/>
      <c r="AO12" s="897"/>
      <c r="AP12" s="897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94"/>
    </row>
    <row r="13" spans="1:60" ht="13.5" thickBot="1" x14ac:dyDescent="0.25">
      <c r="A13" s="94"/>
      <c r="B13" s="63"/>
      <c r="C13" s="895" t="str">
        <f>IF('AVENTOS planning tool'!L21="Wide aluminum","Installation screws for wide aluminum frame doors","")</f>
        <v/>
      </c>
      <c r="D13" s="895"/>
      <c r="E13" s="895"/>
      <c r="F13" s="895"/>
      <c r="G13" s="895"/>
      <c r="H13" s="895"/>
      <c r="I13" s="895"/>
      <c r="J13" s="895"/>
      <c r="K13" s="895"/>
      <c r="L13" s="895"/>
      <c r="M13" s="895"/>
      <c r="N13" s="895"/>
      <c r="O13" s="895"/>
      <c r="P13" s="895"/>
      <c r="Q13" s="895"/>
      <c r="R13" s="895"/>
      <c r="S13" s="895"/>
      <c r="T13" s="895"/>
      <c r="U13" s="895"/>
      <c r="V13" s="895"/>
      <c r="W13" s="895"/>
      <c r="X13" s="895"/>
      <c r="Y13" s="895"/>
      <c r="Z13" s="895"/>
      <c r="AA13" s="895"/>
      <c r="AB13" s="897" t="str">
        <f>IF(C13="Installation screws for wide aluminum frame doors","7072A","")</f>
        <v/>
      </c>
      <c r="AC13" s="897"/>
      <c r="AD13" s="897"/>
      <c r="AE13" s="897"/>
      <c r="AF13" s="897"/>
      <c r="AG13" s="897"/>
      <c r="AH13" s="897"/>
      <c r="AI13" s="897"/>
      <c r="AJ13" s="897"/>
      <c r="AK13" s="897"/>
      <c r="AL13" s="897"/>
      <c r="AM13" s="897"/>
      <c r="AN13" s="897"/>
      <c r="AO13" s="897"/>
      <c r="AP13" s="897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94"/>
    </row>
    <row r="14" spans="1:60" ht="13.5" thickBot="1" x14ac:dyDescent="0.25">
      <c r="A14" s="94"/>
      <c r="B14" s="63"/>
      <c r="C14" s="641" t="s">
        <v>170</v>
      </c>
      <c r="D14" s="642"/>
      <c r="E14" s="642"/>
      <c r="F14" s="642"/>
      <c r="G14" s="642"/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642"/>
      <c r="Y14" s="642"/>
      <c r="Z14" s="642"/>
      <c r="AA14" s="643"/>
      <c r="AB14" s="944" t="str">
        <f>IF(C168="","",IF(C168="ATTENTION - Mounting plate 175H3100 should work for this application","Not required","175H3F00"))</f>
        <v/>
      </c>
      <c r="AC14" s="945"/>
      <c r="AD14" s="945"/>
      <c r="AE14" s="945"/>
      <c r="AF14" s="945"/>
      <c r="AG14" s="945"/>
      <c r="AH14" s="945"/>
      <c r="AI14" s="945"/>
      <c r="AJ14" s="945"/>
      <c r="AK14" s="945"/>
      <c r="AL14" s="945"/>
      <c r="AM14" s="945"/>
      <c r="AN14" s="945"/>
      <c r="AO14" s="945"/>
      <c r="AP14" s="946"/>
      <c r="AQ14" s="114"/>
      <c r="AR14" s="63"/>
      <c r="AS14" s="63"/>
      <c r="AT14" s="63"/>
      <c r="AU14" s="63"/>
      <c r="AV14" s="63"/>
      <c r="AW14" s="63"/>
      <c r="AX14" s="63"/>
      <c r="AY14" s="63"/>
      <c r="AZ14" s="63"/>
      <c r="BA14" s="966"/>
      <c r="BB14" s="967"/>
      <c r="BC14" s="967"/>
      <c r="BD14" s="967"/>
      <c r="BE14" s="968"/>
      <c r="BF14" s="63"/>
      <c r="BG14" s="94"/>
    </row>
    <row r="15" spans="1:60" ht="13.5" thickBot="1" x14ac:dyDescent="0.25">
      <c r="A15" s="94"/>
      <c r="B15" s="63"/>
      <c r="C15" s="753" t="s">
        <v>82</v>
      </c>
      <c r="D15" s="642"/>
      <c r="E15" s="642"/>
      <c r="F15" s="642"/>
      <c r="G15" s="642"/>
      <c r="H15" s="642"/>
      <c r="I15" s="642"/>
      <c r="J15" s="642"/>
      <c r="K15" s="642"/>
      <c r="L15" s="642"/>
      <c r="M15" s="642"/>
      <c r="N15" s="642"/>
      <c r="O15" s="642"/>
      <c r="P15" s="642"/>
      <c r="Q15" s="642"/>
      <c r="R15" s="642"/>
      <c r="S15" s="642"/>
      <c r="T15" s="642"/>
      <c r="U15" s="642"/>
      <c r="V15" s="642"/>
      <c r="W15" s="642"/>
      <c r="X15" s="642"/>
      <c r="Y15" s="642"/>
      <c r="Z15" s="642"/>
      <c r="AA15" s="643"/>
      <c r="AB15" s="944" t="str">
        <f>'AVENTOS planning tool'!AV21</f>
        <v/>
      </c>
      <c r="AC15" s="945"/>
      <c r="AD15" s="945"/>
      <c r="AE15" s="945"/>
      <c r="AF15" s="945"/>
      <c r="AG15" s="945"/>
      <c r="AH15" s="945"/>
      <c r="AI15" s="945"/>
      <c r="AJ15" s="945"/>
      <c r="AK15" s="945"/>
      <c r="AL15" s="945"/>
      <c r="AM15" s="945"/>
      <c r="AN15" s="945"/>
      <c r="AO15" s="945"/>
      <c r="AP15" s="946"/>
      <c r="AQ15" s="956" t="str">
        <f>IF('AVENTOS planning tool'!BF21="","",'AVENTOS planning tool'!BF21)</f>
        <v/>
      </c>
      <c r="AR15" s="957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94"/>
    </row>
    <row r="16" spans="1:60" ht="13.5" thickBot="1" x14ac:dyDescent="0.25">
      <c r="A16" s="94"/>
      <c r="B16" s="95"/>
      <c r="C16" s="753" t="str">
        <f>IF('AVENTOS planning tool'!AL25="Rod connector set","Rod connector set",IF('AVENTOS planning tool'!AL19="Mounting brackets","Mounting brackets",""))</f>
        <v/>
      </c>
      <c r="D16" s="642"/>
      <c r="E16" s="642"/>
      <c r="F16" s="642"/>
      <c r="G16" s="642"/>
      <c r="H16" s="642"/>
      <c r="I16" s="642"/>
      <c r="J16" s="642"/>
      <c r="K16" s="642"/>
      <c r="L16" s="642"/>
      <c r="M16" s="642"/>
      <c r="N16" s="642"/>
      <c r="O16" s="642"/>
      <c r="P16" s="642"/>
      <c r="Q16" s="642"/>
      <c r="R16" s="642"/>
      <c r="S16" s="642"/>
      <c r="T16" s="642"/>
      <c r="U16" s="642"/>
      <c r="V16" s="642"/>
      <c r="W16" s="642"/>
      <c r="X16" s="642"/>
      <c r="Y16" s="642"/>
      <c r="Z16" s="642"/>
      <c r="AA16" s="643"/>
      <c r="AB16" s="944" t="str">
        <f>IF(C16="Rod connector set",'AVENTOS planning tool'!AV24,IF(C16="Mounting brackets",'AVENTOS planning tool'!AV19,""))</f>
        <v/>
      </c>
      <c r="AC16" s="945"/>
      <c r="AD16" s="945"/>
      <c r="AE16" s="945"/>
      <c r="AF16" s="945"/>
      <c r="AG16" s="945"/>
      <c r="AH16" s="945"/>
      <c r="AI16" s="945"/>
      <c r="AJ16" s="945"/>
      <c r="AK16" s="945"/>
      <c r="AL16" s="945"/>
      <c r="AM16" s="945"/>
      <c r="AN16" s="945"/>
      <c r="AO16" s="945"/>
      <c r="AP16" s="946"/>
      <c r="AQ16" s="114"/>
      <c r="AR16" s="114"/>
      <c r="AS16" s="114"/>
      <c r="AT16" s="114"/>
      <c r="AU16" s="114"/>
      <c r="AV16" s="114"/>
      <c r="AW16" s="63"/>
      <c r="AX16" s="63"/>
      <c r="AY16" s="63"/>
      <c r="AZ16" s="63"/>
      <c r="BA16" s="63"/>
      <c r="BB16" s="63"/>
      <c r="BC16" s="63"/>
      <c r="BD16" s="63"/>
      <c r="BE16" s="63"/>
      <c r="BF16" s="97"/>
      <c r="BG16" s="94"/>
      <c r="BH16" s="161"/>
    </row>
    <row r="17" spans="1:60" ht="13.5" thickBot="1" x14ac:dyDescent="0.25">
      <c r="A17" s="94"/>
      <c r="B17" s="95"/>
      <c r="C17" s="753" t="str">
        <f>IF('AVENTOS planning tool'!AL27="SERVO-DRIVE set","SERVO-DRIVE set","")</f>
        <v/>
      </c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  <c r="Y17" s="642"/>
      <c r="Z17" s="642"/>
      <c r="AA17" s="643"/>
      <c r="AB17" s="944" t="str">
        <f>IF(C17="SERVO-DRIVE set",'AVENTOS planning tool'!AV27,"")</f>
        <v/>
      </c>
      <c r="AC17" s="945"/>
      <c r="AD17" s="945"/>
      <c r="AE17" s="945"/>
      <c r="AF17" s="945"/>
      <c r="AG17" s="945"/>
      <c r="AH17" s="945"/>
      <c r="AI17" s="945"/>
      <c r="AJ17" s="945"/>
      <c r="AK17" s="945"/>
      <c r="AL17" s="945"/>
      <c r="AM17" s="945"/>
      <c r="AN17" s="945"/>
      <c r="AO17" s="945"/>
      <c r="AP17" s="946"/>
      <c r="AQ17" s="956" t="str">
        <f>IF('AVENTOS planning tool'!BF27="","",'AVENTOS planning tool'!BF27)</f>
        <v/>
      </c>
      <c r="AR17" s="957"/>
      <c r="AS17" s="114"/>
      <c r="AT17" s="114"/>
      <c r="AU17" s="114"/>
      <c r="AV17" s="114"/>
      <c r="AW17" s="63"/>
      <c r="AX17" s="63"/>
      <c r="AY17" s="63"/>
      <c r="AZ17" s="63"/>
      <c r="BA17" s="63"/>
      <c r="BB17" s="63"/>
      <c r="BC17" s="63"/>
      <c r="BD17" s="63"/>
      <c r="BE17" s="63"/>
      <c r="BF17" s="97"/>
      <c r="BG17" s="94"/>
      <c r="BH17" s="161"/>
    </row>
    <row r="18" spans="1:60" ht="13.5" thickBot="1" x14ac:dyDescent="0.25">
      <c r="A18" s="94"/>
      <c r="B18" s="95"/>
      <c r="C18" s="753" t="str">
        <f>IF('AVENTOS planning tool'!AL28="Power supply set","Power supply set","")</f>
        <v/>
      </c>
      <c r="D18" s="642"/>
      <c r="E18" s="642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Q18" s="642"/>
      <c r="R18" s="642"/>
      <c r="S18" s="642"/>
      <c r="T18" s="642"/>
      <c r="U18" s="642"/>
      <c r="V18" s="642"/>
      <c r="W18" s="642"/>
      <c r="X18" s="642"/>
      <c r="Y18" s="642"/>
      <c r="Z18" s="642"/>
      <c r="AA18" s="643"/>
      <c r="AB18" s="944" t="str">
        <f>IF(C18="Power supply set",'AVENTOS planning tool'!AV28,"")</f>
        <v/>
      </c>
      <c r="AC18" s="945"/>
      <c r="AD18" s="945"/>
      <c r="AE18" s="945"/>
      <c r="AF18" s="945"/>
      <c r="AG18" s="945"/>
      <c r="AH18" s="945"/>
      <c r="AI18" s="945"/>
      <c r="AJ18" s="945"/>
      <c r="AK18" s="945"/>
      <c r="AL18" s="945"/>
      <c r="AM18" s="945"/>
      <c r="AN18" s="945"/>
      <c r="AO18" s="945"/>
      <c r="AP18" s="946"/>
      <c r="AQ18" s="114"/>
      <c r="AR18" s="114"/>
      <c r="AS18" s="114"/>
      <c r="AT18" s="114"/>
      <c r="AU18" s="114"/>
      <c r="AV18" s="114"/>
      <c r="AW18" s="63"/>
      <c r="AX18" s="63"/>
      <c r="AY18" s="63"/>
      <c r="AZ18" s="63"/>
      <c r="BA18" s="63"/>
      <c r="BB18" s="63"/>
      <c r="BC18" s="63"/>
      <c r="BD18" s="63"/>
      <c r="BE18" s="63"/>
      <c r="BF18" s="97"/>
      <c r="BG18" s="94"/>
      <c r="BH18" s="161"/>
    </row>
    <row r="19" spans="1:60" ht="13.5" thickBot="1" x14ac:dyDescent="0.25">
      <c r="A19" s="94"/>
      <c r="B19" s="63"/>
      <c r="C19" s="753"/>
      <c r="D19" s="642"/>
      <c r="E19" s="642"/>
      <c r="F19" s="642"/>
      <c r="G19" s="642"/>
      <c r="H19" s="642"/>
      <c r="I19" s="642"/>
      <c r="J19" s="642"/>
      <c r="K19" s="642"/>
      <c r="L19" s="642"/>
      <c r="M19" s="642"/>
      <c r="N19" s="642"/>
      <c r="O19" s="642"/>
      <c r="P19" s="642"/>
      <c r="Q19" s="642"/>
      <c r="R19" s="642"/>
      <c r="S19" s="642"/>
      <c r="T19" s="642"/>
      <c r="U19" s="642"/>
      <c r="V19" s="642"/>
      <c r="W19" s="642"/>
      <c r="X19" s="642"/>
      <c r="Y19" s="642"/>
      <c r="Z19" s="642"/>
      <c r="AA19" s="643"/>
      <c r="AB19" s="944"/>
      <c r="AC19" s="945"/>
      <c r="AD19" s="945"/>
      <c r="AE19" s="945"/>
      <c r="AF19" s="945"/>
      <c r="AG19" s="945"/>
      <c r="AH19" s="945"/>
      <c r="AI19" s="945"/>
      <c r="AJ19" s="945"/>
      <c r="AK19" s="945"/>
      <c r="AL19" s="945"/>
      <c r="AM19" s="945"/>
      <c r="AN19" s="945"/>
      <c r="AO19" s="945"/>
      <c r="AP19" s="946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94"/>
    </row>
    <row r="20" spans="1:60" ht="15.75" thickBot="1" x14ac:dyDescent="0.25">
      <c r="A20" s="94"/>
      <c r="B20" s="941" t="s">
        <v>165</v>
      </c>
      <c r="C20" s="942"/>
      <c r="D20" s="942"/>
      <c r="E20" s="942"/>
      <c r="F20" s="942"/>
      <c r="G20" s="942"/>
      <c r="H20" s="942"/>
      <c r="I20" s="942"/>
      <c r="J20" s="942"/>
      <c r="K20" s="942"/>
      <c r="L20" s="942"/>
      <c r="M20" s="942"/>
      <c r="N20" s="942"/>
      <c r="O20" s="942"/>
      <c r="P20" s="942"/>
      <c r="Q20" s="942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  <c r="AC20" s="942"/>
      <c r="AD20" s="942"/>
      <c r="AE20" s="942"/>
      <c r="AF20" s="942"/>
      <c r="AG20" s="942"/>
      <c r="AH20" s="942"/>
      <c r="AI20" s="942"/>
      <c r="AJ20" s="942"/>
      <c r="AK20" s="942"/>
      <c r="AL20" s="942"/>
      <c r="AM20" s="942"/>
      <c r="AN20" s="942"/>
      <c r="AO20" s="942"/>
      <c r="AP20" s="942"/>
      <c r="AQ20" s="942"/>
      <c r="AR20" s="942"/>
      <c r="AS20" s="942"/>
      <c r="AT20" s="942"/>
      <c r="AU20" s="942"/>
      <c r="AV20" s="942"/>
      <c r="AW20" s="942"/>
      <c r="AX20" s="942"/>
      <c r="AY20" s="942"/>
      <c r="AZ20" s="942"/>
      <c r="BA20" s="942"/>
      <c r="BB20" s="942"/>
      <c r="BC20" s="942"/>
      <c r="BD20" s="942"/>
      <c r="BE20" s="942"/>
      <c r="BF20" s="943"/>
      <c r="BG20" s="94"/>
    </row>
    <row r="21" spans="1:60" ht="16.5" thickBot="1" x14ac:dyDescent="0.25">
      <c r="A21" s="94"/>
      <c r="B21" s="6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21"/>
      <c r="T21" s="121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94"/>
    </row>
    <row r="22" spans="1:60" ht="15" x14ac:dyDescent="0.2">
      <c r="A22" s="94"/>
      <c r="B22" s="63"/>
      <c r="C22" s="875" t="str">
        <f>BJ62</f>
        <v/>
      </c>
      <c r="D22" s="876"/>
      <c r="E22" s="876"/>
      <c r="F22" s="876"/>
      <c r="G22" s="876"/>
      <c r="H22" s="876"/>
      <c r="I22" s="876"/>
      <c r="J22" s="877"/>
      <c r="K22" s="868" t="s">
        <v>80</v>
      </c>
      <c r="L22" s="869"/>
      <c r="M22" s="870"/>
      <c r="N22" s="891" t="s">
        <v>137</v>
      </c>
      <c r="O22" s="699" t="s">
        <v>53</v>
      </c>
      <c r="P22" s="699"/>
      <c r="Q22" s="699"/>
      <c r="R22" s="699"/>
      <c r="S22" s="699"/>
      <c r="T22" s="699"/>
      <c r="U22" s="699"/>
      <c r="V22" s="699"/>
      <c r="W22" s="699"/>
      <c r="X22" s="699"/>
      <c r="Y22" s="699"/>
      <c r="Z22" s="699"/>
      <c r="AA22" s="699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94"/>
    </row>
    <row r="23" spans="1:60" ht="15.75" thickBot="1" x14ac:dyDescent="0.25">
      <c r="A23" s="94"/>
      <c r="B23" s="63"/>
      <c r="C23" s="878" t="str">
        <f>BJ63</f>
        <v/>
      </c>
      <c r="D23" s="879"/>
      <c r="E23" s="879"/>
      <c r="F23" s="879"/>
      <c r="G23" s="879"/>
      <c r="H23" s="879"/>
      <c r="I23" s="879"/>
      <c r="J23" s="880"/>
      <c r="K23" s="862" t="s">
        <v>136</v>
      </c>
      <c r="L23" s="863"/>
      <c r="M23" s="864"/>
      <c r="N23" s="891"/>
      <c r="O23" s="699"/>
      <c r="P23" s="699"/>
      <c r="Q23" s="699"/>
      <c r="R23" s="699"/>
      <c r="S23" s="699"/>
      <c r="T23" s="699"/>
      <c r="U23" s="699"/>
      <c r="V23" s="699"/>
      <c r="W23" s="699"/>
      <c r="X23" s="699"/>
      <c r="Y23" s="699"/>
      <c r="Z23" s="699"/>
      <c r="AA23" s="699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94"/>
    </row>
    <row r="24" spans="1:60" ht="15" x14ac:dyDescent="0.2">
      <c r="A24" s="94"/>
      <c r="B24" s="63"/>
      <c r="C24" s="875">
        <f>BJ64</f>
        <v>0</v>
      </c>
      <c r="D24" s="876"/>
      <c r="E24" s="876"/>
      <c r="F24" s="876"/>
      <c r="G24" s="876"/>
      <c r="H24" s="876"/>
      <c r="I24" s="876"/>
      <c r="J24" s="877"/>
      <c r="K24" s="868" t="s">
        <v>80</v>
      </c>
      <c r="L24" s="869"/>
      <c r="M24" s="870"/>
      <c r="N24" s="890" t="s">
        <v>137</v>
      </c>
      <c r="O24" s="699" t="s">
        <v>139</v>
      </c>
      <c r="P24" s="699"/>
      <c r="Q24" s="699"/>
      <c r="R24" s="699"/>
      <c r="S24" s="699"/>
      <c r="T24" s="699"/>
      <c r="U24" s="699"/>
      <c r="V24" s="699"/>
      <c r="W24" s="699"/>
      <c r="X24" s="699"/>
      <c r="Y24" s="699"/>
      <c r="Z24" s="699"/>
      <c r="AA24" s="699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94"/>
    </row>
    <row r="25" spans="1:60" ht="15.75" thickBot="1" x14ac:dyDescent="0.25">
      <c r="A25" s="94"/>
      <c r="B25" s="63"/>
      <c r="C25" s="878">
        <f>BJ65</f>
        <v>0</v>
      </c>
      <c r="D25" s="879"/>
      <c r="E25" s="879"/>
      <c r="F25" s="879"/>
      <c r="G25" s="879"/>
      <c r="H25" s="879"/>
      <c r="I25" s="879"/>
      <c r="J25" s="880"/>
      <c r="K25" s="862" t="s">
        <v>136</v>
      </c>
      <c r="L25" s="863"/>
      <c r="M25" s="864"/>
      <c r="N25" s="890"/>
      <c r="O25" s="699"/>
      <c r="P25" s="699"/>
      <c r="Q25" s="699"/>
      <c r="R25" s="699"/>
      <c r="S25" s="699"/>
      <c r="T25" s="699"/>
      <c r="U25" s="699"/>
      <c r="V25" s="699"/>
      <c r="W25" s="699"/>
      <c r="X25" s="699"/>
      <c r="Y25" s="699"/>
      <c r="Z25" s="699"/>
      <c r="AA25" s="699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94"/>
    </row>
    <row r="26" spans="1:60" ht="15.75" thickBot="1" x14ac:dyDescent="0.25">
      <c r="A26" s="94"/>
      <c r="B26" s="63"/>
      <c r="C26" s="718" t="str">
        <f>BJ78</f>
        <v/>
      </c>
      <c r="D26" s="719"/>
      <c r="E26" s="719"/>
      <c r="F26" s="719"/>
      <c r="G26" s="719"/>
      <c r="H26" s="719"/>
      <c r="I26" s="719"/>
      <c r="J26" s="720"/>
      <c r="K26" s="721" t="s">
        <v>136</v>
      </c>
      <c r="L26" s="722"/>
      <c r="M26" s="723"/>
      <c r="N26" s="63"/>
      <c r="O26" s="699" t="s">
        <v>148</v>
      </c>
      <c r="P26" s="699"/>
      <c r="Q26" s="699"/>
      <c r="R26" s="699"/>
      <c r="S26" s="699"/>
      <c r="T26" s="699"/>
      <c r="U26" s="699"/>
      <c r="V26" s="699"/>
      <c r="W26" s="699"/>
      <c r="X26" s="699"/>
      <c r="Y26" s="699"/>
      <c r="Z26" s="699"/>
      <c r="AA26" s="699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94"/>
    </row>
    <row r="27" spans="1:60" ht="15.75" thickBot="1" x14ac:dyDescent="0.25">
      <c r="A27" s="94"/>
      <c r="B27" s="63"/>
      <c r="C27" s="718" t="str">
        <f>BJ79</f>
        <v/>
      </c>
      <c r="D27" s="719"/>
      <c r="E27" s="719"/>
      <c r="F27" s="719"/>
      <c r="G27" s="719"/>
      <c r="H27" s="719"/>
      <c r="I27" s="719"/>
      <c r="J27" s="720"/>
      <c r="K27" s="721" t="s">
        <v>136</v>
      </c>
      <c r="L27" s="722"/>
      <c r="M27" s="723"/>
      <c r="N27" s="63"/>
      <c r="O27" s="699" t="s">
        <v>149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94"/>
    </row>
    <row r="28" spans="1:60" ht="15.75" thickBot="1" x14ac:dyDescent="0.25">
      <c r="A28" s="94"/>
      <c r="B28" s="63"/>
      <c r="C28" s="718" t="str">
        <f>BJ80</f>
        <v/>
      </c>
      <c r="D28" s="719"/>
      <c r="E28" s="719"/>
      <c r="F28" s="719"/>
      <c r="G28" s="719"/>
      <c r="H28" s="719"/>
      <c r="I28" s="719"/>
      <c r="J28" s="720"/>
      <c r="K28" s="721" t="s">
        <v>136</v>
      </c>
      <c r="L28" s="722"/>
      <c r="M28" s="723"/>
      <c r="N28" s="63"/>
      <c r="O28" s="699" t="s">
        <v>6</v>
      </c>
      <c r="P28" s="699"/>
      <c r="Q28" s="699"/>
      <c r="R28" s="699"/>
      <c r="S28" s="699"/>
      <c r="T28" s="699"/>
      <c r="U28" s="699"/>
      <c r="V28" s="699"/>
      <c r="W28" s="699"/>
      <c r="X28" s="699"/>
      <c r="Y28" s="699"/>
      <c r="Z28" s="699"/>
      <c r="AA28" s="699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94"/>
    </row>
    <row r="29" spans="1:60" ht="15.75" thickBot="1" x14ac:dyDescent="0.25">
      <c r="A29" s="94"/>
      <c r="B29" s="63"/>
      <c r="C29" s="718" t="str">
        <f>BJ72</f>
        <v/>
      </c>
      <c r="D29" s="719"/>
      <c r="E29" s="719"/>
      <c r="F29" s="719"/>
      <c r="G29" s="719"/>
      <c r="H29" s="719"/>
      <c r="I29" s="719"/>
      <c r="J29" s="720"/>
      <c r="K29" s="721" t="s">
        <v>136</v>
      </c>
      <c r="L29" s="722"/>
      <c r="M29" s="723"/>
      <c r="N29" s="63"/>
      <c r="O29" s="699" t="s">
        <v>143</v>
      </c>
      <c r="P29" s="699"/>
      <c r="Q29" s="699"/>
      <c r="R29" s="699"/>
      <c r="S29" s="699"/>
      <c r="T29" s="699"/>
      <c r="U29" s="699"/>
      <c r="V29" s="699"/>
      <c r="W29" s="699"/>
      <c r="X29" s="699"/>
      <c r="Y29" s="699"/>
      <c r="Z29" s="699"/>
      <c r="AA29" s="699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94"/>
    </row>
    <row r="30" spans="1:60" ht="15.75" thickBot="1" x14ac:dyDescent="0.25">
      <c r="A30" s="94"/>
      <c r="B30" s="63"/>
      <c r="C30" s="718">
        <f>BJ71</f>
        <v>0</v>
      </c>
      <c r="D30" s="719"/>
      <c r="E30" s="719"/>
      <c r="F30" s="719"/>
      <c r="G30" s="719"/>
      <c r="H30" s="719"/>
      <c r="I30" s="719"/>
      <c r="J30" s="720"/>
      <c r="K30" s="721" t="s">
        <v>136</v>
      </c>
      <c r="L30" s="722"/>
      <c r="M30" s="723"/>
      <c r="N30" s="63"/>
      <c r="O30" s="699" t="s">
        <v>142</v>
      </c>
      <c r="P30" s="699"/>
      <c r="Q30" s="699"/>
      <c r="R30" s="699"/>
      <c r="S30" s="699"/>
      <c r="T30" s="699"/>
      <c r="U30" s="699"/>
      <c r="V30" s="699"/>
      <c r="W30" s="699"/>
      <c r="X30" s="699"/>
      <c r="Y30" s="699"/>
      <c r="Z30" s="699"/>
      <c r="AA30" s="699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94"/>
    </row>
    <row r="31" spans="1:60" ht="15.75" thickBot="1" x14ac:dyDescent="0.25">
      <c r="A31" s="94"/>
      <c r="B31" s="63"/>
      <c r="C31" s="718" t="str">
        <f>BJ73</f>
        <v/>
      </c>
      <c r="D31" s="719"/>
      <c r="E31" s="719"/>
      <c r="F31" s="719"/>
      <c r="G31" s="719"/>
      <c r="H31" s="719"/>
      <c r="I31" s="719"/>
      <c r="J31" s="720"/>
      <c r="K31" s="721" t="s">
        <v>136</v>
      </c>
      <c r="L31" s="722"/>
      <c r="M31" s="723"/>
      <c r="N31" s="63"/>
      <c r="O31" s="699" t="s">
        <v>144</v>
      </c>
      <c r="P31" s="699"/>
      <c r="Q31" s="699"/>
      <c r="R31" s="699"/>
      <c r="S31" s="699"/>
      <c r="T31" s="699"/>
      <c r="U31" s="699"/>
      <c r="V31" s="699"/>
      <c r="W31" s="699"/>
      <c r="X31" s="699"/>
      <c r="Y31" s="699"/>
      <c r="Z31" s="699"/>
      <c r="AA31" s="699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94"/>
    </row>
    <row r="32" spans="1:60" ht="15.75" thickBot="1" x14ac:dyDescent="0.25">
      <c r="A32" s="94"/>
      <c r="B32" s="63"/>
      <c r="C32" s="718" t="str">
        <f>BJ74</f>
        <v/>
      </c>
      <c r="D32" s="719"/>
      <c r="E32" s="719"/>
      <c r="F32" s="719"/>
      <c r="G32" s="719"/>
      <c r="H32" s="719"/>
      <c r="I32" s="719"/>
      <c r="J32" s="720"/>
      <c r="K32" s="721" t="s">
        <v>136</v>
      </c>
      <c r="L32" s="722"/>
      <c r="M32" s="723"/>
      <c r="N32" s="63"/>
      <c r="O32" s="699" t="s">
        <v>145</v>
      </c>
      <c r="P32" s="699"/>
      <c r="Q32" s="699"/>
      <c r="R32" s="699"/>
      <c r="S32" s="699"/>
      <c r="T32" s="699"/>
      <c r="U32" s="699"/>
      <c r="V32" s="699"/>
      <c r="W32" s="699"/>
      <c r="X32" s="699"/>
      <c r="Y32" s="699"/>
      <c r="Z32" s="699"/>
      <c r="AA32" s="699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94"/>
    </row>
    <row r="33" spans="1:59" ht="15.75" thickBot="1" x14ac:dyDescent="0.25">
      <c r="A33" s="94"/>
      <c r="B33" s="63"/>
      <c r="C33" s="718">
        <f>BJ75</f>
        <v>0</v>
      </c>
      <c r="D33" s="719"/>
      <c r="E33" s="719"/>
      <c r="F33" s="719"/>
      <c r="G33" s="719"/>
      <c r="H33" s="719"/>
      <c r="I33" s="719"/>
      <c r="J33" s="720"/>
      <c r="K33" s="721" t="s">
        <v>136</v>
      </c>
      <c r="L33" s="722"/>
      <c r="M33" s="723"/>
      <c r="N33" s="63"/>
      <c r="O33" s="699" t="s">
        <v>195</v>
      </c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94"/>
    </row>
    <row r="34" spans="1:59" ht="15.75" thickBot="1" x14ac:dyDescent="0.25">
      <c r="A34" s="94"/>
      <c r="B34" s="63"/>
      <c r="C34" s="718">
        <f>BJ76</f>
        <v>0</v>
      </c>
      <c r="D34" s="719"/>
      <c r="E34" s="719"/>
      <c r="F34" s="719"/>
      <c r="G34" s="719"/>
      <c r="H34" s="719"/>
      <c r="I34" s="719"/>
      <c r="J34" s="720"/>
      <c r="K34" s="721" t="s">
        <v>136</v>
      </c>
      <c r="L34" s="722"/>
      <c r="M34" s="723"/>
      <c r="N34" s="63"/>
      <c r="O34" s="699" t="s">
        <v>160</v>
      </c>
      <c r="P34" s="699"/>
      <c r="Q34" s="699"/>
      <c r="R34" s="699"/>
      <c r="S34" s="699"/>
      <c r="T34" s="699"/>
      <c r="U34" s="699"/>
      <c r="V34" s="699"/>
      <c r="W34" s="699"/>
      <c r="X34" s="699"/>
      <c r="Y34" s="699"/>
      <c r="Z34" s="699"/>
      <c r="AA34" s="699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94"/>
    </row>
    <row r="35" spans="1:59" ht="15.75" thickBot="1" x14ac:dyDescent="0.25">
      <c r="A35" s="94"/>
      <c r="B35" s="63"/>
      <c r="C35" s="718">
        <f>BJ77</f>
        <v>0</v>
      </c>
      <c r="D35" s="719"/>
      <c r="E35" s="719"/>
      <c r="F35" s="719"/>
      <c r="G35" s="719"/>
      <c r="H35" s="719"/>
      <c r="I35" s="719"/>
      <c r="J35" s="720"/>
      <c r="K35" s="721" t="s">
        <v>136</v>
      </c>
      <c r="L35" s="722"/>
      <c r="M35" s="723"/>
      <c r="N35" s="63"/>
      <c r="O35" s="699" t="s">
        <v>147</v>
      </c>
      <c r="P35" s="699"/>
      <c r="Q35" s="699"/>
      <c r="R35" s="699"/>
      <c r="S35" s="699"/>
      <c r="T35" s="699"/>
      <c r="U35" s="699"/>
      <c r="V35" s="699"/>
      <c r="W35" s="699"/>
      <c r="X35" s="699"/>
      <c r="Y35" s="699"/>
      <c r="Z35" s="699"/>
      <c r="AA35" s="699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94"/>
    </row>
    <row r="36" spans="1:59" x14ac:dyDescent="0.2">
      <c r="A36" s="94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94"/>
    </row>
    <row r="37" spans="1:59" ht="13.5" thickBot="1" x14ac:dyDescent="0.25">
      <c r="A37" s="94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94"/>
    </row>
    <row r="38" spans="1:59" ht="15.75" thickBot="1" x14ac:dyDescent="0.25">
      <c r="A38" s="94"/>
      <c r="B38" s="941" t="s">
        <v>164</v>
      </c>
      <c r="C38" s="942"/>
      <c r="D38" s="942"/>
      <c r="E38" s="942"/>
      <c r="F38" s="942"/>
      <c r="G38" s="942"/>
      <c r="H38" s="942"/>
      <c r="I38" s="942"/>
      <c r="J38" s="942"/>
      <c r="K38" s="942"/>
      <c r="L38" s="942"/>
      <c r="M38" s="942"/>
      <c r="N38" s="942"/>
      <c r="O38" s="942"/>
      <c r="P38" s="942"/>
      <c r="Q38" s="942"/>
      <c r="R38" s="942"/>
      <c r="S38" s="942"/>
      <c r="T38" s="942"/>
      <c r="U38" s="942"/>
      <c r="V38" s="942"/>
      <c r="W38" s="942"/>
      <c r="X38" s="942"/>
      <c r="Y38" s="942"/>
      <c r="Z38" s="942"/>
      <c r="AA38" s="942"/>
      <c r="AB38" s="942"/>
      <c r="AC38" s="942"/>
      <c r="AD38" s="942"/>
      <c r="AE38" s="942"/>
      <c r="AF38" s="942"/>
      <c r="AG38" s="942"/>
      <c r="AH38" s="942"/>
      <c r="AI38" s="942"/>
      <c r="AJ38" s="942"/>
      <c r="AK38" s="942"/>
      <c r="AL38" s="942"/>
      <c r="AM38" s="942"/>
      <c r="AN38" s="942"/>
      <c r="AO38" s="942"/>
      <c r="AP38" s="942"/>
      <c r="AQ38" s="942"/>
      <c r="AR38" s="942"/>
      <c r="AS38" s="942"/>
      <c r="AT38" s="942"/>
      <c r="AU38" s="942"/>
      <c r="AV38" s="942"/>
      <c r="AW38" s="942"/>
      <c r="AX38" s="942"/>
      <c r="AY38" s="942"/>
      <c r="AZ38" s="942"/>
      <c r="BA38" s="942"/>
      <c r="BB38" s="942"/>
      <c r="BC38" s="942"/>
      <c r="BD38" s="942"/>
      <c r="BE38" s="942"/>
      <c r="BF38" s="943"/>
      <c r="BG38" s="94"/>
    </row>
    <row r="39" spans="1:59" ht="16.5" thickBot="1" x14ac:dyDescent="0.25">
      <c r="A39" s="94"/>
      <c r="B39" s="6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94"/>
    </row>
    <row r="40" spans="1:59" ht="15.75" thickBot="1" x14ac:dyDescent="0.25">
      <c r="A40" s="94"/>
      <c r="B40" s="63"/>
      <c r="C40" s="718" t="str">
        <f>F68</f>
        <v/>
      </c>
      <c r="D40" s="719"/>
      <c r="E40" s="719"/>
      <c r="F40" s="719"/>
      <c r="G40" s="719"/>
      <c r="H40" s="719"/>
      <c r="I40" s="719"/>
      <c r="J40" s="720"/>
      <c r="K40" s="721" t="s">
        <v>136</v>
      </c>
      <c r="L40" s="722"/>
      <c r="M40" s="723"/>
      <c r="N40" s="63"/>
      <c r="O40" s="699" t="s">
        <v>203</v>
      </c>
      <c r="P40" s="699"/>
      <c r="Q40" s="699"/>
      <c r="R40" s="699"/>
      <c r="S40" s="699"/>
      <c r="T40" s="699"/>
      <c r="U40" s="699"/>
      <c r="V40" s="699"/>
      <c r="W40" s="699"/>
      <c r="X40" s="699"/>
      <c r="Y40" s="699"/>
      <c r="Z40" s="699"/>
      <c r="AA40" s="699"/>
      <c r="AB40" s="699"/>
      <c r="AC40" s="699"/>
      <c r="AD40" s="699"/>
      <c r="AE40" s="699"/>
      <c r="AF40" s="699"/>
      <c r="AG40" s="699"/>
      <c r="AH40" s="699"/>
      <c r="AI40" s="699"/>
      <c r="AJ40" s="699"/>
      <c r="AK40" s="699"/>
      <c r="AL40" s="699"/>
      <c r="AM40" s="699"/>
      <c r="AN40" s="699"/>
      <c r="AO40" s="699"/>
      <c r="AP40" s="699"/>
      <c r="AQ40" s="699"/>
      <c r="AR40" s="699"/>
      <c r="AS40" s="699"/>
      <c r="AT40" s="699"/>
      <c r="AU40" s="699"/>
      <c r="AV40" s="699"/>
      <c r="AW40" s="699"/>
      <c r="AX40" s="699"/>
      <c r="AY40" s="699"/>
      <c r="AZ40" s="699"/>
      <c r="BA40" s="699"/>
      <c r="BB40" s="699"/>
      <c r="BC40" s="699"/>
      <c r="BD40" s="699"/>
      <c r="BE40" s="699"/>
      <c r="BF40" s="699"/>
      <c r="BG40" s="110"/>
    </row>
    <row r="41" spans="1:59" ht="15.75" thickBot="1" x14ac:dyDescent="0.25">
      <c r="A41" s="94"/>
      <c r="B41" s="63"/>
      <c r="C41" s="718" t="str">
        <f>IF(W84=FALSE,"ERROR",IF(AND(W84="NA",W100="NA"),"ERROR",IF(W100="NA",W84,W100)))</f>
        <v/>
      </c>
      <c r="D41" s="719"/>
      <c r="E41" s="719"/>
      <c r="F41" s="719"/>
      <c r="G41" s="719"/>
      <c r="H41" s="719"/>
      <c r="I41" s="719"/>
      <c r="J41" s="720"/>
      <c r="K41" s="721" t="s">
        <v>136</v>
      </c>
      <c r="L41" s="964"/>
      <c r="M41" s="965"/>
      <c r="N41" s="63"/>
      <c r="O41" s="699" t="s">
        <v>167</v>
      </c>
      <c r="P41" s="699"/>
      <c r="Q41" s="699"/>
      <c r="R41" s="699"/>
      <c r="S41" s="699"/>
      <c r="T41" s="699"/>
      <c r="U41" s="699"/>
      <c r="V41" s="699"/>
      <c r="W41" s="699"/>
      <c r="X41" s="699"/>
      <c r="Y41" s="699"/>
      <c r="Z41" s="699"/>
      <c r="AA41" s="699"/>
      <c r="AB41" s="699"/>
      <c r="AC41" s="699"/>
      <c r="AD41" s="699"/>
      <c r="AE41" s="699"/>
      <c r="AF41" s="699"/>
      <c r="AG41" s="699"/>
      <c r="AH41" s="699"/>
      <c r="AI41" s="699"/>
      <c r="AJ41" s="699"/>
      <c r="AK41" s="699"/>
      <c r="AL41" s="699"/>
      <c r="AM41" s="699"/>
      <c r="AN41" s="699"/>
      <c r="AO41" s="699"/>
      <c r="AP41" s="699"/>
      <c r="AQ41" s="699"/>
      <c r="AR41" s="699"/>
      <c r="AS41" s="699"/>
      <c r="AT41" s="699"/>
      <c r="AU41" s="699"/>
      <c r="AV41" s="699"/>
      <c r="AW41" s="699"/>
      <c r="AX41" s="699"/>
      <c r="AY41" s="699"/>
      <c r="AZ41" s="699"/>
      <c r="BA41" s="699"/>
      <c r="BB41" s="699"/>
      <c r="BC41" s="699"/>
      <c r="BD41" s="699"/>
      <c r="BE41" s="699"/>
      <c r="BF41" s="699"/>
      <c r="BG41" s="94"/>
    </row>
    <row r="42" spans="1:59" ht="15.75" thickBot="1" x14ac:dyDescent="0.25">
      <c r="A42" s="94"/>
      <c r="B42" s="63"/>
      <c r="C42" s="718" t="str">
        <f>W119</f>
        <v/>
      </c>
      <c r="D42" s="719"/>
      <c r="E42" s="719"/>
      <c r="F42" s="719"/>
      <c r="G42" s="719"/>
      <c r="H42" s="719"/>
      <c r="I42" s="719"/>
      <c r="J42" s="720"/>
      <c r="K42" s="721" t="s">
        <v>136</v>
      </c>
      <c r="L42" s="722"/>
      <c r="M42" s="723"/>
      <c r="N42" s="63"/>
      <c r="O42" s="699" t="s">
        <v>168</v>
      </c>
      <c r="P42" s="699"/>
      <c r="Q42" s="699"/>
      <c r="R42" s="699"/>
      <c r="S42" s="699"/>
      <c r="T42" s="699"/>
      <c r="U42" s="699"/>
      <c r="V42" s="699"/>
      <c r="W42" s="699"/>
      <c r="X42" s="699"/>
      <c r="Y42" s="699"/>
      <c r="Z42" s="699"/>
      <c r="AA42" s="699"/>
      <c r="AB42" s="699"/>
      <c r="AC42" s="699"/>
      <c r="AD42" s="699"/>
      <c r="AE42" s="699"/>
      <c r="AF42" s="699"/>
      <c r="AG42" s="699"/>
      <c r="AH42" s="699"/>
      <c r="AI42" s="699"/>
      <c r="AJ42" s="699"/>
      <c r="AK42" s="699"/>
      <c r="AL42" s="699"/>
      <c r="AM42" s="699"/>
      <c r="AN42" s="699"/>
      <c r="AO42" s="699"/>
      <c r="AP42" s="699"/>
      <c r="AQ42" s="699"/>
      <c r="AR42" s="699"/>
      <c r="AS42" s="699"/>
      <c r="AT42" s="699"/>
      <c r="AU42" s="699"/>
      <c r="AV42" s="699"/>
      <c r="AW42" s="699"/>
      <c r="AX42" s="699"/>
      <c r="AY42" s="699"/>
      <c r="AZ42" s="699"/>
      <c r="BA42" s="699"/>
      <c r="BB42" s="699"/>
      <c r="BC42" s="699"/>
      <c r="BD42" s="699"/>
      <c r="BE42" s="699"/>
      <c r="BF42" s="699"/>
      <c r="BG42" s="94"/>
    </row>
    <row r="43" spans="1:59" ht="15.75" thickBot="1" x14ac:dyDescent="0.25">
      <c r="A43" s="94"/>
      <c r="B43" s="63"/>
      <c r="C43" s="718" t="str">
        <f>F160</f>
        <v/>
      </c>
      <c r="D43" s="719"/>
      <c r="E43" s="719"/>
      <c r="F43" s="719"/>
      <c r="G43" s="719"/>
      <c r="H43" s="719"/>
      <c r="I43" s="719"/>
      <c r="J43" s="720"/>
      <c r="K43" s="721" t="s">
        <v>136</v>
      </c>
      <c r="L43" s="722"/>
      <c r="M43" s="723"/>
      <c r="N43" s="63"/>
      <c r="O43" s="699" t="s">
        <v>201</v>
      </c>
      <c r="P43" s="699"/>
      <c r="Q43" s="699"/>
      <c r="R43" s="699"/>
      <c r="S43" s="699"/>
      <c r="T43" s="699"/>
      <c r="U43" s="699"/>
      <c r="V43" s="699"/>
      <c r="W43" s="699"/>
      <c r="X43" s="699"/>
      <c r="Y43" s="699"/>
      <c r="Z43" s="699"/>
      <c r="AA43" s="699"/>
      <c r="AB43" s="699"/>
      <c r="AC43" s="699"/>
      <c r="AD43" s="699"/>
      <c r="AE43" s="699"/>
      <c r="AF43" s="699"/>
      <c r="AG43" s="699"/>
      <c r="AH43" s="699"/>
      <c r="AI43" s="699"/>
      <c r="AJ43" s="699"/>
      <c r="AK43" s="699"/>
      <c r="AL43" s="699"/>
      <c r="AM43" s="699"/>
      <c r="AN43" s="699"/>
      <c r="AO43" s="699"/>
      <c r="AP43" s="699"/>
      <c r="AQ43" s="699"/>
      <c r="AR43" s="699"/>
      <c r="AS43" s="699"/>
      <c r="AT43" s="699"/>
      <c r="AU43" s="699"/>
      <c r="AV43" s="699"/>
      <c r="AW43" s="699"/>
      <c r="AX43" s="699"/>
      <c r="AY43" s="699"/>
      <c r="AZ43" s="699"/>
      <c r="BA43" s="699"/>
      <c r="BB43" s="699"/>
      <c r="BC43" s="699"/>
      <c r="BD43" s="699"/>
      <c r="BE43" s="699"/>
      <c r="BF43" s="699"/>
      <c r="BG43" s="110"/>
    </row>
    <row r="44" spans="1:59" ht="15.75" thickBot="1" x14ac:dyDescent="0.25">
      <c r="A44" s="94"/>
      <c r="B44" s="63"/>
      <c r="C44" s="718" t="str">
        <f>IF('AVENTOS planning tool'!CG6="","",F166)</f>
        <v/>
      </c>
      <c r="D44" s="719"/>
      <c r="E44" s="719"/>
      <c r="F44" s="719"/>
      <c r="G44" s="719"/>
      <c r="H44" s="719"/>
      <c r="I44" s="719"/>
      <c r="J44" s="720"/>
      <c r="K44" s="721" t="s">
        <v>136</v>
      </c>
      <c r="L44" s="722"/>
      <c r="M44" s="723"/>
      <c r="N44" s="63"/>
      <c r="O44" s="699" t="s">
        <v>202</v>
      </c>
      <c r="P44" s="699"/>
      <c r="Q44" s="699"/>
      <c r="R44" s="699"/>
      <c r="S44" s="699"/>
      <c r="T44" s="699"/>
      <c r="U44" s="699"/>
      <c r="V44" s="699"/>
      <c r="W44" s="699"/>
      <c r="X44" s="699"/>
      <c r="Y44" s="699"/>
      <c r="Z44" s="699"/>
      <c r="AA44" s="699"/>
      <c r="AB44" s="699"/>
      <c r="AC44" s="699"/>
      <c r="AD44" s="699"/>
      <c r="AE44" s="699"/>
      <c r="AF44" s="699"/>
      <c r="AG44" s="699"/>
      <c r="AH44" s="699"/>
      <c r="AI44" s="699"/>
      <c r="AJ44" s="699"/>
      <c r="AK44" s="699"/>
      <c r="AL44" s="699"/>
      <c r="AM44" s="699"/>
      <c r="AN44" s="699"/>
      <c r="AO44" s="699"/>
      <c r="AP44" s="699"/>
      <c r="AQ44" s="699"/>
      <c r="AR44" s="699"/>
      <c r="AS44" s="699"/>
      <c r="AT44" s="699"/>
      <c r="AU44" s="699"/>
      <c r="AV44" s="699"/>
      <c r="AW44" s="699"/>
      <c r="AX44" s="699"/>
      <c r="AY44" s="699"/>
      <c r="AZ44" s="699"/>
      <c r="BA44" s="699"/>
      <c r="BB44" s="699"/>
      <c r="BC44" s="699"/>
      <c r="BD44" s="699"/>
      <c r="BE44" s="699"/>
      <c r="BF44" s="699"/>
      <c r="BG44" s="94"/>
    </row>
    <row r="45" spans="1:59" x14ac:dyDescent="0.2">
      <c r="A45" s="94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233"/>
      <c r="AV45" s="233"/>
      <c r="AW45" s="233"/>
      <c r="AX45" s="233"/>
      <c r="AY45" s="233"/>
      <c r="AZ45" s="233"/>
      <c r="BA45" s="233"/>
      <c r="BB45" s="233"/>
      <c r="BC45" s="233"/>
      <c r="BD45" s="233"/>
      <c r="BE45" s="233"/>
      <c r="BF45" s="233"/>
      <c r="BG45" s="153"/>
    </row>
    <row r="46" spans="1:59" x14ac:dyDescent="0.2">
      <c r="A46" s="94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112"/>
    </row>
    <row r="47" spans="1:59" x14ac:dyDescent="0.2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</row>
    <row r="48" spans="1:59" ht="23.25" x14ac:dyDescent="0.2">
      <c r="A48" s="1"/>
      <c r="B48" s="1"/>
      <c r="C48" s="900" t="s">
        <v>556</v>
      </c>
      <c r="D48" s="906"/>
      <c r="E48" s="906"/>
      <c r="F48" s="906"/>
      <c r="G48" s="906"/>
      <c r="H48" s="906"/>
      <c r="I48" s="906"/>
      <c r="J48" s="906"/>
      <c r="K48" s="906"/>
      <c r="L48" s="906"/>
      <c r="M48" s="906"/>
      <c r="N48" s="906"/>
      <c r="O48" s="906"/>
      <c r="P48" s="906"/>
      <c r="Q48" s="906"/>
      <c r="R48" s="906"/>
      <c r="S48" s="906"/>
      <c r="T48" s="906"/>
      <c r="U48" s="906"/>
      <c r="V48" s="906"/>
      <c r="W48" s="906"/>
      <c r="X48" s="906"/>
      <c r="Y48" s="906"/>
      <c r="Z48" s="906"/>
      <c r="AA48" s="906"/>
      <c r="AB48" s="906"/>
      <c r="AC48" s="906"/>
      <c r="AD48" s="906"/>
      <c r="AE48" s="906"/>
      <c r="AF48" s="906"/>
      <c r="AG48" s="906"/>
      <c r="AH48" s="906"/>
      <c r="AI48" s="906"/>
      <c r="AJ48" s="906"/>
      <c r="AK48" s="906"/>
      <c r="AL48" s="906"/>
      <c r="AM48" s="906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15"/>
    </row>
    <row r="49" spans="1:103" ht="13.5" thickBot="1" x14ac:dyDescent="0.25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0"/>
    </row>
    <row r="50" spans="1:103" ht="15.75" thickBot="1" x14ac:dyDescent="0.25">
      <c r="A50" s="94"/>
      <c r="B50" s="941" t="s">
        <v>171</v>
      </c>
      <c r="C50" s="942"/>
      <c r="D50" s="942"/>
      <c r="E50" s="942"/>
      <c r="F50" s="942"/>
      <c r="G50" s="942"/>
      <c r="H50" s="942"/>
      <c r="I50" s="942"/>
      <c r="J50" s="942"/>
      <c r="K50" s="942"/>
      <c r="L50" s="942"/>
      <c r="M50" s="942"/>
      <c r="N50" s="942"/>
      <c r="O50" s="942"/>
      <c r="P50" s="942"/>
      <c r="Q50" s="942"/>
      <c r="R50" s="942"/>
      <c r="S50" s="942"/>
      <c r="T50" s="942"/>
      <c r="U50" s="942"/>
      <c r="V50" s="942"/>
      <c r="W50" s="942"/>
      <c r="X50" s="942"/>
      <c r="Y50" s="942"/>
      <c r="Z50" s="942"/>
      <c r="AA50" s="942"/>
      <c r="AB50" s="942"/>
      <c r="AC50" s="942"/>
      <c r="AD50" s="942"/>
      <c r="AE50" s="942"/>
      <c r="AF50" s="942"/>
      <c r="AG50" s="942"/>
      <c r="AH50" s="942"/>
      <c r="AI50" s="942"/>
      <c r="AJ50" s="942"/>
      <c r="AK50" s="942"/>
      <c r="AL50" s="942"/>
      <c r="AM50" s="942"/>
      <c r="AN50" s="942"/>
      <c r="AO50" s="942"/>
      <c r="AP50" s="942"/>
      <c r="AQ50" s="942"/>
      <c r="AR50" s="942"/>
      <c r="AS50" s="942"/>
      <c r="AT50" s="942"/>
      <c r="AU50" s="942"/>
      <c r="AV50" s="942"/>
      <c r="AW50" s="942"/>
      <c r="AX50" s="942"/>
      <c r="AY50" s="942"/>
      <c r="AZ50" s="942"/>
      <c r="BA50" s="942"/>
      <c r="BB50" s="942"/>
      <c r="BC50" s="942"/>
      <c r="BD50" s="942"/>
      <c r="BE50" s="942"/>
      <c r="BF50" s="943"/>
      <c r="BG50" s="90"/>
    </row>
    <row r="51" spans="1:103" x14ac:dyDescent="0.2">
      <c r="A51" s="94"/>
      <c r="B51" s="95"/>
      <c r="C51" s="88"/>
      <c r="D51" s="88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88"/>
      <c r="AV51" s="88"/>
      <c r="AW51" s="88"/>
      <c r="AX51" s="88"/>
      <c r="AY51" s="88"/>
      <c r="AZ51" s="88"/>
      <c r="BA51" s="88"/>
      <c r="BB51" s="88"/>
      <c r="BC51" s="116"/>
      <c r="BD51" s="116"/>
      <c r="BE51" s="116"/>
      <c r="BF51" s="117"/>
      <c r="BG51" s="90"/>
    </row>
    <row r="52" spans="1:103" x14ac:dyDescent="0.2">
      <c r="A52" s="94"/>
      <c r="B52" s="95"/>
      <c r="C52" s="118"/>
      <c r="D52" s="118"/>
      <c r="E52" s="63"/>
      <c r="F52" s="63"/>
      <c r="G52" s="919" t="s">
        <v>172</v>
      </c>
      <c r="H52" s="919"/>
      <c r="I52" s="919"/>
      <c r="J52" s="919"/>
      <c r="K52" s="919"/>
      <c r="L52" s="919"/>
      <c r="M52" s="919"/>
      <c r="N52" s="919"/>
      <c r="O52" s="919"/>
      <c r="P52" s="919"/>
      <c r="Q52" s="919"/>
      <c r="R52" s="919"/>
      <c r="S52" s="71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63"/>
      <c r="AJ52" s="63"/>
      <c r="AK52" s="63"/>
      <c r="AL52" s="919" t="s">
        <v>173</v>
      </c>
      <c r="AM52" s="919"/>
      <c r="AN52" s="919"/>
      <c r="AO52" s="919"/>
      <c r="AP52" s="919"/>
      <c r="AQ52" s="919"/>
      <c r="AR52" s="919"/>
      <c r="AS52" s="919"/>
      <c r="AT52" s="919"/>
      <c r="AU52" s="118"/>
      <c r="AV52" s="118"/>
      <c r="AW52" s="118"/>
      <c r="AX52" s="118"/>
      <c r="AY52" s="118"/>
      <c r="AZ52" s="118"/>
      <c r="BA52" s="88"/>
      <c r="BB52" s="88"/>
      <c r="BC52" s="88"/>
      <c r="BD52" s="88"/>
      <c r="BE52" s="63"/>
      <c r="BF52" s="97"/>
      <c r="BG52" s="90"/>
    </row>
    <row r="53" spans="1:103" x14ac:dyDescent="0.2">
      <c r="A53" s="94"/>
      <c r="B53" s="63"/>
      <c r="C53" s="118"/>
      <c r="D53" s="118"/>
      <c r="E53" s="118"/>
      <c r="F53" s="118"/>
      <c r="G53" s="118"/>
      <c r="H53" s="118"/>
      <c r="I53" s="88"/>
      <c r="J53" s="8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88"/>
      <c r="BB53" s="88"/>
      <c r="BC53" s="88"/>
      <c r="BD53" s="88"/>
      <c r="BE53" s="63"/>
      <c r="BF53" s="63"/>
      <c r="BG53" s="94"/>
    </row>
    <row r="54" spans="1:103" ht="18" x14ac:dyDescent="0.2">
      <c r="A54" s="94"/>
      <c r="B54" s="63"/>
      <c r="C54" s="118"/>
      <c r="D54" s="118"/>
      <c r="E54" s="118"/>
      <c r="F54" s="118"/>
      <c r="G54" s="118"/>
      <c r="H54" s="118"/>
      <c r="I54" s="88"/>
      <c r="J54" s="8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938"/>
      <c r="AQ54" s="938"/>
      <c r="AR54" s="118"/>
      <c r="AS54" s="118"/>
      <c r="AT54" s="118"/>
      <c r="AU54" s="118"/>
      <c r="AV54" s="118"/>
      <c r="AW54" s="118"/>
      <c r="AX54" s="118"/>
      <c r="AY54" s="118"/>
      <c r="AZ54" s="118"/>
      <c r="BA54" s="88"/>
      <c r="BB54" s="88"/>
      <c r="BC54" s="88"/>
      <c r="BD54" s="88"/>
      <c r="BE54" s="63"/>
      <c r="BF54" s="63"/>
      <c r="BG54" s="94"/>
    </row>
    <row r="55" spans="1:103" x14ac:dyDescent="0.2">
      <c r="A55" s="94"/>
      <c r="B55" s="63"/>
      <c r="C55" s="118"/>
      <c r="D55" s="118"/>
      <c r="E55" s="118"/>
      <c r="F55" s="118"/>
      <c r="G55" s="118"/>
      <c r="H55" s="118"/>
      <c r="I55" s="88"/>
      <c r="J55" s="8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88"/>
      <c r="AC55" s="88"/>
      <c r="AD55" s="88"/>
      <c r="AE55" s="88"/>
      <c r="AF55" s="88"/>
      <c r="AG55" s="939"/>
      <c r="AH55" s="939"/>
      <c r="AI55" s="940"/>
      <c r="AJ55" s="940"/>
      <c r="AK55" s="940"/>
      <c r="AL55" s="940"/>
      <c r="AM55" s="940"/>
      <c r="AN55" s="940"/>
      <c r="AO55" s="940"/>
      <c r="AP55" s="940"/>
      <c r="AQ55" s="940"/>
      <c r="AR55" s="940"/>
      <c r="AS55" s="940"/>
      <c r="AT55" s="940"/>
      <c r="AU55" s="940"/>
      <c r="AV55" s="118"/>
      <c r="AW55" s="118"/>
      <c r="AX55" s="118"/>
      <c r="AY55" s="118"/>
      <c r="AZ55" s="118"/>
      <c r="BA55" s="88"/>
      <c r="BB55" s="88"/>
      <c r="BC55" s="88"/>
      <c r="BD55" s="88"/>
      <c r="BE55" s="63"/>
      <c r="BF55" s="63"/>
      <c r="BG55" s="94"/>
    </row>
    <row r="56" spans="1:103" x14ac:dyDescent="0.2">
      <c r="A56" s="94"/>
      <c r="B56" s="63"/>
      <c r="C56" s="118"/>
      <c r="D56" s="118"/>
      <c r="E56" s="118"/>
      <c r="F56" s="118"/>
      <c r="G56" s="118"/>
      <c r="H56" s="118"/>
      <c r="I56" s="88"/>
      <c r="J56" s="8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939"/>
      <c r="AH56" s="939"/>
      <c r="AI56" s="940"/>
      <c r="AJ56" s="940"/>
      <c r="AK56" s="940"/>
      <c r="AL56" s="940"/>
      <c r="AM56" s="940"/>
      <c r="AN56" s="940"/>
      <c r="AO56" s="940"/>
      <c r="AP56" s="940"/>
      <c r="AQ56" s="940"/>
      <c r="AR56" s="940"/>
      <c r="AS56" s="940"/>
      <c r="AT56" s="940"/>
      <c r="AU56" s="940"/>
      <c r="AV56" s="88"/>
      <c r="AW56" s="88"/>
      <c r="AX56" s="118"/>
      <c r="AY56" s="118"/>
      <c r="AZ56" s="118"/>
      <c r="BA56" s="88"/>
      <c r="BB56" s="88"/>
      <c r="BC56" s="88"/>
      <c r="BD56" s="88"/>
      <c r="BE56" s="63"/>
      <c r="BF56" s="63"/>
      <c r="BG56" s="94"/>
    </row>
    <row r="57" spans="1:103" x14ac:dyDescent="0.2">
      <c r="A57" s="94"/>
      <c r="B57" s="63"/>
      <c r="C57" s="118"/>
      <c r="D57" s="118"/>
      <c r="E57" s="118"/>
      <c r="F57" s="118"/>
      <c r="G57" s="118"/>
      <c r="H57" s="118"/>
      <c r="I57" s="88"/>
      <c r="J57" s="8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88"/>
      <c r="BB57" s="88"/>
      <c r="BC57" s="88"/>
      <c r="BD57" s="88"/>
      <c r="BE57" s="63"/>
      <c r="BF57" s="63"/>
      <c r="BG57" s="94"/>
    </row>
    <row r="58" spans="1:103" ht="15.75" x14ac:dyDescent="0.2">
      <c r="A58" s="94"/>
      <c r="B58" s="63"/>
      <c r="C58" s="118"/>
      <c r="D58" s="118"/>
      <c r="E58" s="118"/>
      <c r="F58" s="118"/>
      <c r="G58" s="118"/>
      <c r="H58" s="118"/>
      <c r="I58" s="88"/>
      <c r="J58" s="8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88"/>
      <c r="BB58" s="88"/>
      <c r="BC58" s="88"/>
      <c r="BD58" s="103"/>
      <c r="BE58" s="106"/>
      <c r="BF58" s="106"/>
      <c r="BG58" s="94"/>
    </row>
    <row r="59" spans="1:103" ht="15.75" x14ac:dyDescent="0.2">
      <c r="A59" s="94"/>
      <c r="B59" s="63"/>
      <c r="C59" s="118"/>
      <c r="D59" s="118"/>
      <c r="E59" s="118"/>
      <c r="F59" s="118"/>
      <c r="G59" s="118"/>
      <c r="H59" s="118"/>
      <c r="I59" s="88"/>
      <c r="J59" s="8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88"/>
      <c r="BB59" s="88"/>
      <c r="BC59" s="88"/>
      <c r="BD59" s="103"/>
      <c r="BE59" s="106"/>
      <c r="BF59" s="106"/>
      <c r="BG59" s="94"/>
    </row>
    <row r="60" spans="1:103" ht="15.75" x14ac:dyDescent="0.2">
      <c r="A60" s="94"/>
      <c r="B60" s="63"/>
      <c r="C60" s="118"/>
      <c r="D60" s="118"/>
      <c r="E60" s="118"/>
      <c r="F60" s="118"/>
      <c r="G60" s="118"/>
      <c r="H60" s="118"/>
      <c r="I60" s="88"/>
      <c r="J60" s="8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88"/>
      <c r="BB60" s="88"/>
      <c r="BC60" s="88"/>
      <c r="BD60" s="103"/>
      <c r="BE60" s="106"/>
      <c r="BF60" s="106"/>
      <c r="BG60" s="94"/>
    </row>
    <row r="61" spans="1:103" ht="16.5" thickBot="1" x14ac:dyDescent="0.25">
      <c r="A61" s="94"/>
      <c r="B61" s="63"/>
      <c r="C61" s="118"/>
      <c r="D61" s="118"/>
      <c r="E61" s="118"/>
      <c r="F61" s="118"/>
      <c r="G61" s="118"/>
      <c r="H61" s="118"/>
      <c r="I61" s="88"/>
      <c r="J61" s="88"/>
      <c r="K61" s="118"/>
      <c r="L61" s="118"/>
      <c r="M61" s="119"/>
      <c r="N61" s="119"/>
      <c r="O61" s="119"/>
      <c r="P61" s="119"/>
      <c r="Q61" s="118"/>
      <c r="R61" s="118"/>
      <c r="S61" s="118"/>
      <c r="T61" s="118"/>
      <c r="U61" s="118"/>
      <c r="V61" s="118"/>
      <c r="W61" s="118"/>
      <c r="X61" s="937"/>
      <c r="Y61" s="937"/>
      <c r="Z61" s="937"/>
      <c r="AA61" s="937"/>
      <c r="AB61" s="937"/>
      <c r="AC61" s="937"/>
      <c r="AD61" s="937"/>
      <c r="AE61" s="937"/>
      <c r="AF61" s="937"/>
      <c r="AG61" s="937"/>
      <c r="AH61" s="937"/>
      <c r="AI61" s="937"/>
      <c r="AJ61" s="937"/>
      <c r="AK61" s="937"/>
      <c r="AL61" s="937"/>
      <c r="AM61" s="937"/>
      <c r="AN61" s="937"/>
      <c r="AO61" s="937"/>
      <c r="AP61" s="937"/>
      <c r="AQ61" s="937"/>
      <c r="AR61" s="937"/>
      <c r="AS61" s="937"/>
      <c r="AT61" s="118"/>
      <c r="AU61" s="118"/>
      <c r="AV61" s="118"/>
      <c r="AW61" s="118"/>
      <c r="AX61" s="118"/>
      <c r="AY61" s="118"/>
      <c r="AZ61" s="118"/>
      <c r="BA61" s="88"/>
      <c r="BB61" s="88"/>
      <c r="BC61" s="88"/>
      <c r="BD61" s="103"/>
      <c r="BE61" s="106"/>
      <c r="BF61" s="106"/>
      <c r="BG61" s="94"/>
    </row>
    <row r="62" spans="1:103" ht="15.75" x14ac:dyDescent="0.2">
      <c r="A62" s="94"/>
      <c r="B62" s="63"/>
      <c r="C62" s="118"/>
      <c r="D62" s="118"/>
      <c r="E62" s="118"/>
      <c r="F62" s="118"/>
      <c r="G62" s="118"/>
      <c r="H62" s="118"/>
      <c r="I62" s="88"/>
      <c r="J62" s="88"/>
      <c r="K62" s="118"/>
      <c r="L62" s="118"/>
      <c r="M62" s="118"/>
      <c r="N62" s="118"/>
      <c r="O62" s="88"/>
      <c r="P62" s="88"/>
      <c r="Q62" s="88"/>
      <c r="R62" s="88"/>
      <c r="S62" s="118"/>
      <c r="T62" s="118"/>
      <c r="U62" s="118"/>
      <c r="V62" s="118"/>
      <c r="W62" s="118"/>
      <c r="X62" s="937"/>
      <c r="Y62" s="937"/>
      <c r="Z62" s="937"/>
      <c r="AA62" s="937"/>
      <c r="AB62" s="937"/>
      <c r="AC62" s="937"/>
      <c r="AD62" s="937"/>
      <c r="AE62" s="937"/>
      <c r="AF62" s="937"/>
      <c r="AG62" s="937"/>
      <c r="AH62" s="937"/>
      <c r="AI62" s="937"/>
      <c r="AJ62" s="937"/>
      <c r="AK62" s="937"/>
      <c r="AL62" s="937"/>
      <c r="AM62" s="937"/>
      <c r="AN62" s="937"/>
      <c r="AO62" s="937"/>
      <c r="AP62" s="937"/>
      <c r="AQ62" s="937"/>
      <c r="AR62" s="937"/>
      <c r="AS62" s="937"/>
      <c r="AT62" s="118"/>
      <c r="AU62" s="118"/>
      <c r="AV62" s="118"/>
      <c r="AW62" s="118"/>
      <c r="AX62" s="118"/>
      <c r="AY62" s="118"/>
      <c r="AZ62" s="118"/>
      <c r="BA62" s="88"/>
      <c r="BB62" s="88"/>
      <c r="BC62" s="88"/>
      <c r="BD62" s="103"/>
      <c r="BE62" s="106"/>
      <c r="BF62" s="106"/>
      <c r="BG62" s="94"/>
      <c r="BJ62" s="875" t="str">
        <f>IF(BJ63="","",'AVENTOS planning tool'!L24)</f>
        <v/>
      </c>
      <c r="BK62" s="876"/>
      <c r="BL62" s="876"/>
      <c r="BM62" s="876"/>
      <c r="BN62" s="876"/>
      <c r="BO62" s="876"/>
      <c r="BP62" s="877"/>
      <c r="BQ62" s="961" t="s">
        <v>80</v>
      </c>
      <c r="BR62" s="962"/>
      <c r="BS62" s="963"/>
      <c r="BT62" s="891" t="s">
        <v>137</v>
      </c>
      <c r="BU62" s="914" t="s">
        <v>53</v>
      </c>
      <c r="BV62" s="914"/>
      <c r="BW62" s="914"/>
      <c r="BX62" s="914"/>
      <c r="BY62" s="914"/>
      <c r="BZ62" s="914"/>
      <c r="CA62" s="914"/>
      <c r="CB62" s="914"/>
      <c r="CC62" s="914"/>
      <c r="CD62" s="914"/>
      <c r="CE62" s="914"/>
      <c r="CF62" s="914"/>
      <c r="CG62" s="914"/>
      <c r="CH62" s="914"/>
      <c r="CI62" s="914"/>
      <c r="CJ62" s="914"/>
      <c r="CK62" s="914"/>
      <c r="CL62" s="914"/>
      <c r="CM62" s="914"/>
      <c r="CN62" s="304"/>
      <c r="CO62" s="304"/>
      <c r="CP62" s="304"/>
      <c r="CQ62" s="304"/>
      <c r="CR62" s="304"/>
      <c r="CS62" s="304"/>
      <c r="CT62" s="304"/>
      <c r="CU62" s="304"/>
      <c r="CV62" s="304"/>
      <c r="CW62" s="304"/>
      <c r="CX62" s="304"/>
      <c r="CY62" s="63"/>
    </row>
    <row r="63" spans="1:103" ht="16.5" thickBot="1" x14ac:dyDescent="0.25">
      <c r="A63" s="94"/>
      <c r="B63" s="63"/>
      <c r="C63" s="118"/>
      <c r="D63" s="118"/>
      <c r="E63" s="118"/>
      <c r="F63" s="118"/>
      <c r="G63" s="118"/>
      <c r="H63" s="118"/>
      <c r="I63" s="88"/>
      <c r="J63" s="8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88"/>
      <c r="BB63" s="88"/>
      <c r="BC63" s="88"/>
      <c r="BD63" s="103"/>
      <c r="BE63" s="106"/>
      <c r="BF63" s="106"/>
      <c r="BG63" s="94"/>
      <c r="BJ63" s="878" t="str">
        <f>IF(OR(BJ67="",BJ68="",BJ69="",BJ75="",BJ76=""),"",'AVENTOS planning tool'!S24)</f>
        <v/>
      </c>
      <c r="BK63" s="879"/>
      <c r="BL63" s="879"/>
      <c r="BM63" s="879"/>
      <c r="BN63" s="879"/>
      <c r="BO63" s="879"/>
      <c r="BP63" s="880"/>
      <c r="BQ63" s="969" t="s">
        <v>136</v>
      </c>
      <c r="BR63" s="970"/>
      <c r="BS63" s="971"/>
      <c r="BT63" s="891"/>
      <c r="BU63" s="914"/>
      <c r="BV63" s="914"/>
      <c r="BW63" s="914"/>
      <c r="BX63" s="914"/>
      <c r="BY63" s="914"/>
      <c r="BZ63" s="914"/>
      <c r="CA63" s="914"/>
      <c r="CB63" s="914"/>
      <c r="CC63" s="914"/>
      <c r="CD63" s="914"/>
      <c r="CE63" s="914"/>
      <c r="CF63" s="914"/>
      <c r="CG63" s="914"/>
      <c r="CH63" s="914"/>
      <c r="CI63" s="914"/>
      <c r="CJ63" s="914"/>
      <c r="CK63" s="914"/>
      <c r="CL63" s="914"/>
      <c r="CM63" s="91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63"/>
    </row>
    <row r="64" spans="1:103" ht="15.75" x14ac:dyDescent="0.2">
      <c r="A64" s="94"/>
      <c r="B64" s="63"/>
      <c r="C64" s="118"/>
      <c r="D64" s="118"/>
      <c r="E64" s="118"/>
      <c r="F64" s="118"/>
      <c r="G64" s="118"/>
      <c r="H64" s="118"/>
      <c r="I64" s="88"/>
      <c r="J64" s="8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8"/>
      <c r="AB64" s="118"/>
      <c r="AC64" s="118"/>
      <c r="AD64" s="118"/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88"/>
      <c r="BB64" s="88"/>
      <c r="BC64" s="88"/>
      <c r="BD64" s="103"/>
      <c r="BE64" s="106"/>
      <c r="BF64" s="106"/>
      <c r="BG64" s="94"/>
      <c r="BJ64" s="958">
        <f>'AVENTOS planning tool'!L25</f>
        <v>0</v>
      </c>
      <c r="BK64" s="959"/>
      <c r="BL64" s="959"/>
      <c r="BM64" s="959"/>
      <c r="BN64" s="959"/>
      <c r="BO64" s="959"/>
      <c r="BP64" s="960"/>
      <c r="BQ64" s="961" t="s">
        <v>80</v>
      </c>
      <c r="BR64" s="962"/>
      <c r="BS64" s="963"/>
      <c r="BT64" s="890" t="s">
        <v>137</v>
      </c>
      <c r="BU64" s="914" t="s">
        <v>139</v>
      </c>
      <c r="BV64" s="914"/>
      <c r="BW64" s="914"/>
      <c r="BX64" s="914"/>
      <c r="BY64" s="914"/>
      <c r="BZ64" s="914"/>
      <c r="CA64" s="914"/>
      <c r="CB64" s="914"/>
      <c r="CC64" s="914"/>
      <c r="CD64" s="914"/>
      <c r="CE64" s="914"/>
      <c r="CF64" s="914"/>
      <c r="CG64" s="914"/>
      <c r="CH64" s="914"/>
      <c r="CI64" s="914"/>
      <c r="CJ64" s="914"/>
      <c r="CK64" s="914"/>
      <c r="CL64" s="914"/>
      <c r="CM64" s="914"/>
      <c r="CN64" s="304"/>
      <c r="CO64" s="304"/>
      <c r="CP64" s="304"/>
      <c r="CQ64" s="304"/>
      <c r="CR64" s="304"/>
      <c r="CS64" s="304"/>
      <c r="CT64" s="304"/>
      <c r="CU64" s="304"/>
      <c r="CV64" s="304"/>
      <c r="CW64" s="304"/>
      <c r="CX64" s="304"/>
      <c r="CY64" s="63"/>
    </row>
    <row r="65" spans="1:103" ht="16.5" thickBot="1" x14ac:dyDescent="0.25">
      <c r="A65" s="94"/>
      <c r="B65" s="63"/>
      <c r="C65" s="118"/>
      <c r="D65" s="118"/>
      <c r="E65" s="118"/>
      <c r="F65" s="118"/>
      <c r="G65" s="118"/>
      <c r="H65" s="118"/>
      <c r="I65" s="88"/>
      <c r="J65" s="8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8"/>
      <c r="AT65" s="118"/>
      <c r="AU65" s="118"/>
      <c r="AV65" s="118"/>
      <c r="AW65" s="118"/>
      <c r="AX65" s="118"/>
      <c r="AY65" s="118"/>
      <c r="AZ65" s="118"/>
      <c r="BA65" s="88"/>
      <c r="BB65" s="88"/>
      <c r="BC65" s="88"/>
      <c r="BD65" s="103"/>
      <c r="BE65" s="106"/>
      <c r="BF65" s="106"/>
      <c r="BG65" s="94"/>
      <c r="BJ65" s="878">
        <f>IF(BJ64="","",BJ64*25.4)</f>
        <v>0</v>
      </c>
      <c r="BK65" s="879"/>
      <c r="BL65" s="879"/>
      <c r="BM65" s="879"/>
      <c r="BN65" s="879"/>
      <c r="BO65" s="879"/>
      <c r="BP65" s="880"/>
      <c r="BQ65" s="969" t="s">
        <v>136</v>
      </c>
      <c r="BR65" s="970"/>
      <c r="BS65" s="971"/>
      <c r="BT65" s="890"/>
      <c r="BU65" s="914"/>
      <c r="BV65" s="914"/>
      <c r="BW65" s="914"/>
      <c r="BX65" s="914"/>
      <c r="BY65" s="914"/>
      <c r="BZ65" s="914"/>
      <c r="CA65" s="914"/>
      <c r="CB65" s="914"/>
      <c r="CC65" s="914"/>
      <c r="CD65" s="914"/>
      <c r="CE65" s="914"/>
      <c r="CF65" s="914"/>
      <c r="CG65" s="914"/>
      <c r="CH65" s="914"/>
      <c r="CI65" s="914"/>
      <c r="CJ65" s="914"/>
      <c r="CK65" s="914"/>
      <c r="CL65" s="914"/>
      <c r="CM65" s="91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63"/>
    </row>
    <row r="66" spans="1:103" ht="15" x14ac:dyDescent="0.2">
      <c r="A66" s="94"/>
      <c r="B66" s="63"/>
      <c r="C66" s="930" t="s">
        <v>204</v>
      </c>
      <c r="D66" s="930"/>
      <c r="E66" s="930"/>
      <c r="F66" s="930"/>
      <c r="G66" s="930"/>
      <c r="H66" s="930"/>
      <c r="I66" s="930"/>
      <c r="J66" s="930"/>
      <c r="K66" s="930"/>
      <c r="L66" s="930"/>
      <c r="M66" s="930"/>
      <c r="N66" s="930"/>
      <c r="O66" s="930"/>
      <c r="P66" s="930"/>
      <c r="Q66" s="930"/>
      <c r="R66" s="930"/>
      <c r="S66" s="930"/>
      <c r="T66" s="930"/>
      <c r="U66" s="930"/>
      <c r="V66" s="930"/>
      <c r="W66" s="930"/>
      <c r="X66" s="930"/>
      <c r="Y66" s="930"/>
      <c r="Z66" s="930"/>
      <c r="AA66" s="930"/>
      <c r="AB66" s="930"/>
      <c r="AC66" s="930"/>
      <c r="AD66" s="930"/>
      <c r="AE66" s="930"/>
      <c r="AF66" s="930"/>
      <c r="AG66" s="930"/>
      <c r="AH66" s="930"/>
      <c r="AI66" s="930"/>
      <c r="AJ66" s="930"/>
      <c r="AK66" s="930"/>
      <c r="AL66" s="930"/>
      <c r="AM66" s="930"/>
      <c r="AN66" s="930"/>
      <c r="AO66" s="930"/>
      <c r="AP66" s="930"/>
      <c r="AQ66" s="930"/>
      <c r="AR66" s="930"/>
      <c r="AS66" s="930"/>
      <c r="AT66" s="930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94"/>
      <c r="BJ66" s="850"/>
      <c r="BK66" s="851"/>
      <c r="BL66" s="851"/>
      <c r="BM66" s="851"/>
      <c r="BN66" s="851"/>
      <c r="BO66" s="851"/>
      <c r="BP66" s="852"/>
      <c r="BQ66" s="975" t="s">
        <v>80</v>
      </c>
      <c r="BR66" s="976"/>
      <c r="BS66" s="977"/>
      <c r="BT66" s="890" t="s">
        <v>137</v>
      </c>
      <c r="BU66" s="914" t="s">
        <v>140</v>
      </c>
      <c r="BV66" s="914"/>
      <c r="BW66" s="914"/>
      <c r="BX66" s="914"/>
      <c r="BY66" s="914"/>
      <c r="BZ66" s="914"/>
      <c r="CA66" s="914"/>
      <c r="CB66" s="914"/>
      <c r="CC66" s="914"/>
      <c r="CD66" s="914"/>
      <c r="CE66" s="914"/>
      <c r="CF66" s="914"/>
      <c r="CG66" s="914"/>
      <c r="CH66" s="914"/>
      <c r="CI66" s="304"/>
      <c r="CJ66" s="874" t="s">
        <v>155</v>
      </c>
      <c r="CK66" s="874"/>
      <c r="CL66" s="874"/>
      <c r="CM66" s="874"/>
      <c r="CN66" s="874"/>
      <c r="CO66" s="874"/>
      <c r="CP66" s="874"/>
      <c r="CQ66" s="874"/>
      <c r="CR66" s="874"/>
      <c r="CS66" s="874"/>
      <c r="CT66" s="874"/>
      <c r="CU66" s="874"/>
      <c r="CV66" s="874"/>
      <c r="CW66" s="874"/>
      <c r="CX66" s="874"/>
      <c r="CY66" s="874"/>
    </row>
    <row r="67" spans="1:103" ht="16.5" thickBot="1" x14ac:dyDescent="0.25">
      <c r="A67" s="94"/>
      <c r="B67" s="63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88"/>
      <c r="W67" s="88"/>
      <c r="X67" s="88"/>
      <c r="Y67" s="88"/>
      <c r="Z67" s="88"/>
      <c r="AA67" s="118"/>
      <c r="AB67" s="118"/>
      <c r="AC67" s="120"/>
      <c r="AD67" s="120"/>
      <c r="AE67" s="120"/>
      <c r="AF67" s="120"/>
      <c r="AG67" s="120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20"/>
      <c r="AT67" s="120"/>
      <c r="AU67" s="120"/>
      <c r="AV67" s="120"/>
      <c r="AW67" s="88"/>
      <c r="AX67" s="88"/>
      <c r="AY67" s="118"/>
      <c r="AZ67" s="118"/>
      <c r="BA67" s="88"/>
      <c r="BB67" s="88"/>
      <c r="BC67" s="88"/>
      <c r="BD67" s="103"/>
      <c r="BE67" s="106"/>
      <c r="BF67" s="106"/>
      <c r="BG67" s="94"/>
      <c r="BJ67" s="972" t="str">
        <f>IF(BJ66="","",BJ66*25.4)</f>
        <v/>
      </c>
      <c r="BK67" s="973"/>
      <c r="BL67" s="973"/>
      <c r="BM67" s="973"/>
      <c r="BN67" s="973"/>
      <c r="BO67" s="973"/>
      <c r="BP67" s="974"/>
      <c r="BQ67" s="981" t="s">
        <v>136</v>
      </c>
      <c r="BR67" s="982"/>
      <c r="BS67" s="983"/>
      <c r="BT67" s="890"/>
      <c r="BU67" s="914"/>
      <c r="BV67" s="914"/>
      <c r="BW67" s="914"/>
      <c r="BX67" s="914"/>
      <c r="BY67" s="914"/>
      <c r="BZ67" s="914"/>
      <c r="CA67" s="914"/>
      <c r="CB67" s="914"/>
      <c r="CC67" s="914"/>
      <c r="CD67" s="914"/>
      <c r="CE67" s="914"/>
      <c r="CF67" s="914"/>
      <c r="CG67" s="914"/>
      <c r="CH67" s="914"/>
      <c r="CI67" s="304"/>
      <c r="CJ67" s="874"/>
      <c r="CK67" s="874"/>
      <c r="CL67" s="874"/>
      <c r="CM67" s="874"/>
      <c r="CN67" s="874"/>
      <c r="CO67" s="874"/>
      <c r="CP67" s="874"/>
      <c r="CQ67" s="874"/>
      <c r="CR67" s="874"/>
      <c r="CS67" s="874"/>
      <c r="CT67" s="874"/>
      <c r="CU67" s="874"/>
      <c r="CV67" s="874"/>
      <c r="CW67" s="874"/>
      <c r="CX67" s="874"/>
      <c r="CY67" s="874"/>
    </row>
    <row r="68" spans="1:103" ht="16.5" thickBot="1" x14ac:dyDescent="0.25">
      <c r="A68" s="94"/>
      <c r="B68" s="63"/>
      <c r="C68" s="121" t="s">
        <v>174</v>
      </c>
      <c r="D68" s="121"/>
      <c r="E68" s="121"/>
      <c r="F68" s="920" t="str">
        <f>IF(231&gt;BJ78,"",IF(271&gt;=BJ78,BJ78*0.6-28+BJ72,IF(550&gt;=BJ78,BJ78*0.6-57+BJ72,IF(BJ78&gt;550,""))))</f>
        <v/>
      </c>
      <c r="G68" s="921"/>
      <c r="H68" s="921"/>
      <c r="I68" s="921"/>
      <c r="J68" s="922"/>
      <c r="K68" s="721" t="s">
        <v>136</v>
      </c>
      <c r="L68" s="722"/>
      <c r="M68" s="72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94"/>
      <c r="BJ68" s="855"/>
      <c r="BK68" s="856"/>
      <c r="BL68" s="856"/>
      <c r="BM68" s="856"/>
      <c r="BN68" s="856"/>
      <c r="BO68" s="856"/>
      <c r="BP68" s="857"/>
      <c r="BQ68" s="907" t="s">
        <v>136</v>
      </c>
      <c r="BR68" s="908"/>
      <c r="BS68" s="909"/>
      <c r="BT68" s="304"/>
      <c r="BU68" s="914" t="s">
        <v>141</v>
      </c>
      <c r="BV68" s="914"/>
      <c r="BW68" s="914"/>
      <c r="BX68" s="914"/>
      <c r="BY68" s="914"/>
      <c r="BZ68" s="914"/>
      <c r="CA68" s="914"/>
      <c r="CB68" s="914"/>
      <c r="CC68" s="914"/>
      <c r="CD68" s="914"/>
      <c r="CE68" s="914"/>
      <c r="CF68" s="914"/>
      <c r="CG68" s="914"/>
      <c r="CH68" s="914"/>
      <c r="CI68" s="914"/>
      <c r="CJ68" s="914"/>
      <c r="CK68" s="914"/>
      <c r="CL68" s="914"/>
      <c r="CM68" s="914"/>
      <c r="CN68" s="914"/>
      <c r="CO68" s="304"/>
      <c r="CP68" s="304"/>
      <c r="CQ68" s="304"/>
      <c r="CR68" s="304"/>
      <c r="CS68" s="304"/>
      <c r="CT68" s="304"/>
      <c r="CU68" s="304"/>
      <c r="CV68" s="304"/>
      <c r="CW68" s="304"/>
      <c r="CX68" s="304"/>
      <c r="CY68" s="63"/>
    </row>
    <row r="69" spans="1:103" ht="21" thickBot="1" x14ac:dyDescent="0.25">
      <c r="A69" s="94"/>
      <c r="B69" s="63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88"/>
      <c r="W69" s="88"/>
      <c r="X69" s="88"/>
      <c r="Y69" s="88"/>
      <c r="Z69" s="88"/>
      <c r="AA69" s="118"/>
      <c r="AB69" s="118"/>
      <c r="AC69" s="120"/>
      <c r="AD69" s="120"/>
      <c r="AE69" s="120"/>
      <c r="AF69" s="120"/>
      <c r="AG69" s="120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20"/>
      <c r="AT69" s="120"/>
      <c r="AU69" s="120"/>
      <c r="AV69" s="120"/>
      <c r="AW69" s="88"/>
      <c r="AX69" s="88"/>
      <c r="AY69" s="118"/>
      <c r="AZ69" s="118"/>
      <c r="BA69" s="88"/>
      <c r="BB69" s="88"/>
      <c r="BC69" s="88"/>
      <c r="BD69" s="103"/>
      <c r="BE69" s="106"/>
      <c r="BF69" s="106"/>
      <c r="BG69" s="94"/>
      <c r="BJ69" s="855"/>
      <c r="BK69" s="856"/>
      <c r="BL69" s="856"/>
      <c r="BM69" s="856"/>
      <c r="BN69" s="856"/>
      <c r="BO69" s="856"/>
      <c r="BP69" s="857"/>
      <c r="BQ69" s="907" t="s">
        <v>136</v>
      </c>
      <c r="BR69" s="908"/>
      <c r="BS69" s="909"/>
      <c r="BT69" s="65"/>
      <c r="BU69" s="914" t="s">
        <v>151</v>
      </c>
      <c r="BV69" s="914"/>
      <c r="BW69" s="914"/>
      <c r="BX69" s="914"/>
      <c r="BY69" s="914"/>
      <c r="BZ69" s="914"/>
      <c r="CA69" s="914"/>
      <c r="CB69" s="914"/>
      <c r="CC69" s="914"/>
      <c r="CD69" s="914"/>
      <c r="CE69" s="914"/>
      <c r="CF69" s="914"/>
      <c r="CG69" s="914"/>
      <c r="CH69" s="914"/>
      <c r="CI69" s="914"/>
      <c r="CJ69" s="914"/>
      <c r="CK69" s="914"/>
      <c r="CL69" s="914"/>
      <c r="CM69" s="914"/>
      <c r="CN69" s="914"/>
      <c r="CO69" s="914"/>
      <c r="CP69" s="914"/>
      <c r="CQ69" s="304"/>
      <c r="CR69" s="304"/>
      <c r="CS69" s="304"/>
      <c r="CT69" s="304"/>
      <c r="CU69" s="304"/>
      <c r="CV69" s="304"/>
      <c r="CW69" s="304"/>
      <c r="CX69" s="304"/>
      <c r="CY69" s="63"/>
    </row>
    <row r="70" spans="1:103" ht="16.5" thickBot="1" x14ac:dyDescent="0.25">
      <c r="A70" s="94"/>
      <c r="B70" s="63"/>
      <c r="C70" s="63"/>
      <c r="D70" s="63"/>
      <c r="E70" s="63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21"/>
      <c r="W70" s="121"/>
      <c r="X70" s="88"/>
      <c r="Y70" s="88"/>
      <c r="Z70" s="88"/>
      <c r="AA70" s="118"/>
      <c r="AB70" s="118"/>
      <c r="AC70" s="120"/>
      <c r="AD70" s="120"/>
      <c r="AE70" s="120"/>
      <c r="AF70" s="120"/>
      <c r="AG70" s="120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20"/>
      <c r="AT70" s="120"/>
      <c r="AU70" s="120"/>
      <c r="AV70" s="120"/>
      <c r="AW70" s="88"/>
      <c r="AX70" s="88"/>
      <c r="AY70" s="118"/>
      <c r="AZ70" s="118"/>
      <c r="BA70" s="88"/>
      <c r="BB70" s="88"/>
      <c r="BC70" s="88"/>
      <c r="BD70" s="103"/>
      <c r="BE70" s="106"/>
      <c r="BF70" s="106"/>
      <c r="BG70" s="94"/>
      <c r="BJ70" s="855"/>
      <c r="BK70" s="856"/>
      <c r="BL70" s="856"/>
      <c r="BM70" s="856"/>
      <c r="BN70" s="856"/>
      <c r="BO70" s="856"/>
      <c r="BP70" s="857"/>
      <c r="BQ70" s="907" t="s">
        <v>136</v>
      </c>
      <c r="BR70" s="908"/>
      <c r="BS70" s="909"/>
      <c r="BT70" s="304"/>
      <c r="BU70" s="914" t="s">
        <v>152</v>
      </c>
      <c r="BV70" s="914"/>
      <c r="BW70" s="914"/>
      <c r="BX70" s="914"/>
      <c r="BY70" s="914"/>
      <c r="BZ70" s="914"/>
      <c r="CA70" s="914"/>
      <c r="CB70" s="914"/>
      <c r="CC70" s="914"/>
      <c r="CD70" s="914"/>
      <c r="CE70" s="914"/>
      <c r="CF70" s="914"/>
      <c r="CG70" s="914"/>
      <c r="CH70" s="914"/>
      <c r="CI70" s="914"/>
      <c r="CJ70" s="914"/>
      <c r="CK70" s="914"/>
      <c r="CL70" s="914"/>
      <c r="CM70" s="914"/>
      <c r="CN70" s="914"/>
      <c r="CO70" s="914"/>
      <c r="CP70" s="304"/>
      <c r="CQ70" s="304"/>
      <c r="CR70" s="304"/>
      <c r="CS70" s="304"/>
      <c r="CT70" s="304"/>
      <c r="CU70" s="304"/>
      <c r="CV70" s="304"/>
      <c r="CW70" s="304"/>
      <c r="CX70" s="304"/>
      <c r="CY70" s="63"/>
    </row>
    <row r="71" spans="1:103" ht="16.5" thickBot="1" x14ac:dyDescent="0.25">
      <c r="A71" s="94"/>
      <c r="B71" s="63"/>
      <c r="C71" s="930" t="s">
        <v>205</v>
      </c>
      <c r="D71" s="699"/>
      <c r="E71" s="699"/>
      <c r="F71" s="699"/>
      <c r="G71" s="699"/>
      <c r="H71" s="699"/>
      <c r="I71" s="699"/>
      <c r="J71" s="699"/>
      <c r="K71" s="699"/>
      <c r="L71" s="699"/>
      <c r="M71" s="699"/>
      <c r="N71" s="699"/>
      <c r="O71" s="699"/>
      <c r="P71" s="699"/>
      <c r="Q71" s="699"/>
      <c r="R71" s="699"/>
      <c r="S71" s="699"/>
      <c r="T71" s="699"/>
      <c r="U71" s="699"/>
      <c r="V71" s="699"/>
      <c r="W71" s="699"/>
      <c r="X71" s="699"/>
      <c r="Y71" s="699"/>
      <c r="Z71" s="699"/>
      <c r="AA71" s="699"/>
      <c r="AB71" s="699"/>
      <c r="AC71" s="699"/>
      <c r="AD71" s="699"/>
      <c r="AE71" s="699"/>
      <c r="AF71" s="699"/>
      <c r="AG71" s="699"/>
      <c r="AH71" s="699"/>
      <c r="AI71" s="699"/>
      <c r="AJ71" s="699"/>
      <c r="AK71" s="699"/>
      <c r="AL71" s="699"/>
      <c r="AM71" s="699"/>
      <c r="AN71" s="699"/>
      <c r="AO71" s="699"/>
      <c r="AP71" s="699"/>
      <c r="AQ71" s="699"/>
      <c r="AR71" s="699"/>
      <c r="AS71" s="699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106"/>
      <c r="BG71" s="94"/>
      <c r="BJ71" s="855"/>
      <c r="BK71" s="856"/>
      <c r="BL71" s="856"/>
      <c r="BM71" s="856"/>
      <c r="BN71" s="856"/>
      <c r="BO71" s="856"/>
      <c r="BP71" s="857"/>
      <c r="BQ71" s="907" t="s">
        <v>136</v>
      </c>
      <c r="BR71" s="908"/>
      <c r="BS71" s="909"/>
      <c r="BT71" s="304"/>
      <c r="BU71" s="914" t="s">
        <v>142</v>
      </c>
      <c r="BV71" s="914"/>
      <c r="BW71" s="914"/>
      <c r="BX71" s="914"/>
      <c r="BY71" s="914"/>
      <c r="BZ71" s="914"/>
      <c r="CA71" s="914"/>
      <c r="CB71" s="914"/>
      <c r="CC71" s="914"/>
      <c r="CD71" s="914"/>
      <c r="CE71" s="914"/>
      <c r="CF71" s="914"/>
      <c r="CG71" s="914"/>
      <c r="CH71" s="914"/>
      <c r="CI71" s="914"/>
      <c r="CJ71" s="914"/>
      <c r="CK71" s="914"/>
      <c r="CL71" s="914"/>
      <c r="CM71" s="914"/>
      <c r="CN71" s="304"/>
      <c r="CO71" s="304"/>
      <c r="CP71" s="304"/>
      <c r="CQ71" s="304"/>
      <c r="CR71" s="304"/>
      <c r="CS71" s="304"/>
      <c r="CT71" s="304"/>
      <c r="CU71" s="304"/>
      <c r="CV71" s="304"/>
      <c r="CW71" s="304"/>
      <c r="CX71" s="304"/>
      <c r="CY71" s="63"/>
    </row>
    <row r="72" spans="1:103" ht="16.5" thickBot="1" x14ac:dyDescent="0.25">
      <c r="A72" s="94"/>
      <c r="B72" s="63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88"/>
      <c r="W72" s="88"/>
      <c r="X72" s="88"/>
      <c r="Y72" s="88"/>
      <c r="Z72" s="88"/>
      <c r="AA72" s="118"/>
      <c r="AB72" s="118"/>
      <c r="AC72" s="120"/>
      <c r="AD72" s="120"/>
      <c r="AE72" s="120"/>
      <c r="AF72" s="120"/>
      <c r="AG72" s="120"/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20"/>
      <c r="AT72" s="120"/>
      <c r="AU72" s="120"/>
      <c r="AV72" s="120"/>
      <c r="AW72" s="88"/>
      <c r="AX72" s="88"/>
      <c r="AY72" s="118"/>
      <c r="AZ72" s="118"/>
      <c r="BA72" s="88"/>
      <c r="BB72" s="88"/>
      <c r="BC72" s="88"/>
      <c r="BD72" s="103"/>
      <c r="BE72" s="106"/>
      <c r="BF72" s="106"/>
      <c r="BG72" s="94"/>
      <c r="BJ72" s="846" t="str">
        <f>IF(BJ75="","",BJ68-BJ75)</f>
        <v/>
      </c>
      <c r="BK72" s="847"/>
      <c r="BL72" s="847"/>
      <c r="BM72" s="847"/>
      <c r="BN72" s="847"/>
      <c r="BO72" s="847"/>
      <c r="BP72" s="848"/>
      <c r="BQ72" s="907" t="s">
        <v>136</v>
      </c>
      <c r="BR72" s="908"/>
      <c r="BS72" s="909"/>
      <c r="BT72" s="304"/>
      <c r="BU72" s="914" t="s">
        <v>143</v>
      </c>
      <c r="BV72" s="914"/>
      <c r="BW72" s="914"/>
      <c r="BX72" s="914"/>
      <c r="BY72" s="914"/>
      <c r="BZ72" s="914"/>
      <c r="CA72" s="914"/>
      <c r="CB72" s="914"/>
      <c r="CC72" s="914"/>
      <c r="CD72" s="914"/>
      <c r="CE72" s="914"/>
      <c r="CF72" s="914"/>
      <c r="CG72" s="914"/>
      <c r="CH72" s="914"/>
      <c r="CI72" s="914"/>
      <c r="CJ72" s="914"/>
      <c r="CK72" s="914"/>
      <c r="CL72" s="914"/>
      <c r="CM72" s="914"/>
      <c r="CN72" s="304"/>
      <c r="CO72" s="304"/>
      <c r="CP72" s="304"/>
      <c r="CQ72" s="304"/>
      <c r="CR72" s="304"/>
      <c r="CS72" s="304"/>
      <c r="CT72" s="304"/>
      <c r="CU72" s="304"/>
      <c r="CV72" s="304"/>
      <c r="CW72" s="304"/>
      <c r="CX72" s="304"/>
      <c r="CY72" s="63"/>
    </row>
    <row r="73" spans="1:103" ht="16.5" thickBot="1" x14ac:dyDescent="0.25">
      <c r="A73" s="94"/>
      <c r="B73" s="94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3"/>
      <c r="W73" s="123"/>
      <c r="X73" s="123"/>
      <c r="Y73" s="123"/>
      <c r="Z73" s="123"/>
      <c r="AA73" s="122"/>
      <c r="AB73" s="122"/>
      <c r="AC73" s="124"/>
      <c r="AD73" s="124"/>
      <c r="AE73" s="124"/>
      <c r="AF73" s="124"/>
      <c r="AG73" s="124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4"/>
      <c r="AT73" s="124"/>
      <c r="AU73" s="124"/>
      <c r="AV73" s="124"/>
      <c r="AW73" s="123"/>
      <c r="AX73" s="123"/>
      <c r="AY73" s="122"/>
      <c r="AZ73" s="122"/>
      <c r="BA73" s="123"/>
      <c r="BB73" s="123"/>
      <c r="BC73" s="123"/>
      <c r="BD73" s="125"/>
      <c r="BE73" s="126"/>
      <c r="BF73" s="126"/>
      <c r="BG73" s="94"/>
      <c r="BJ73" s="846" t="str">
        <f>IF(BJ76="","",BJ69-BJ76)</f>
        <v/>
      </c>
      <c r="BK73" s="847"/>
      <c r="BL73" s="847"/>
      <c r="BM73" s="847"/>
      <c r="BN73" s="847"/>
      <c r="BO73" s="847"/>
      <c r="BP73" s="848"/>
      <c r="BQ73" s="907" t="s">
        <v>136</v>
      </c>
      <c r="BR73" s="908"/>
      <c r="BS73" s="909"/>
      <c r="BT73" s="304"/>
      <c r="BU73" s="914" t="s">
        <v>144</v>
      </c>
      <c r="BV73" s="914"/>
      <c r="BW73" s="914"/>
      <c r="BX73" s="914"/>
      <c r="BY73" s="914"/>
      <c r="BZ73" s="914"/>
      <c r="CA73" s="914"/>
      <c r="CB73" s="914"/>
      <c r="CC73" s="914"/>
      <c r="CD73" s="914"/>
      <c r="CE73" s="914"/>
      <c r="CF73" s="914"/>
      <c r="CG73" s="914"/>
      <c r="CH73" s="914"/>
      <c r="CI73" s="914"/>
      <c r="CJ73" s="914"/>
      <c r="CK73" s="914"/>
      <c r="CL73" s="914"/>
      <c r="CM73" s="914"/>
      <c r="CN73" s="304"/>
      <c r="CO73" s="304"/>
      <c r="CP73" s="304"/>
      <c r="CQ73" s="304"/>
      <c r="CR73" s="304"/>
      <c r="CS73" s="304"/>
      <c r="CT73" s="304"/>
      <c r="CU73" s="304"/>
      <c r="CV73" s="304"/>
      <c r="CW73" s="304"/>
      <c r="CX73" s="304"/>
      <c r="CY73" s="63"/>
    </row>
    <row r="74" spans="1:103" ht="16.5" thickBot="1" x14ac:dyDescent="0.25">
      <c r="A74" s="94"/>
      <c r="B74" s="94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3"/>
      <c r="W74" s="123"/>
      <c r="X74" s="123"/>
      <c r="Y74" s="123"/>
      <c r="Z74" s="123"/>
      <c r="AA74" s="122"/>
      <c r="AB74" s="122"/>
      <c r="AC74" s="124"/>
      <c r="AD74" s="124"/>
      <c r="AE74" s="124"/>
      <c r="AF74" s="124"/>
      <c r="AG74" s="124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4"/>
      <c r="AT74" s="124"/>
      <c r="AU74" s="124"/>
      <c r="AV74" s="124"/>
      <c r="AW74" s="123"/>
      <c r="AX74" s="123"/>
      <c r="AY74" s="122"/>
      <c r="AZ74" s="122"/>
      <c r="BA74" s="123"/>
      <c r="BB74" s="123"/>
      <c r="BC74" s="123"/>
      <c r="BD74" s="125"/>
      <c r="BE74" s="126"/>
      <c r="BF74" s="126"/>
      <c r="BG74" s="94"/>
      <c r="BJ74" s="846" t="str">
        <f>IF(BJ77="","",BJ70-BJ77)</f>
        <v/>
      </c>
      <c r="BK74" s="847"/>
      <c r="BL74" s="847"/>
      <c r="BM74" s="847"/>
      <c r="BN74" s="847"/>
      <c r="BO74" s="847"/>
      <c r="BP74" s="848"/>
      <c r="BQ74" s="907" t="s">
        <v>136</v>
      </c>
      <c r="BR74" s="908"/>
      <c r="BS74" s="909"/>
      <c r="BT74" s="304"/>
      <c r="BU74" s="914" t="s">
        <v>145</v>
      </c>
      <c r="BV74" s="914"/>
      <c r="BW74" s="914"/>
      <c r="BX74" s="914"/>
      <c r="BY74" s="914"/>
      <c r="BZ74" s="914"/>
      <c r="CA74" s="914"/>
      <c r="CB74" s="914"/>
      <c r="CC74" s="914"/>
      <c r="CD74" s="914"/>
      <c r="CE74" s="914"/>
      <c r="CF74" s="914"/>
      <c r="CG74" s="914"/>
      <c r="CH74" s="914"/>
      <c r="CI74" s="914"/>
      <c r="CJ74" s="914"/>
      <c r="CK74" s="914"/>
      <c r="CL74" s="914"/>
      <c r="CM74" s="914"/>
      <c r="CN74" s="304"/>
      <c r="CO74" s="304"/>
      <c r="CP74" s="304"/>
      <c r="CQ74" s="304"/>
      <c r="CR74" s="304"/>
      <c r="CS74" s="304"/>
      <c r="CT74" s="304"/>
      <c r="CU74" s="304"/>
      <c r="CV74" s="304"/>
      <c r="CW74" s="304"/>
      <c r="CX74" s="304"/>
      <c r="CY74" s="63"/>
    </row>
    <row r="75" spans="1:103" ht="24" thickBot="1" x14ac:dyDescent="0.25">
      <c r="A75" s="1"/>
      <c r="B75" s="1"/>
      <c r="C75" s="900" t="s">
        <v>557</v>
      </c>
      <c r="D75" s="900"/>
      <c r="E75" s="900"/>
      <c r="F75" s="900"/>
      <c r="G75" s="900"/>
      <c r="H75" s="900"/>
      <c r="I75" s="900"/>
      <c r="J75" s="900"/>
      <c r="K75" s="900"/>
      <c r="L75" s="900"/>
      <c r="M75" s="900"/>
      <c r="N75" s="900"/>
      <c r="O75" s="900"/>
      <c r="P75" s="900"/>
      <c r="Q75" s="900"/>
      <c r="R75" s="900"/>
      <c r="S75" s="900"/>
      <c r="T75" s="900"/>
      <c r="U75" s="900"/>
      <c r="V75" s="900"/>
      <c r="W75" s="900"/>
      <c r="X75" s="900"/>
      <c r="Y75" s="900"/>
      <c r="Z75" s="900"/>
      <c r="AA75" s="900"/>
      <c r="AB75" s="900"/>
      <c r="AC75" s="900"/>
      <c r="AD75" s="900"/>
      <c r="AE75" s="900"/>
      <c r="AF75" s="900"/>
      <c r="AG75" s="900"/>
      <c r="AH75" s="900"/>
      <c r="AI75" s="900"/>
      <c r="AJ75" s="900"/>
      <c r="AK75" s="900"/>
      <c r="AL75" s="900"/>
      <c r="AM75" s="900"/>
      <c r="AN75" s="900"/>
      <c r="AO75" s="900"/>
      <c r="AP75" s="900"/>
      <c r="AQ75" s="900"/>
      <c r="AR75" s="900"/>
      <c r="AS75" s="900"/>
      <c r="AT75" s="900"/>
      <c r="AU75" s="900"/>
      <c r="AV75" s="900"/>
      <c r="AW75" s="900"/>
      <c r="AX75" s="900"/>
      <c r="AY75" s="900"/>
      <c r="AZ75" s="900"/>
      <c r="BA75" s="900"/>
      <c r="BB75" s="900"/>
      <c r="BC75" s="900"/>
      <c r="BD75" s="900"/>
      <c r="BE75" s="900"/>
      <c r="BF75" s="1"/>
      <c r="BG75" s="101"/>
      <c r="BJ75" s="842"/>
      <c r="BK75" s="843"/>
      <c r="BL75" s="843"/>
      <c r="BM75" s="843"/>
      <c r="BN75" s="843"/>
      <c r="BO75" s="843"/>
      <c r="BP75" s="844"/>
      <c r="BQ75" s="907" t="s">
        <v>136</v>
      </c>
      <c r="BR75" s="908"/>
      <c r="BS75" s="909"/>
      <c r="BT75" s="304"/>
      <c r="BU75" s="914" t="s">
        <v>386</v>
      </c>
      <c r="BV75" s="914"/>
      <c r="BW75" s="914"/>
      <c r="BX75" s="914"/>
      <c r="BY75" s="914"/>
      <c r="BZ75" s="914"/>
      <c r="CA75" s="914"/>
      <c r="CB75" s="914"/>
      <c r="CC75" s="914"/>
      <c r="CD75" s="914"/>
      <c r="CE75" s="914"/>
      <c r="CF75" s="914"/>
      <c r="CG75" s="914"/>
      <c r="CH75" s="914"/>
      <c r="CI75" s="914"/>
      <c r="CJ75" s="914"/>
      <c r="CK75" s="914"/>
      <c r="CL75" s="914"/>
      <c r="CM75" s="914"/>
      <c r="CN75" s="914"/>
      <c r="CO75" s="914"/>
      <c r="CP75" s="914"/>
      <c r="CQ75" s="914"/>
      <c r="CR75" s="914"/>
      <c r="CS75" s="914"/>
      <c r="CT75" s="914"/>
      <c r="CU75" s="914"/>
      <c r="CV75" s="304"/>
      <c r="CW75" s="304"/>
      <c r="CX75" s="304"/>
      <c r="CY75" s="63"/>
    </row>
    <row r="76" spans="1:103" ht="15.75" thickBot="1" x14ac:dyDescent="0.25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J76" s="842"/>
      <c r="BK76" s="843"/>
      <c r="BL76" s="843"/>
      <c r="BM76" s="843"/>
      <c r="BN76" s="843"/>
      <c r="BO76" s="843"/>
      <c r="BP76" s="844"/>
      <c r="BQ76" s="907" t="s">
        <v>136</v>
      </c>
      <c r="BR76" s="908"/>
      <c r="BS76" s="909"/>
      <c r="BT76" s="304"/>
      <c r="BU76" s="914" t="s">
        <v>146</v>
      </c>
      <c r="BV76" s="914"/>
      <c r="BW76" s="914"/>
      <c r="BX76" s="914"/>
      <c r="BY76" s="914"/>
      <c r="BZ76" s="914"/>
      <c r="CA76" s="914"/>
      <c r="CB76" s="914"/>
      <c r="CC76" s="914"/>
      <c r="CD76" s="914"/>
      <c r="CE76" s="914"/>
      <c r="CF76" s="914"/>
      <c r="CG76" s="914"/>
      <c r="CH76" s="914"/>
      <c r="CI76" s="914"/>
      <c r="CJ76" s="914"/>
      <c r="CK76" s="914"/>
      <c r="CL76" s="914"/>
      <c r="CM76" s="914"/>
      <c r="CN76" s="304"/>
      <c r="CO76" s="304"/>
      <c r="CP76" s="304"/>
      <c r="CQ76" s="304"/>
      <c r="CR76" s="304"/>
      <c r="CS76" s="305"/>
      <c r="CT76" s="305"/>
      <c r="CU76" s="305"/>
      <c r="CV76" s="304"/>
      <c r="CW76" s="304"/>
      <c r="CX76" s="304"/>
      <c r="CY76" s="63"/>
    </row>
    <row r="77" spans="1:103" ht="15.75" thickBot="1" x14ac:dyDescent="0.25">
      <c r="A77" s="94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94"/>
      <c r="BJ77" s="842"/>
      <c r="BK77" s="843"/>
      <c r="BL77" s="843"/>
      <c r="BM77" s="843"/>
      <c r="BN77" s="843"/>
      <c r="BO77" s="843"/>
      <c r="BP77" s="844"/>
      <c r="BQ77" s="907" t="s">
        <v>136</v>
      </c>
      <c r="BR77" s="908"/>
      <c r="BS77" s="909"/>
      <c r="BT77" s="304"/>
      <c r="BU77" s="914" t="s">
        <v>147</v>
      </c>
      <c r="BV77" s="914"/>
      <c r="BW77" s="914"/>
      <c r="BX77" s="914"/>
      <c r="BY77" s="914"/>
      <c r="BZ77" s="914"/>
      <c r="CA77" s="914"/>
      <c r="CB77" s="914"/>
      <c r="CC77" s="914"/>
      <c r="CD77" s="914"/>
      <c r="CE77" s="914"/>
      <c r="CF77" s="914"/>
      <c r="CG77" s="914"/>
      <c r="CH77" s="914"/>
      <c r="CI77" s="914"/>
      <c r="CJ77" s="914"/>
      <c r="CK77" s="914"/>
      <c r="CL77" s="914"/>
      <c r="CM77" s="914"/>
      <c r="CN77" s="304"/>
      <c r="CO77" s="304"/>
      <c r="CP77" s="304"/>
      <c r="CQ77" s="304"/>
      <c r="CR77" s="304"/>
      <c r="CS77" s="305"/>
      <c r="CT77" s="305"/>
      <c r="CU77" s="305"/>
      <c r="CV77" s="304"/>
      <c r="CW77" s="304"/>
      <c r="CX77" s="304"/>
      <c r="CY77" s="63"/>
    </row>
    <row r="78" spans="1:103" ht="15.75" thickBot="1" x14ac:dyDescent="0.25">
      <c r="A78" s="94"/>
      <c r="B78" s="63"/>
      <c r="C78" s="895" t="s">
        <v>175</v>
      </c>
      <c r="D78" s="895"/>
      <c r="E78" s="895"/>
      <c r="F78" s="895"/>
      <c r="G78" s="895"/>
      <c r="H78" s="895"/>
      <c r="I78" s="895"/>
      <c r="J78" s="895"/>
      <c r="K78" s="895"/>
      <c r="L78" s="895"/>
      <c r="M78" s="895"/>
      <c r="N78" s="895"/>
      <c r="O78" s="895"/>
      <c r="P78" s="895"/>
      <c r="Q78" s="895"/>
      <c r="R78" s="895"/>
      <c r="S78" s="927" t="str">
        <f>IF(W84="NA","",IF('AVENTOS planning tool'!AV22="78Z550ATA6","72T550A.TL","70T5580.TL"))</f>
        <v>70T5580.TL</v>
      </c>
      <c r="T78" s="927"/>
      <c r="U78" s="927"/>
      <c r="V78" s="927"/>
      <c r="W78" s="927"/>
      <c r="X78" s="927"/>
      <c r="Y78" s="927"/>
      <c r="Z78" s="927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94"/>
      <c r="BJ78" s="718" t="str">
        <f>IF(BJ76="","",IF(BJ63="","",(BJ63-BJ71-BJ72-BJ73)/2))</f>
        <v/>
      </c>
      <c r="BK78" s="719"/>
      <c r="BL78" s="719"/>
      <c r="BM78" s="719"/>
      <c r="BN78" s="719"/>
      <c r="BO78" s="719"/>
      <c r="BP78" s="720"/>
      <c r="BQ78" s="907" t="s">
        <v>136</v>
      </c>
      <c r="BR78" s="908"/>
      <c r="BS78" s="909"/>
      <c r="BT78" s="304"/>
      <c r="BU78" s="914" t="s">
        <v>148</v>
      </c>
      <c r="BV78" s="914"/>
      <c r="BW78" s="914"/>
      <c r="BX78" s="914"/>
      <c r="BY78" s="914"/>
      <c r="BZ78" s="914"/>
      <c r="CA78" s="914"/>
      <c r="CB78" s="914"/>
      <c r="CC78" s="914"/>
      <c r="CD78" s="914"/>
      <c r="CE78" s="914"/>
      <c r="CF78" s="914"/>
      <c r="CG78" s="914"/>
      <c r="CH78" s="914"/>
      <c r="CI78" s="914"/>
      <c r="CJ78" s="914"/>
      <c r="CK78" s="914"/>
      <c r="CL78" s="914"/>
      <c r="CM78" s="914"/>
      <c r="CN78" s="304"/>
      <c r="CO78" s="304"/>
      <c r="CP78" s="304"/>
      <c r="CQ78" s="304"/>
      <c r="CR78" s="304"/>
      <c r="CS78" s="305"/>
      <c r="CT78" s="305"/>
      <c r="CU78" s="305"/>
      <c r="CV78" s="304"/>
      <c r="CW78" s="304"/>
      <c r="CX78" s="304"/>
      <c r="CY78" s="63"/>
    </row>
    <row r="79" spans="1:103" ht="15.75" thickBot="1" x14ac:dyDescent="0.25">
      <c r="A79" s="94"/>
      <c r="B79" s="63"/>
      <c r="C79" s="895" t="s">
        <v>176</v>
      </c>
      <c r="D79" s="895"/>
      <c r="E79" s="895"/>
      <c r="F79" s="895"/>
      <c r="G79" s="895"/>
      <c r="H79" s="895"/>
      <c r="I79" s="895"/>
      <c r="J79" s="895"/>
      <c r="K79" s="895"/>
      <c r="L79" s="895"/>
      <c r="M79" s="895"/>
      <c r="N79" s="895"/>
      <c r="O79" s="895"/>
      <c r="P79" s="895"/>
      <c r="Q79" s="895"/>
      <c r="R79" s="895"/>
      <c r="S79" s="927" t="str">
        <f>IF(W84="NA","",IF('AVENTOS planning tool'!AV22="78Z550ATA6","175H3100","175H6000"))</f>
        <v>175H6000</v>
      </c>
      <c r="T79" s="927"/>
      <c r="U79" s="927"/>
      <c r="V79" s="927"/>
      <c r="W79" s="927"/>
      <c r="X79" s="927"/>
      <c r="Y79" s="927"/>
      <c r="Z79" s="927"/>
      <c r="AA79" s="76"/>
      <c r="AB79" s="76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94"/>
      <c r="BJ79" s="718" t="str">
        <f>BJ78</f>
        <v/>
      </c>
      <c r="BK79" s="719"/>
      <c r="BL79" s="719"/>
      <c r="BM79" s="719"/>
      <c r="BN79" s="719"/>
      <c r="BO79" s="719"/>
      <c r="BP79" s="720"/>
      <c r="BQ79" s="907" t="s">
        <v>136</v>
      </c>
      <c r="BR79" s="908"/>
      <c r="BS79" s="909"/>
      <c r="BT79" s="304"/>
      <c r="BU79" s="914" t="s">
        <v>149</v>
      </c>
      <c r="BV79" s="914"/>
      <c r="BW79" s="914"/>
      <c r="BX79" s="914"/>
      <c r="BY79" s="914"/>
      <c r="BZ79" s="914"/>
      <c r="CA79" s="914"/>
      <c r="CB79" s="914"/>
      <c r="CC79" s="914"/>
      <c r="CD79" s="914"/>
      <c r="CE79" s="914"/>
      <c r="CF79" s="914"/>
      <c r="CG79" s="914"/>
      <c r="CH79" s="914"/>
      <c r="CI79" s="914"/>
      <c r="CJ79" s="914"/>
      <c r="CK79" s="914"/>
      <c r="CL79" s="914"/>
      <c r="CM79" s="914"/>
      <c r="CN79" s="304"/>
      <c r="CO79" s="304"/>
      <c r="CP79" s="304"/>
      <c r="CQ79" s="304"/>
      <c r="CR79" s="304"/>
      <c r="CS79" s="305"/>
      <c r="CT79" s="305"/>
      <c r="CU79" s="305"/>
      <c r="CV79" s="304"/>
      <c r="CW79" s="304"/>
      <c r="CX79" s="304"/>
      <c r="CY79" s="63"/>
    </row>
    <row r="80" spans="1:103" ht="15.75" thickBot="1" x14ac:dyDescent="0.25">
      <c r="A80" s="94"/>
      <c r="B80" s="63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127"/>
      <c r="U80" s="127"/>
      <c r="V80" s="127"/>
      <c r="W80" s="76"/>
      <c r="X80" s="76"/>
      <c r="Y80" s="76"/>
      <c r="Z80" s="76"/>
      <c r="AA80" s="76"/>
      <c r="AB80" s="76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94"/>
      <c r="BJ80" s="718" t="str">
        <f>IF(BJ77="","",IF(BJ65="","",BJ65-BJ74*2))</f>
        <v/>
      </c>
      <c r="BK80" s="719"/>
      <c r="BL80" s="719"/>
      <c r="BM80" s="719"/>
      <c r="BN80" s="719"/>
      <c r="BO80" s="719"/>
      <c r="BP80" s="720"/>
      <c r="BQ80" s="907" t="s">
        <v>136</v>
      </c>
      <c r="BR80" s="908"/>
      <c r="BS80" s="909"/>
      <c r="BT80" s="304"/>
      <c r="BU80" s="914" t="s">
        <v>6</v>
      </c>
      <c r="BV80" s="914"/>
      <c r="BW80" s="914"/>
      <c r="BX80" s="914"/>
      <c r="BY80" s="914"/>
      <c r="BZ80" s="914"/>
      <c r="CA80" s="914"/>
      <c r="CB80" s="914"/>
      <c r="CC80" s="914"/>
      <c r="CD80" s="914"/>
      <c r="CE80" s="914"/>
      <c r="CF80" s="914"/>
      <c r="CG80" s="914"/>
      <c r="CH80" s="914"/>
      <c r="CI80" s="914"/>
      <c r="CJ80" s="914"/>
      <c r="CK80" s="914"/>
      <c r="CL80" s="914"/>
      <c r="CM80" s="914"/>
      <c r="CN80" s="304"/>
      <c r="CO80" s="304"/>
      <c r="CP80" s="304"/>
      <c r="CQ80" s="304"/>
      <c r="CR80" s="304"/>
      <c r="CS80" s="305"/>
      <c r="CT80" s="305"/>
      <c r="CU80" s="305"/>
      <c r="CV80" s="304"/>
      <c r="CW80" s="304"/>
      <c r="CX80" s="304"/>
      <c r="CY80" s="63"/>
    </row>
    <row r="81" spans="1:103" ht="15.75" thickBot="1" x14ac:dyDescent="0.25">
      <c r="A81" s="94"/>
      <c r="B81" s="63"/>
      <c r="C81" s="71"/>
      <c r="D81" s="71"/>
      <c r="E81" s="919" t="s">
        <v>177</v>
      </c>
      <c r="F81" s="919"/>
      <c r="G81" s="919"/>
      <c r="H81" s="919"/>
      <c r="I81" s="919"/>
      <c r="J81" s="919"/>
      <c r="K81" s="919"/>
      <c r="L81" s="919"/>
      <c r="M81" s="919"/>
      <c r="N81" s="919"/>
      <c r="O81" s="919"/>
      <c r="P81" s="919"/>
      <c r="Q81" s="71"/>
      <c r="R81" s="71"/>
      <c r="S81" s="71"/>
      <c r="T81" s="127"/>
      <c r="U81" s="127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919" t="s">
        <v>178</v>
      </c>
      <c r="AJ81" s="919"/>
      <c r="AK81" s="919"/>
      <c r="AL81" s="919"/>
      <c r="AM81" s="919"/>
      <c r="AN81" s="919"/>
      <c r="AO81" s="919"/>
      <c r="AP81" s="919"/>
      <c r="AQ81" s="919"/>
      <c r="AR81" s="919"/>
      <c r="AS81" s="919"/>
      <c r="AT81" s="919"/>
      <c r="AU81" s="919"/>
      <c r="AV81" s="919"/>
      <c r="AW81" s="919"/>
      <c r="AX81" s="63"/>
      <c r="AY81" s="63"/>
      <c r="AZ81" s="63"/>
      <c r="BA81" s="63"/>
      <c r="BB81" s="63"/>
      <c r="BC81" s="63"/>
      <c r="BD81" s="63"/>
      <c r="BE81" s="63"/>
      <c r="BF81" s="63"/>
      <c r="BG81" s="94"/>
      <c r="BJ81" s="711" t="str">
        <f>IF('AVENTOS planning tool'!BC6="","",IF('AVENTOS planning tool'!BC6="HF",CONCATENATE(INT('AVENTOS planning tool'!CG14*2)),CONCATENATE(INT('AVENTOS planning tool'!CG14))))</f>
        <v/>
      </c>
      <c r="BK81" s="712"/>
      <c r="BL81" s="713"/>
      <c r="BM81" s="306" t="s">
        <v>8</v>
      </c>
      <c r="BN81" s="306"/>
      <c r="BO81" s="711" t="str">
        <f>IF('AVENTOS planning tool'!BC6="","",IF('AVENTOS planning tool'!BC6="HF",CONCATENATE(ROUNDDOWN((('AVENTOS planning tool'!CG14*2-INT('AVENTOS planning tool'!CG14*2))*16),0)),CONCATENATE(ROUNDDOWN((('AVENTOS planning tool'!CG14-INT('AVENTOS planning tool'!CG14))*16),0))))</f>
        <v/>
      </c>
      <c r="BP81" s="712"/>
      <c r="BQ81" s="713"/>
      <c r="BR81" s="306" t="s">
        <v>72</v>
      </c>
      <c r="BS81" s="307"/>
      <c r="BT81" s="304"/>
      <c r="BU81" s="69" t="s">
        <v>387</v>
      </c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308"/>
      <c r="CX81" s="308"/>
      <c r="CY81" s="78"/>
    </row>
    <row r="82" spans="1:103" ht="15.75" thickBot="1" x14ac:dyDescent="0.25">
      <c r="A82" s="94"/>
      <c r="B82" s="63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127"/>
      <c r="U82" s="127"/>
      <c r="V82" s="63"/>
      <c r="W82" s="66"/>
      <c r="X82" s="66"/>
      <c r="Y82" s="66"/>
      <c r="Z82" s="66"/>
      <c r="AA82" s="66"/>
      <c r="AB82" s="66"/>
      <c r="AC82" s="66"/>
      <c r="AD82" s="66"/>
      <c r="AE82" s="66"/>
      <c r="AF82" s="63"/>
      <c r="AG82" s="63"/>
      <c r="AH82" s="63"/>
      <c r="AI82" s="76"/>
      <c r="AJ82" s="76"/>
      <c r="AK82" s="76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94"/>
      <c r="BJ82" s="711" t="str">
        <f>IF('AVENTOS planning tool'!L27="","",'AVENTOS planning tool'!L27)</f>
        <v/>
      </c>
      <c r="BK82" s="712"/>
      <c r="BL82" s="713"/>
      <c r="BM82" s="306" t="s">
        <v>8</v>
      </c>
      <c r="BN82" s="306"/>
      <c r="BO82" s="711" t="str">
        <f>IF('AVENTOS planning tool'!S27="","",'AVENTOS planning tool'!S27)</f>
        <v/>
      </c>
      <c r="BP82" s="712"/>
      <c r="BQ82" s="713"/>
      <c r="BR82" s="306" t="s">
        <v>72</v>
      </c>
      <c r="BS82" s="307"/>
      <c r="BT82" s="304"/>
      <c r="BU82" s="304" t="s">
        <v>150</v>
      </c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308"/>
      <c r="CX82" s="308"/>
      <c r="CY82" s="78"/>
    </row>
    <row r="83" spans="1:103" ht="13.5" thickBot="1" x14ac:dyDescent="0.25">
      <c r="A83" s="94"/>
      <c r="B83" s="63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127"/>
      <c r="U83" s="63"/>
      <c r="V83" s="66"/>
      <c r="W83" s="930" t="s">
        <v>197</v>
      </c>
      <c r="X83" s="930"/>
      <c r="Y83" s="930"/>
      <c r="Z83" s="930"/>
      <c r="AA83" s="930"/>
      <c r="AB83" s="930"/>
      <c r="AC83" s="930"/>
      <c r="AD83" s="930"/>
      <c r="AE83" s="930"/>
      <c r="AF83" s="63"/>
      <c r="AG83" s="63"/>
      <c r="AH83" s="63"/>
      <c r="AI83" s="76"/>
      <c r="AJ83" s="76"/>
      <c r="AK83" s="76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94"/>
      <c r="BJ83" s="309"/>
      <c r="BK83" s="309"/>
      <c r="BL83" s="12"/>
      <c r="BM83" s="12"/>
      <c r="BN83" s="309"/>
      <c r="BO83" s="309"/>
      <c r="BP83" s="309"/>
      <c r="BQ83" s="12"/>
      <c r="BR83" s="12"/>
      <c r="BS83" s="304"/>
      <c r="BT83" s="310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304"/>
      <c r="CY83" s="63"/>
    </row>
    <row r="84" spans="1:103" ht="15.75" thickBot="1" x14ac:dyDescent="0.25">
      <c r="A84" s="94"/>
      <c r="B84" s="63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127"/>
      <c r="U84" s="63"/>
      <c r="V84" s="63"/>
      <c r="W84" s="931" t="str">
        <f>IF(BJ75="","",IF(BJ75=17,6,IF(BJ75=16,5,IF(BJ75=15,4,IF(BJ75=14,3,IF(BJ75=13,3,IF(OR(13&gt;BJ75,BJ75&gt;17),"NA")))))))</f>
        <v/>
      </c>
      <c r="X84" s="932"/>
      <c r="Y84" s="932"/>
      <c r="Z84" s="932"/>
      <c r="AA84" s="932"/>
      <c r="AB84" s="721" t="s">
        <v>136</v>
      </c>
      <c r="AC84" s="722"/>
      <c r="AD84" s="723"/>
      <c r="AE84" s="66"/>
      <c r="AF84" s="66"/>
      <c r="AG84" s="63"/>
      <c r="AH84" s="63"/>
      <c r="AI84" s="76"/>
      <c r="AJ84" s="76"/>
      <c r="AK84" s="76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94"/>
      <c r="BJ84" s="907" t="str">
        <f>IF(BJ81="","",BJ81+BJ82)</f>
        <v/>
      </c>
      <c r="BK84" s="908"/>
      <c r="BL84" s="908"/>
      <c r="BM84" s="909"/>
      <c r="BN84" s="311"/>
      <c r="BO84" s="311"/>
      <c r="BP84" s="907" t="str">
        <f>IF(BO81="","",BO81+BO82)</f>
        <v/>
      </c>
      <c r="BQ84" s="908"/>
      <c r="BR84" s="908"/>
      <c r="BS84" s="909"/>
      <c r="BT84" s="311"/>
      <c r="BU84" s="312"/>
      <c r="BV84" s="907" t="str">
        <f>IF(BO81="","",IF(BJ85="","",IF(BP85&gt;=16,BJ85+1,IF(16&gt;BP85,BJ85))))</f>
        <v/>
      </c>
      <c r="BW84" s="908"/>
      <c r="BX84" s="908"/>
      <c r="BY84" s="909"/>
      <c r="BZ84" s="311"/>
      <c r="CA84" s="311"/>
      <c r="CB84" s="907" t="str">
        <f>IF(BP85="","",IF(BP85&lt;16,BP85,IF(BP85&gt;=16,BP85-16)))</f>
        <v/>
      </c>
      <c r="CC84" s="908"/>
      <c r="CD84" s="908"/>
      <c r="CE84" s="909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304"/>
      <c r="CY84" s="63"/>
    </row>
    <row r="85" spans="1:103" ht="13.5" thickBot="1" x14ac:dyDescent="0.25">
      <c r="A85" s="94"/>
      <c r="B85" s="63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127"/>
      <c r="U85" s="127"/>
      <c r="V85" s="127"/>
      <c r="W85" s="76"/>
      <c r="X85" s="76"/>
      <c r="Y85" s="76"/>
      <c r="Z85" s="63"/>
      <c r="AA85" s="63"/>
      <c r="AB85" s="66"/>
      <c r="AC85" s="66"/>
      <c r="AD85" s="66"/>
      <c r="AE85" s="63"/>
      <c r="AF85" s="63"/>
      <c r="AG85" s="63"/>
      <c r="AH85" s="63"/>
      <c r="AI85" s="76"/>
      <c r="AJ85" s="76"/>
      <c r="AK85" s="76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94"/>
      <c r="BJ85" s="907" t="str">
        <f>IF(BJ84="","",IF(BP84&gt;=16,BJ84+1,BJ84))</f>
        <v/>
      </c>
      <c r="BK85" s="908"/>
      <c r="BL85" s="908"/>
      <c r="BM85" s="909"/>
      <c r="BN85" s="311"/>
      <c r="BO85" s="311"/>
      <c r="BP85" s="907" t="str">
        <f>IF(BP84="","",IF(BP84&gt;=16,BP84-16,BP84))</f>
        <v/>
      </c>
      <c r="BQ85" s="908"/>
      <c r="BR85" s="908"/>
      <c r="BS85" s="909"/>
      <c r="BT85" s="311"/>
      <c r="BU85" s="311"/>
      <c r="BV85" s="907" t="str">
        <f>IF(BJ62="","",IF(BJ64="","",IF(BJ81="","",IF(BO81="","",IF(BJ82="","",IF(BO82="","",BV84))))))</f>
        <v/>
      </c>
      <c r="BW85" s="908"/>
      <c r="BX85" s="908"/>
      <c r="BY85" s="909"/>
      <c r="BZ85" s="311"/>
      <c r="CA85" s="311"/>
      <c r="CB85" s="978" t="str">
        <f>IF(BO81="","",ROUND(CB86,0))</f>
        <v/>
      </c>
      <c r="CC85" s="979"/>
      <c r="CD85" s="979"/>
      <c r="CE85" s="980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304"/>
      <c r="CY85" s="63"/>
    </row>
    <row r="86" spans="1:103" ht="13.5" thickBot="1" x14ac:dyDescent="0.25">
      <c r="A86" s="94"/>
      <c r="B86" s="63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127"/>
      <c r="U86" s="127"/>
      <c r="V86" s="127"/>
      <c r="W86" s="76"/>
      <c r="X86" s="76"/>
      <c r="Y86" s="76"/>
      <c r="Z86" s="63"/>
      <c r="AA86" s="63"/>
      <c r="AB86" s="63"/>
      <c r="AC86" s="63"/>
      <c r="AD86" s="63"/>
      <c r="AE86" s="63"/>
      <c r="AF86" s="63"/>
      <c r="AG86" s="63"/>
      <c r="AH86" s="63"/>
      <c r="AI86" s="76"/>
      <c r="AJ86" s="76"/>
      <c r="AK86" s="76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94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907" t="e">
        <f>CB84/16*10</f>
        <v>#VALUE!</v>
      </c>
      <c r="CC86" s="908"/>
      <c r="CD86" s="908"/>
      <c r="CE86" s="909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304"/>
      <c r="CY86" s="63"/>
    </row>
    <row r="87" spans="1:103" x14ac:dyDescent="0.2">
      <c r="A87" s="94"/>
      <c r="B87" s="63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127"/>
      <c r="U87" s="127"/>
      <c r="V87" s="127"/>
      <c r="W87" s="76"/>
      <c r="X87" s="76"/>
      <c r="Y87" s="76"/>
      <c r="Z87" s="63"/>
      <c r="AA87" s="63"/>
      <c r="AB87" s="63"/>
      <c r="AC87" s="63"/>
      <c r="AD87" s="63"/>
      <c r="AE87" s="63"/>
      <c r="AF87" s="63"/>
      <c r="AG87" s="63"/>
      <c r="AH87" s="63"/>
      <c r="AI87" s="76"/>
      <c r="AJ87" s="76"/>
      <c r="AK87" s="76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94"/>
      <c r="BJ87" s="914" t="s">
        <v>388</v>
      </c>
      <c r="BK87" s="914"/>
      <c r="BL87" s="914"/>
      <c r="BM87" s="914"/>
      <c r="BN87" s="914"/>
      <c r="BO87" s="914"/>
      <c r="BP87" s="914"/>
      <c r="BQ87" s="914"/>
      <c r="BR87" s="914"/>
      <c r="BS87" s="914"/>
      <c r="BT87" s="914"/>
      <c r="BU87" s="914"/>
      <c r="BV87" s="914"/>
      <c r="BW87" s="914"/>
      <c r="BX87" s="914"/>
      <c r="BY87" s="914"/>
      <c r="BZ87" s="914"/>
      <c r="CA87" s="914"/>
      <c r="CB87" s="914"/>
      <c r="CC87" s="914"/>
      <c r="CD87" s="914"/>
      <c r="CE87" s="914"/>
      <c r="CF87" s="914"/>
      <c r="CG87" s="914"/>
      <c r="CH87" s="914"/>
      <c r="CI87" s="914"/>
      <c r="CJ87" s="914"/>
      <c r="CK87" s="914"/>
      <c r="CL87" s="914"/>
      <c r="CM87" s="914"/>
      <c r="CN87" s="914"/>
      <c r="CO87" s="914"/>
      <c r="CP87" s="914"/>
      <c r="CQ87" s="914"/>
      <c r="CR87" s="914"/>
      <c r="CS87" s="914"/>
      <c r="CT87" s="914"/>
      <c r="CU87" s="914"/>
      <c r="CV87" s="914"/>
      <c r="CW87" s="914"/>
      <c r="CX87" s="12"/>
      <c r="CY87" s="71"/>
    </row>
    <row r="88" spans="1:103" x14ac:dyDescent="0.2">
      <c r="A88" s="94"/>
      <c r="B88" s="63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127"/>
      <c r="U88" s="127"/>
      <c r="V88" s="127"/>
      <c r="W88" s="76"/>
      <c r="X88" s="76"/>
      <c r="Y88" s="76"/>
      <c r="Z88" s="76"/>
      <c r="AA88" s="76"/>
      <c r="AB88" s="76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94"/>
      <c r="BJ88" s="914" t="s">
        <v>138</v>
      </c>
      <c r="BK88" s="914"/>
      <c r="BL88" s="914"/>
      <c r="BM88" s="914"/>
      <c r="BN88" s="914"/>
      <c r="BO88" s="914"/>
      <c r="BP88" s="914"/>
      <c r="BQ88" s="914"/>
      <c r="BR88" s="914"/>
      <c r="BS88" s="914"/>
      <c r="BT88" s="914"/>
      <c r="BU88" s="914"/>
      <c r="BV88" s="914"/>
      <c r="BW88" s="914"/>
      <c r="BX88" s="914"/>
      <c r="BY88" s="914"/>
      <c r="BZ88" s="914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304"/>
      <c r="CY88" s="63"/>
    </row>
    <row r="89" spans="1:103" ht="16.5" thickBot="1" x14ac:dyDescent="0.25">
      <c r="A89" s="94"/>
      <c r="B89" s="63"/>
      <c r="C89" s="936" t="str">
        <f>IF(BJ75="","",IF(AND(D152&gt;22,BJ75&gt;22),"",IF(W84=FALSE,"Check STEP 1 - Be certain Top Overlay is a WHOLE number between 13mm and 17mm",IF(AND(W84="NA",BJ75&lt;25),"Check STEP 1 - Be certain Top Overlay is a WHOLE number between 13mm and 17mm",""))))</f>
        <v/>
      </c>
      <c r="D89" s="936"/>
      <c r="E89" s="936"/>
      <c r="F89" s="936"/>
      <c r="G89" s="936"/>
      <c r="H89" s="936"/>
      <c r="I89" s="936"/>
      <c r="J89" s="936"/>
      <c r="K89" s="936"/>
      <c r="L89" s="936"/>
      <c r="M89" s="936"/>
      <c r="N89" s="936"/>
      <c r="O89" s="936"/>
      <c r="P89" s="936"/>
      <c r="Q89" s="936"/>
      <c r="R89" s="936"/>
      <c r="S89" s="936"/>
      <c r="T89" s="936"/>
      <c r="U89" s="936"/>
      <c r="V89" s="936"/>
      <c r="W89" s="936"/>
      <c r="X89" s="936"/>
      <c r="Y89" s="936"/>
      <c r="Z89" s="936"/>
      <c r="AA89" s="936"/>
      <c r="AB89" s="936"/>
      <c r="AC89" s="936"/>
      <c r="AD89" s="936"/>
      <c r="AE89" s="936"/>
      <c r="AF89" s="936"/>
      <c r="AG89" s="936"/>
      <c r="AH89" s="936"/>
      <c r="AI89" s="936"/>
      <c r="AJ89" s="936"/>
      <c r="AK89" s="936"/>
      <c r="AL89" s="936"/>
      <c r="AM89" s="936"/>
      <c r="AN89" s="936"/>
      <c r="AO89" s="936"/>
      <c r="AP89" s="936"/>
      <c r="AQ89" s="936"/>
      <c r="AR89" s="936"/>
      <c r="AS89" s="936"/>
      <c r="AT89" s="936"/>
      <c r="AU89" s="936"/>
      <c r="AV89" s="936"/>
      <c r="AW89" s="936"/>
      <c r="AX89" s="936"/>
      <c r="AY89" s="936"/>
      <c r="AZ89" s="936"/>
      <c r="BA89" s="936"/>
      <c r="BB89" s="936"/>
      <c r="BC89" s="936"/>
      <c r="BD89" s="936"/>
      <c r="BE89" s="936"/>
      <c r="BF89" s="63"/>
      <c r="BG89" s="94"/>
      <c r="BJ89" s="304"/>
      <c r="BK89" s="304"/>
      <c r="BL89" s="304"/>
      <c r="BM89" s="304"/>
      <c r="BN89" s="304"/>
      <c r="BO89" s="304"/>
      <c r="BP89" s="304"/>
      <c r="BQ89" s="304"/>
      <c r="BR89" s="304"/>
      <c r="BS89" s="304"/>
      <c r="BT89" s="304"/>
      <c r="BU89" s="304"/>
      <c r="BV89" s="304"/>
      <c r="BW89" s="304"/>
      <c r="BX89" s="304"/>
      <c r="BY89" s="304"/>
      <c r="BZ89" s="304"/>
      <c r="CA89" s="304"/>
      <c r="CB89" s="304"/>
      <c r="CC89" s="304"/>
      <c r="CD89" s="12"/>
      <c r="CE89" s="12"/>
      <c r="CF89" s="12"/>
      <c r="CG89" s="12"/>
      <c r="CH89" s="12"/>
      <c r="CI89" s="12"/>
      <c r="CJ89" s="12"/>
      <c r="CK89" s="12"/>
      <c r="CL89" s="12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304"/>
      <c r="CY89" s="63"/>
    </row>
    <row r="90" spans="1:103" ht="15.75" thickBot="1" x14ac:dyDescent="0.25">
      <c r="A90" s="94"/>
      <c r="B90" s="63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71"/>
      <c r="T90" s="127"/>
      <c r="U90" s="127"/>
      <c r="V90" s="127"/>
      <c r="W90" s="76"/>
      <c r="X90" s="76"/>
      <c r="Y90" s="76"/>
      <c r="Z90" s="76"/>
      <c r="AA90" s="76"/>
      <c r="AB90" s="76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94"/>
      <c r="BJ90" s="708"/>
      <c r="BK90" s="709"/>
      <c r="BL90" s="709"/>
      <c r="BM90" s="709"/>
      <c r="BN90" s="709"/>
      <c r="BO90" s="709"/>
      <c r="BP90" s="710"/>
      <c r="BQ90" s="907" t="s">
        <v>136</v>
      </c>
      <c r="BR90" s="908"/>
      <c r="BS90" s="909"/>
      <c r="BT90" s="304"/>
      <c r="BU90" s="914" t="s">
        <v>153</v>
      </c>
      <c r="BV90" s="914"/>
      <c r="BW90" s="914"/>
      <c r="BX90" s="914"/>
      <c r="BY90" s="914"/>
      <c r="BZ90" s="914"/>
      <c r="CA90" s="914"/>
      <c r="CB90" s="914"/>
      <c r="CC90" s="914"/>
      <c r="CD90" s="914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304"/>
      <c r="CY90" s="63"/>
    </row>
    <row r="91" spans="1:103" ht="16.5" thickBot="1" x14ac:dyDescent="0.25">
      <c r="A91" s="94"/>
      <c r="B91" s="63"/>
      <c r="C91" s="937" t="s">
        <v>179</v>
      </c>
      <c r="D91" s="937"/>
      <c r="E91" s="937"/>
      <c r="F91" s="937"/>
      <c r="G91" s="937"/>
      <c r="H91" s="937"/>
      <c r="I91" s="937"/>
      <c r="J91" s="937"/>
      <c r="K91" s="937"/>
      <c r="L91" s="937"/>
      <c r="M91" s="937"/>
      <c r="N91" s="937"/>
      <c r="O91" s="937"/>
      <c r="P91" s="937"/>
      <c r="Q91" s="937"/>
      <c r="R91" s="937"/>
      <c r="S91" s="937"/>
      <c r="T91" s="937"/>
      <c r="U91" s="66"/>
      <c r="V91" s="66"/>
      <c r="W91" s="66"/>
      <c r="X91" s="66"/>
      <c r="Y91" s="66"/>
      <c r="Z91" s="66"/>
      <c r="AA91" s="93"/>
      <c r="AB91" s="93"/>
      <c r="AC91" s="93"/>
      <c r="AD91" s="93"/>
      <c r="AE91" s="93"/>
      <c r="AF91" s="93"/>
      <c r="AG91" s="9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94"/>
      <c r="BJ91" s="708"/>
      <c r="BK91" s="709"/>
      <c r="BL91" s="709"/>
      <c r="BM91" s="709"/>
      <c r="BN91" s="709"/>
      <c r="BO91" s="709"/>
      <c r="BP91" s="710"/>
      <c r="BQ91" s="907" t="s">
        <v>136</v>
      </c>
      <c r="BR91" s="908"/>
      <c r="BS91" s="909"/>
      <c r="BT91" s="304"/>
      <c r="BU91" s="914" t="s">
        <v>154</v>
      </c>
      <c r="BV91" s="914"/>
      <c r="BW91" s="914"/>
      <c r="BX91" s="914"/>
      <c r="BY91" s="914"/>
      <c r="BZ91" s="914"/>
      <c r="CA91" s="914"/>
      <c r="CB91" s="914"/>
      <c r="CC91" s="914"/>
      <c r="CD91" s="914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304"/>
      <c r="CY91" s="63"/>
    </row>
    <row r="92" spans="1:103" ht="13.5" thickBot="1" x14ac:dyDescent="0.25">
      <c r="A92" s="94"/>
      <c r="B92" s="63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127"/>
      <c r="U92" s="127"/>
      <c r="V92" s="127"/>
      <c r="W92" s="76"/>
      <c r="X92" s="76"/>
      <c r="Y92" s="76"/>
      <c r="Z92" s="76"/>
      <c r="AA92" s="76"/>
      <c r="AB92" s="76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94"/>
      <c r="BJ92" s="304"/>
      <c r="BK92" s="304"/>
      <c r="BL92" s="304"/>
      <c r="BM92" s="304"/>
      <c r="BN92" s="304"/>
      <c r="BO92" s="304"/>
      <c r="BP92" s="304"/>
      <c r="BQ92" s="304"/>
      <c r="BR92" s="304"/>
      <c r="BS92" s="304"/>
      <c r="BT92" s="304"/>
      <c r="BU92" s="304"/>
      <c r="BV92" s="304"/>
      <c r="BW92" s="304"/>
      <c r="BX92" s="304"/>
      <c r="BY92" s="304"/>
      <c r="BZ92" s="304"/>
      <c r="CA92" s="304"/>
      <c r="CB92" s="304"/>
      <c r="CC92" s="304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304"/>
      <c r="CX92" s="304"/>
      <c r="CY92" s="63"/>
    </row>
    <row r="93" spans="1:103" ht="13.5" thickBot="1" x14ac:dyDescent="0.25">
      <c r="A93" s="94"/>
      <c r="B93" s="63"/>
      <c r="C93" s="895" t="s">
        <v>180</v>
      </c>
      <c r="D93" s="895"/>
      <c r="E93" s="895"/>
      <c r="F93" s="895"/>
      <c r="G93" s="895"/>
      <c r="H93" s="895"/>
      <c r="I93" s="895"/>
      <c r="J93" s="895"/>
      <c r="K93" s="895"/>
      <c r="L93" s="895"/>
      <c r="M93" s="895"/>
      <c r="N93" s="895"/>
      <c r="O93" s="895"/>
      <c r="P93" s="895"/>
      <c r="Q93" s="895"/>
      <c r="R93" s="895"/>
      <c r="S93" s="927" t="str">
        <f>IF(W100="NA","","32.4630")</f>
        <v>32.4630</v>
      </c>
      <c r="T93" s="927"/>
      <c r="U93" s="927"/>
      <c r="V93" s="927"/>
      <c r="W93" s="927"/>
      <c r="X93" s="927"/>
      <c r="Y93" s="927"/>
      <c r="Z93" s="927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94"/>
      <c r="BJ93" s="907" t="str">
        <f>IF(BJ90="","",IF(BJ91="","",IF(BJ91&lt;40,"ERROR",IF(BJ91+BJ74-BJ90-BJ70-18.5&gt;=0,1,2))))</f>
        <v/>
      </c>
      <c r="BK93" s="908"/>
      <c r="BL93" s="908"/>
      <c r="BM93" s="909"/>
      <c r="BN93" s="304"/>
      <c r="BO93" s="304"/>
      <c r="BP93" s="304"/>
      <c r="BQ93" s="304" t="s">
        <v>161</v>
      </c>
      <c r="BR93" s="304"/>
      <c r="BS93" s="304"/>
      <c r="BT93" s="304"/>
      <c r="BU93" s="304"/>
      <c r="BV93" s="304"/>
      <c r="BW93" s="304"/>
      <c r="BX93" s="304"/>
      <c r="BY93" s="304"/>
      <c r="BZ93" s="304"/>
      <c r="CA93" s="304"/>
      <c r="CB93" s="304"/>
      <c r="CC93" s="304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304"/>
      <c r="CX93" s="304"/>
      <c r="CY93" s="63"/>
    </row>
    <row r="94" spans="1:103" ht="13.5" thickBot="1" x14ac:dyDescent="0.25">
      <c r="A94" s="94"/>
      <c r="B94" s="63"/>
      <c r="C94" s="895" t="s">
        <v>176</v>
      </c>
      <c r="D94" s="895"/>
      <c r="E94" s="895"/>
      <c r="F94" s="895"/>
      <c r="G94" s="895"/>
      <c r="H94" s="895"/>
      <c r="I94" s="895"/>
      <c r="J94" s="895"/>
      <c r="K94" s="895"/>
      <c r="L94" s="895"/>
      <c r="M94" s="895"/>
      <c r="N94" s="895"/>
      <c r="O94" s="895"/>
      <c r="P94" s="895"/>
      <c r="Q94" s="895"/>
      <c r="R94" s="895"/>
      <c r="S94" s="927" t="str">
        <f>IF(W100="NA","","130.1130.02")</f>
        <v>130.1130.02</v>
      </c>
      <c r="T94" s="927"/>
      <c r="U94" s="927"/>
      <c r="V94" s="927"/>
      <c r="W94" s="927"/>
      <c r="X94" s="927"/>
      <c r="Y94" s="927"/>
      <c r="Z94" s="927"/>
      <c r="AA94" s="63"/>
      <c r="AB94" s="699" t="s">
        <v>181</v>
      </c>
      <c r="AC94" s="699"/>
      <c r="AD94" s="699"/>
      <c r="AE94" s="699"/>
      <c r="AF94" s="699"/>
      <c r="AG94" s="699"/>
      <c r="AH94" s="699"/>
      <c r="AI94" s="699"/>
      <c r="AJ94" s="699"/>
      <c r="AK94" s="699"/>
      <c r="AL94" s="699"/>
      <c r="AM94" s="699"/>
      <c r="AN94" s="699"/>
      <c r="AO94" s="699"/>
      <c r="AP94" s="699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94"/>
      <c r="BJ94" s="304"/>
      <c r="BK94" s="304"/>
      <c r="BL94" s="304"/>
      <c r="BM94" s="12"/>
      <c r="BN94" s="309"/>
      <c r="BO94" s="309"/>
      <c r="BP94" s="309"/>
      <c r="BQ94" s="12"/>
      <c r="BR94" s="12"/>
      <c r="BS94" s="304"/>
      <c r="BT94" s="304"/>
      <c r="BU94" s="304"/>
      <c r="BV94" s="304"/>
      <c r="BW94" s="304"/>
      <c r="BX94" s="304"/>
      <c r="BY94" s="304"/>
      <c r="BZ94" s="304"/>
      <c r="CA94" s="304"/>
      <c r="CB94" s="304"/>
      <c r="CC94" s="304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304"/>
      <c r="CY94" s="63"/>
    </row>
    <row r="95" spans="1:103" x14ac:dyDescent="0.2">
      <c r="A95" s="94"/>
      <c r="B95" s="63"/>
      <c r="C95" s="71"/>
      <c r="D95" s="71"/>
      <c r="E95" s="71"/>
      <c r="F95" s="71"/>
      <c r="G95" s="71"/>
      <c r="H95" s="71"/>
      <c r="I95" s="71"/>
      <c r="J95" s="71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76"/>
      <c r="Z95" s="76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94"/>
    </row>
    <row r="96" spans="1:103" x14ac:dyDescent="0.2">
      <c r="A96" s="94"/>
      <c r="B96" s="63"/>
      <c r="C96" s="63"/>
      <c r="D96" s="63"/>
      <c r="E96" s="63"/>
      <c r="F96" s="63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127"/>
      <c r="Y96" s="127"/>
      <c r="Z96" s="127"/>
      <c r="AA96" s="76"/>
      <c r="AB96" s="76"/>
      <c r="AC96" s="76"/>
      <c r="AD96" s="76"/>
      <c r="AE96" s="76"/>
      <c r="AF96" s="76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94"/>
    </row>
    <row r="97" spans="1:59" x14ac:dyDescent="0.2">
      <c r="A97" s="94"/>
      <c r="B97" s="63"/>
      <c r="C97" s="63"/>
      <c r="D97" s="919" t="s">
        <v>178</v>
      </c>
      <c r="E97" s="919"/>
      <c r="F97" s="919"/>
      <c r="G97" s="919"/>
      <c r="H97" s="919"/>
      <c r="I97" s="919"/>
      <c r="J97" s="919"/>
      <c r="K97" s="919"/>
      <c r="L97" s="919"/>
      <c r="M97" s="919"/>
      <c r="N97" s="919"/>
      <c r="O97" s="919"/>
      <c r="P97" s="919"/>
      <c r="Q97" s="919"/>
      <c r="R97" s="919"/>
      <c r="S97" s="63"/>
      <c r="T97" s="63"/>
      <c r="U97" s="63"/>
      <c r="V97" s="63"/>
      <c r="W97" s="63"/>
      <c r="X97" s="127"/>
      <c r="Y97" s="127"/>
      <c r="Z97" s="127"/>
      <c r="AA97" s="76"/>
      <c r="AB97" s="76"/>
      <c r="AC97" s="76"/>
      <c r="AD97" s="76"/>
      <c r="AE97" s="76"/>
      <c r="AF97" s="76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94"/>
    </row>
    <row r="98" spans="1:59" x14ac:dyDescent="0.2">
      <c r="A98" s="94"/>
      <c r="B98" s="63"/>
      <c r="C98" s="63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63"/>
      <c r="T98" s="63"/>
      <c r="U98" s="63"/>
      <c r="V98" s="63"/>
      <c r="W98" s="66"/>
      <c r="X98" s="66"/>
      <c r="Y98" s="66"/>
      <c r="Z98" s="66"/>
      <c r="AA98" s="66"/>
      <c r="AB98" s="66"/>
      <c r="AC98" s="66"/>
      <c r="AD98" s="66"/>
      <c r="AE98" s="66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94"/>
    </row>
    <row r="99" spans="1:59" ht="13.5" thickBot="1" x14ac:dyDescent="0.25">
      <c r="A99" s="94"/>
      <c r="B99" s="63"/>
      <c r="C99" s="63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63"/>
      <c r="T99" s="63"/>
      <c r="U99" s="63"/>
      <c r="V99" s="66"/>
      <c r="W99" s="930" t="s">
        <v>197</v>
      </c>
      <c r="X99" s="930"/>
      <c r="Y99" s="930"/>
      <c r="Z99" s="930"/>
      <c r="AA99" s="930"/>
      <c r="AB99" s="930"/>
      <c r="AC99" s="930"/>
      <c r="AD99" s="930"/>
      <c r="AE99" s="930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94"/>
    </row>
    <row r="100" spans="1:59" ht="15.75" thickBot="1" x14ac:dyDescent="0.25">
      <c r="A100" s="94"/>
      <c r="B100" s="63"/>
      <c r="C100" s="63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63"/>
      <c r="T100" s="63"/>
      <c r="U100" s="63"/>
      <c r="V100" s="63"/>
      <c r="W100" s="931" t="str">
        <f>IF(BJ75="","",IF(BJ68&lt;35,"NA",IF(C89="Check STEP 1 - Be certain Top Overlay is a WHOLE number between 13mm and 17mm","NA",IF(OR(W84=3,W84=4,W84=5,W84=6),"NA",IF(BJ75=32,3,"NA")))))</f>
        <v/>
      </c>
      <c r="X100" s="932"/>
      <c r="Y100" s="932"/>
      <c r="Z100" s="932"/>
      <c r="AA100" s="932"/>
      <c r="AB100" s="721" t="s">
        <v>136</v>
      </c>
      <c r="AC100" s="722"/>
      <c r="AD100" s="723"/>
      <c r="AE100" s="66"/>
      <c r="AF100" s="66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94"/>
    </row>
    <row r="101" spans="1:59" x14ac:dyDescent="0.2">
      <c r="A101" s="94"/>
      <c r="B101" s="63"/>
      <c r="C101" s="63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6"/>
      <c r="AD101" s="66"/>
      <c r="AE101" s="66"/>
      <c r="AF101" s="76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94"/>
    </row>
    <row r="102" spans="1:59" x14ac:dyDescent="0.2">
      <c r="A102" s="94"/>
      <c r="B102" s="63"/>
      <c r="C102" s="63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76"/>
      <c r="AE102" s="76"/>
      <c r="AF102" s="76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94"/>
    </row>
    <row r="103" spans="1:59" x14ac:dyDescent="0.2">
      <c r="A103" s="94"/>
      <c r="B103" s="63"/>
      <c r="C103" s="63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63"/>
      <c r="T103" s="63"/>
      <c r="U103" s="63"/>
      <c r="V103" s="63"/>
      <c r="W103" s="63"/>
      <c r="X103" s="127"/>
      <c r="Y103" s="127"/>
      <c r="Z103" s="127"/>
      <c r="AA103" s="76"/>
      <c r="AB103" s="76"/>
      <c r="AC103" s="76"/>
      <c r="AD103" s="76"/>
      <c r="AE103" s="76"/>
      <c r="AF103" s="76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94"/>
    </row>
    <row r="104" spans="1:59" ht="15.75" x14ac:dyDescent="0.2">
      <c r="A104" s="94"/>
      <c r="B104" s="63"/>
      <c r="C104" s="935" t="str">
        <f>IF(AND(BJ68&gt;34,W100="NA",BJ75&gt;22),"Check STEP 1 - Be certain Top Overlay equals 32mm","")</f>
        <v/>
      </c>
      <c r="D104" s="935"/>
      <c r="E104" s="935"/>
      <c r="F104" s="935"/>
      <c r="G104" s="935"/>
      <c r="H104" s="935"/>
      <c r="I104" s="935"/>
      <c r="J104" s="935"/>
      <c r="K104" s="935"/>
      <c r="L104" s="935"/>
      <c r="M104" s="935"/>
      <c r="N104" s="935"/>
      <c r="O104" s="935"/>
      <c r="P104" s="935"/>
      <c r="Q104" s="935"/>
      <c r="R104" s="935"/>
      <c r="S104" s="935"/>
      <c r="T104" s="935"/>
      <c r="U104" s="935"/>
      <c r="V104" s="935"/>
      <c r="W104" s="935"/>
      <c r="X104" s="935"/>
      <c r="Y104" s="935"/>
      <c r="Z104" s="935"/>
      <c r="AA104" s="935"/>
      <c r="AB104" s="935"/>
      <c r="AC104" s="935"/>
      <c r="AD104" s="935"/>
      <c r="AE104" s="935"/>
      <c r="AF104" s="935"/>
      <c r="AG104" s="935"/>
      <c r="AH104" s="935"/>
      <c r="AI104" s="935"/>
      <c r="AJ104" s="935"/>
      <c r="AK104" s="935"/>
      <c r="AL104" s="935"/>
      <c r="AM104" s="935"/>
      <c r="AN104" s="935"/>
      <c r="AO104" s="935"/>
      <c r="AP104" s="935"/>
      <c r="AQ104" s="935"/>
      <c r="AR104" s="935"/>
      <c r="AS104" s="935"/>
      <c r="AT104" s="935"/>
      <c r="AU104" s="935"/>
      <c r="AV104" s="935"/>
      <c r="AW104" s="935"/>
      <c r="AX104" s="935"/>
      <c r="AY104" s="935"/>
      <c r="AZ104" s="935"/>
      <c r="BA104" s="935"/>
      <c r="BB104" s="935"/>
      <c r="BC104" s="935"/>
      <c r="BD104" s="935"/>
      <c r="BE104" s="935"/>
      <c r="BF104" s="63"/>
      <c r="BG104" s="94"/>
    </row>
    <row r="105" spans="1:59" ht="15.75" x14ac:dyDescent="0.2">
      <c r="A105" s="94"/>
      <c r="B105" s="63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63"/>
      <c r="BG105" s="94"/>
    </row>
    <row r="106" spans="1:59" x14ac:dyDescent="0.2">
      <c r="A106" s="94"/>
      <c r="B106" s="94"/>
      <c r="C106" s="94"/>
      <c r="D106" s="94"/>
      <c r="E106" s="94"/>
      <c r="F106" s="94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29"/>
      <c r="Y106" s="129"/>
      <c r="Z106" s="129"/>
      <c r="AA106" s="113"/>
      <c r="AB106" s="113"/>
      <c r="AC106" s="113"/>
      <c r="AD106" s="113"/>
      <c r="AE106" s="113"/>
      <c r="AF106" s="113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4"/>
      <c r="BB106" s="94"/>
      <c r="BC106" s="94"/>
      <c r="BD106" s="94"/>
      <c r="BE106" s="94"/>
      <c r="BF106" s="94"/>
      <c r="BG106" s="94"/>
    </row>
    <row r="107" spans="1:59" x14ac:dyDescent="0.2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</row>
    <row r="108" spans="1:59" ht="23.25" x14ac:dyDescent="0.2">
      <c r="A108" s="1"/>
      <c r="B108" s="1"/>
      <c r="C108" s="900" t="s">
        <v>558</v>
      </c>
      <c r="D108" s="900"/>
      <c r="E108" s="900"/>
      <c r="F108" s="900"/>
      <c r="G108" s="900"/>
      <c r="H108" s="900"/>
      <c r="I108" s="900"/>
      <c r="J108" s="900"/>
      <c r="K108" s="900"/>
      <c r="L108" s="900"/>
      <c r="M108" s="900"/>
      <c r="N108" s="900"/>
      <c r="O108" s="900"/>
      <c r="P108" s="900"/>
      <c r="Q108" s="900"/>
      <c r="R108" s="900"/>
      <c r="S108" s="900"/>
      <c r="T108" s="900"/>
      <c r="U108" s="900"/>
      <c r="V108" s="900"/>
      <c r="W108" s="900"/>
      <c r="X108" s="900"/>
      <c r="Y108" s="900"/>
      <c r="Z108" s="900"/>
      <c r="AA108" s="900"/>
      <c r="AB108" s="900"/>
      <c r="AC108" s="900"/>
      <c r="AD108" s="900"/>
      <c r="AE108" s="900"/>
      <c r="AF108" s="900"/>
      <c r="AG108" s="900"/>
      <c r="AH108" s="900"/>
      <c r="AI108" s="900"/>
      <c r="AJ108" s="900"/>
      <c r="AK108" s="900"/>
      <c r="AL108" s="900"/>
      <c r="AM108" s="900"/>
      <c r="AN108" s="900"/>
      <c r="AO108" s="900"/>
      <c r="AP108" s="900"/>
      <c r="AQ108" s="900"/>
      <c r="AR108" s="900"/>
      <c r="AS108" s="900"/>
      <c r="AT108" s="900"/>
      <c r="AU108" s="900"/>
      <c r="AV108" s="900"/>
      <c r="AW108" s="900"/>
      <c r="AX108" s="900"/>
      <c r="AY108" s="900"/>
      <c r="AZ108" s="900"/>
      <c r="BA108" s="900"/>
      <c r="BB108" s="900"/>
      <c r="BC108" s="900"/>
      <c r="BD108" s="900"/>
      <c r="BE108" s="900"/>
      <c r="BF108" s="1"/>
      <c r="BG108" s="101"/>
    </row>
    <row r="109" spans="1:59" x14ac:dyDescent="0.2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</row>
    <row r="110" spans="1:59" ht="13.5" thickBot="1" x14ac:dyDescent="0.25">
      <c r="A110" s="94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94"/>
    </row>
    <row r="111" spans="1:59" ht="13.5" thickBot="1" x14ac:dyDescent="0.25">
      <c r="A111" s="94"/>
      <c r="B111" s="63"/>
      <c r="C111" s="895" t="s">
        <v>175</v>
      </c>
      <c r="D111" s="895"/>
      <c r="E111" s="895"/>
      <c r="F111" s="895"/>
      <c r="G111" s="895"/>
      <c r="H111" s="895"/>
      <c r="I111" s="895"/>
      <c r="J111" s="895"/>
      <c r="K111" s="895"/>
      <c r="L111" s="895"/>
      <c r="M111" s="895"/>
      <c r="N111" s="895"/>
      <c r="O111" s="895"/>
      <c r="P111" s="895"/>
      <c r="Q111" s="895"/>
      <c r="R111" s="895"/>
      <c r="S111" s="927" t="str">
        <f>IF('AVENTOS planning tool'!AV22="78Z550ATA6","78Z550AT","78Z5530T")</f>
        <v>78Z5530T</v>
      </c>
      <c r="T111" s="927"/>
      <c r="U111" s="927"/>
      <c r="V111" s="927"/>
      <c r="W111" s="927"/>
      <c r="X111" s="927"/>
      <c r="Y111" s="927"/>
      <c r="Z111" s="927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94"/>
    </row>
    <row r="112" spans="1:59" ht="13.5" thickBot="1" x14ac:dyDescent="0.25">
      <c r="A112" s="94"/>
      <c r="B112" s="63"/>
      <c r="C112" s="895" t="s">
        <v>176</v>
      </c>
      <c r="D112" s="895"/>
      <c r="E112" s="895"/>
      <c r="F112" s="895"/>
      <c r="G112" s="895"/>
      <c r="H112" s="895"/>
      <c r="I112" s="895"/>
      <c r="J112" s="895"/>
      <c r="K112" s="895"/>
      <c r="L112" s="895"/>
      <c r="M112" s="895"/>
      <c r="N112" s="895"/>
      <c r="O112" s="895"/>
      <c r="P112" s="895"/>
      <c r="Q112" s="895"/>
      <c r="R112" s="895"/>
      <c r="S112" s="927" t="str">
        <f>IF('AVENTOS planning tool'!AV22="78Z550ATA6","175H5A00","175H6000")</f>
        <v>175H6000</v>
      </c>
      <c r="T112" s="927"/>
      <c r="U112" s="927"/>
      <c r="V112" s="927"/>
      <c r="W112" s="927"/>
      <c r="X112" s="927"/>
      <c r="Y112" s="927"/>
      <c r="Z112" s="927"/>
      <c r="AA112" s="76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94"/>
    </row>
    <row r="113" spans="1:59" x14ac:dyDescent="0.2">
      <c r="A113" s="94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76"/>
      <c r="O113" s="76"/>
      <c r="P113" s="76"/>
      <c r="Q113" s="76"/>
      <c r="R113" s="76"/>
      <c r="S113" s="76"/>
      <c r="T113" s="76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94"/>
    </row>
    <row r="114" spans="1:59" x14ac:dyDescent="0.2">
      <c r="A114" s="94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76"/>
      <c r="O114" s="76"/>
      <c r="P114" s="76"/>
      <c r="Q114" s="76"/>
      <c r="R114" s="76"/>
      <c r="S114" s="76"/>
      <c r="T114" s="76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94"/>
    </row>
    <row r="115" spans="1:59" x14ac:dyDescent="0.2">
      <c r="A115" s="94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76"/>
      <c r="O115" s="76"/>
      <c r="P115" s="76"/>
      <c r="Q115" s="76"/>
      <c r="R115" s="76"/>
      <c r="S115" s="76"/>
      <c r="T115" s="76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94"/>
    </row>
    <row r="116" spans="1:59" x14ac:dyDescent="0.2">
      <c r="A116" s="94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76"/>
      <c r="O116" s="76"/>
      <c r="P116" s="76"/>
      <c r="Q116" s="76"/>
      <c r="R116" s="76"/>
      <c r="S116" s="76"/>
      <c r="T116" s="76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94"/>
    </row>
    <row r="117" spans="1:59" x14ac:dyDescent="0.2">
      <c r="A117" s="94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76"/>
      <c r="O117" s="76"/>
      <c r="P117" s="76"/>
      <c r="Q117" s="76"/>
      <c r="R117" s="76"/>
      <c r="S117" s="76"/>
      <c r="T117" s="76"/>
      <c r="U117" s="63"/>
      <c r="V117" s="63"/>
      <c r="W117" s="66"/>
      <c r="X117" s="66"/>
      <c r="Y117" s="66"/>
      <c r="Z117" s="66"/>
      <c r="AA117" s="66"/>
      <c r="AB117" s="66"/>
      <c r="AC117" s="66"/>
      <c r="AD117" s="66"/>
      <c r="AE117" s="66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94"/>
    </row>
    <row r="118" spans="1:59" ht="13.5" thickBot="1" x14ac:dyDescent="0.25">
      <c r="A118" s="94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76"/>
      <c r="O118" s="76"/>
      <c r="P118" s="76"/>
      <c r="Q118" s="76"/>
      <c r="R118" s="76"/>
      <c r="S118" s="76"/>
      <c r="T118" s="76"/>
      <c r="U118" s="63"/>
      <c r="V118" s="66"/>
      <c r="W118" s="930" t="s">
        <v>197</v>
      </c>
      <c r="X118" s="930"/>
      <c r="Y118" s="930"/>
      <c r="Z118" s="930"/>
      <c r="AA118" s="930"/>
      <c r="AB118" s="930"/>
      <c r="AC118" s="930"/>
      <c r="AD118" s="930"/>
      <c r="AE118" s="930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94"/>
    </row>
    <row r="119" spans="1:59" ht="15.75" thickBot="1" x14ac:dyDescent="0.25">
      <c r="A119" s="94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76"/>
      <c r="O119" s="76"/>
      <c r="P119" s="76"/>
      <c r="Q119" s="76"/>
      <c r="R119" s="76"/>
      <c r="S119" s="76"/>
      <c r="T119" s="76"/>
      <c r="U119" s="63"/>
      <c r="V119" s="63"/>
      <c r="W119" s="931" t="str">
        <f>IF(BJ71=6,3,IF(BJ71=5,4,IF(BJ71=4,5,IF(BJ71=3,6,IF(3&gt;BJ71&gt;6,"")))))</f>
        <v/>
      </c>
      <c r="X119" s="932"/>
      <c r="Y119" s="932"/>
      <c r="Z119" s="932"/>
      <c r="AA119" s="932"/>
      <c r="AB119" s="721" t="s">
        <v>136</v>
      </c>
      <c r="AC119" s="722"/>
      <c r="AD119" s="723"/>
      <c r="AE119" s="66"/>
      <c r="AF119" s="66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94"/>
    </row>
    <row r="120" spans="1:59" x14ac:dyDescent="0.2">
      <c r="A120" s="94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76"/>
      <c r="O120" s="76"/>
      <c r="P120" s="76"/>
      <c r="Q120" s="76"/>
      <c r="R120" s="76"/>
      <c r="S120" s="76"/>
      <c r="T120" s="76"/>
      <c r="U120" s="63"/>
      <c r="V120" s="63"/>
      <c r="W120" s="63"/>
      <c r="X120" s="63"/>
      <c r="Y120" s="63"/>
      <c r="Z120" s="63"/>
      <c r="AA120" s="63"/>
      <c r="AB120" s="66"/>
      <c r="AC120" s="66"/>
      <c r="AD120" s="66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94"/>
    </row>
    <row r="121" spans="1:59" x14ac:dyDescent="0.2">
      <c r="A121" s="94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76"/>
      <c r="O121" s="76"/>
      <c r="P121" s="76"/>
      <c r="Q121" s="76"/>
      <c r="R121" s="76"/>
      <c r="S121" s="76"/>
      <c r="T121" s="76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94"/>
    </row>
    <row r="122" spans="1:59" x14ac:dyDescent="0.2">
      <c r="A122" s="94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76"/>
      <c r="O122" s="76"/>
      <c r="P122" s="76"/>
      <c r="Q122" s="76"/>
      <c r="R122" s="76"/>
      <c r="S122" s="76"/>
      <c r="T122" s="76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94"/>
    </row>
    <row r="123" spans="1:59" x14ac:dyDescent="0.2">
      <c r="A123" s="94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76"/>
      <c r="O123" s="76"/>
      <c r="P123" s="76"/>
      <c r="Q123" s="76"/>
      <c r="R123" s="76"/>
      <c r="S123" s="76"/>
      <c r="T123" s="76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94"/>
    </row>
    <row r="124" spans="1:59" x14ac:dyDescent="0.2">
      <c r="A124" s="94"/>
      <c r="B124" s="94"/>
      <c r="C124" s="94"/>
      <c r="D124" s="94"/>
      <c r="E124" s="94"/>
      <c r="F124" s="94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94"/>
      <c r="BC124" s="94"/>
      <c r="BD124" s="94"/>
      <c r="BE124" s="94"/>
      <c r="BF124" s="94"/>
      <c r="BG124" s="94"/>
    </row>
    <row r="125" spans="1:59" x14ac:dyDescent="0.2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113"/>
      <c r="O125" s="113"/>
      <c r="P125" s="113"/>
      <c r="Q125" s="113"/>
      <c r="R125" s="113"/>
      <c r="S125" s="113"/>
      <c r="T125" s="113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4"/>
      <c r="BB125" s="94"/>
      <c r="BC125" s="94"/>
      <c r="BD125" s="94"/>
      <c r="BE125" s="94"/>
      <c r="BF125" s="94"/>
      <c r="BG125" s="94"/>
    </row>
    <row r="126" spans="1:59" ht="23.25" x14ac:dyDescent="0.2">
      <c r="A126" s="1"/>
      <c r="B126" s="1"/>
      <c r="C126" s="900" t="s">
        <v>559</v>
      </c>
      <c r="D126" s="900"/>
      <c r="E126" s="900"/>
      <c r="F126" s="900"/>
      <c r="G126" s="900"/>
      <c r="H126" s="900"/>
      <c r="I126" s="900"/>
      <c r="J126" s="900"/>
      <c r="K126" s="900"/>
      <c r="L126" s="900"/>
      <c r="M126" s="900"/>
      <c r="N126" s="900"/>
      <c r="O126" s="900"/>
      <c r="P126" s="900"/>
      <c r="Q126" s="900"/>
      <c r="R126" s="900"/>
      <c r="S126" s="900"/>
      <c r="T126" s="900"/>
      <c r="U126" s="900"/>
      <c r="V126" s="900"/>
      <c r="W126" s="900"/>
      <c r="X126" s="900"/>
      <c r="Y126" s="900"/>
      <c r="Z126" s="900"/>
      <c r="AA126" s="900"/>
      <c r="AB126" s="900"/>
      <c r="AC126" s="900"/>
      <c r="AD126" s="900"/>
      <c r="AE126" s="900"/>
      <c r="AF126" s="900"/>
      <c r="AG126" s="900"/>
      <c r="AH126" s="900"/>
      <c r="AI126" s="900"/>
      <c r="AJ126" s="900"/>
      <c r="AK126" s="900"/>
      <c r="AL126" s="900"/>
      <c r="AM126" s="900"/>
      <c r="AN126" s="900"/>
      <c r="AO126" s="900"/>
      <c r="AP126" s="900"/>
      <c r="AQ126" s="900"/>
      <c r="AR126" s="900"/>
      <c r="AS126" s="900"/>
      <c r="AT126" s="900"/>
      <c r="AU126" s="900"/>
      <c r="AV126" s="900"/>
      <c r="AW126" s="900"/>
      <c r="AX126" s="900"/>
      <c r="AY126" s="900"/>
      <c r="AZ126" s="900"/>
      <c r="BA126" s="900"/>
      <c r="BB126" s="900"/>
      <c r="BC126" s="900"/>
      <c r="BD126" s="900"/>
      <c r="BE126" s="900"/>
      <c r="BF126" s="1"/>
      <c r="BG126" s="115"/>
    </row>
    <row r="127" spans="1:59" x14ac:dyDescent="0.2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131"/>
    </row>
    <row r="128" spans="1:59" ht="13.5" thickBot="1" x14ac:dyDescent="0.25">
      <c r="A128" s="94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131"/>
    </row>
    <row r="129" spans="1:59" ht="16.5" thickBot="1" x14ac:dyDescent="0.25">
      <c r="A129" s="94"/>
      <c r="B129" s="63"/>
      <c r="C129" s="895" t="s">
        <v>176</v>
      </c>
      <c r="D129" s="895"/>
      <c r="E129" s="895"/>
      <c r="F129" s="895"/>
      <c r="G129" s="895"/>
      <c r="H129" s="895"/>
      <c r="I129" s="895"/>
      <c r="J129" s="895"/>
      <c r="K129" s="895"/>
      <c r="L129" s="895"/>
      <c r="M129" s="895"/>
      <c r="N129" s="895"/>
      <c r="O129" s="895"/>
      <c r="P129" s="895"/>
      <c r="Q129" s="895"/>
      <c r="R129" s="895"/>
      <c r="S129" s="927" t="str">
        <f>IF(C168="ATTENTION - Mounting plate 175H3100 should work for this application","175H3100","175H3F00")</f>
        <v>175H3F00</v>
      </c>
      <c r="T129" s="927"/>
      <c r="U129" s="927"/>
      <c r="V129" s="927"/>
      <c r="W129" s="927"/>
      <c r="X129" s="927"/>
      <c r="Y129" s="927"/>
      <c r="Z129" s="927"/>
      <c r="AA129" s="121"/>
      <c r="AB129" s="121"/>
      <c r="AC129" s="121"/>
      <c r="AD129" s="121"/>
      <c r="AE129" s="121"/>
      <c r="AF129" s="121"/>
      <c r="AG129" s="121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63"/>
      <c r="BE129" s="63"/>
      <c r="BF129" s="63"/>
      <c r="BG129" s="131"/>
    </row>
    <row r="130" spans="1:59" ht="15.75" x14ac:dyDescent="0.2">
      <c r="A130" s="94"/>
      <c r="B130" s="63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121"/>
      <c r="AB130" s="121"/>
      <c r="AC130" s="121"/>
      <c r="AD130" s="121"/>
      <c r="AE130" s="121"/>
      <c r="AF130" s="121"/>
      <c r="AG130" s="121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63"/>
      <c r="BE130" s="63"/>
      <c r="BF130" s="63"/>
      <c r="BG130" s="131"/>
    </row>
    <row r="131" spans="1:59" x14ac:dyDescent="0.2">
      <c r="A131" s="94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114"/>
      <c r="T131" s="114"/>
      <c r="U131" s="114"/>
      <c r="V131" s="114"/>
      <c r="W131" s="114"/>
      <c r="X131" s="114"/>
      <c r="Y131" s="114"/>
      <c r="Z131" s="114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94"/>
    </row>
    <row r="132" spans="1:59" x14ac:dyDescent="0.2">
      <c r="A132" s="94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133"/>
      <c r="AS132" s="133"/>
      <c r="AT132" s="133"/>
      <c r="AU132" s="133"/>
      <c r="AV132" s="133"/>
      <c r="AW132" s="133"/>
      <c r="AX132" s="133"/>
      <c r="AY132" s="134"/>
      <c r="AZ132" s="133"/>
      <c r="BA132" s="133"/>
      <c r="BB132" s="133"/>
      <c r="BC132" s="133"/>
      <c r="BD132" s="135"/>
      <c r="BE132" s="136"/>
      <c r="BF132" s="63"/>
      <c r="BG132" s="94"/>
    </row>
    <row r="133" spans="1:59" x14ac:dyDescent="0.2">
      <c r="A133" s="94"/>
      <c r="B133" s="63"/>
      <c r="C133" s="63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71"/>
      <c r="AM133" s="71"/>
      <c r="AN133" s="71"/>
      <c r="AO133" s="71"/>
      <c r="AP133" s="63"/>
      <c r="AQ133" s="132"/>
      <c r="AR133" s="133"/>
      <c r="AS133" s="133"/>
      <c r="AT133" s="133"/>
      <c r="AU133" s="133"/>
      <c r="AV133" s="133"/>
      <c r="AW133" s="133"/>
      <c r="AX133" s="133"/>
      <c r="AY133" s="134"/>
      <c r="AZ133" s="133"/>
      <c r="BA133" s="133"/>
      <c r="BB133" s="133"/>
      <c r="BC133" s="133"/>
      <c r="BD133" s="135"/>
      <c r="BE133" s="136"/>
      <c r="BF133" s="63"/>
      <c r="BG133" s="94"/>
    </row>
    <row r="134" spans="1:59" x14ac:dyDescent="0.2">
      <c r="A134" s="94"/>
      <c r="B134" s="63"/>
      <c r="C134" s="63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71"/>
      <c r="AM134" s="71"/>
      <c r="AN134" s="71"/>
      <c r="AO134" s="71"/>
      <c r="AP134" s="63"/>
      <c r="AQ134" s="132"/>
      <c r="AR134" s="133"/>
      <c r="AS134" s="133"/>
      <c r="AT134" s="133"/>
      <c r="AU134" s="133"/>
      <c r="AV134" s="133"/>
      <c r="AW134" s="133"/>
      <c r="AX134" s="133"/>
      <c r="AY134" s="134"/>
      <c r="AZ134" s="133"/>
      <c r="BA134" s="133"/>
      <c r="BB134" s="133"/>
      <c r="BC134" s="133"/>
      <c r="BD134" s="135"/>
      <c r="BE134" s="136"/>
      <c r="BF134" s="63"/>
      <c r="BG134" s="94"/>
    </row>
    <row r="135" spans="1:59" x14ac:dyDescent="0.2">
      <c r="A135" s="94"/>
      <c r="B135" s="63"/>
      <c r="C135" s="63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63"/>
      <c r="AM135" s="934" t="s">
        <v>183</v>
      </c>
      <c r="AN135" s="934"/>
      <c r="AO135" s="934"/>
      <c r="AP135" s="934"/>
      <c r="AQ135" s="934"/>
      <c r="AR135" s="133"/>
      <c r="AS135" s="133"/>
      <c r="AT135" s="133"/>
      <c r="AU135" s="133"/>
      <c r="AV135" s="133"/>
      <c r="AW135" s="133"/>
      <c r="AX135" s="133"/>
      <c r="AY135" s="134"/>
      <c r="AZ135" s="133"/>
      <c r="BA135" s="133"/>
      <c r="BB135" s="933" t="s">
        <v>200</v>
      </c>
      <c r="BC135" s="933"/>
      <c r="BD135" s="135"/>
      <c r="BE135" s="136"/>
      <c r="BF135" s="63"/>
      <c r="BG135" s="94"/>
    </row>
    <row r="136" spans="1:59" x14ac:dyDescent="0.2">
      <c r="A136" s="94"/>
      <c r="B136" s="63"/>
      <c r="C136" s="63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2"/>
      <c r="AB136" s="132"/>
      <c r="AC136" s="132"/>
      <c r="AD136" s="132"/>
      <c r="AE136" s="132"/>
      <c r="AF136" s="132"/>
      <c r="AG136" s="137"/>
      <c r="AH136" s="137"/>
      <c r="AI136" s="137"/>
      <c r="AJ136" s="137"/>
      <c r="AK136" s="137"/>
      <c r="AL136" s="137"/>
      <c r="AM136" s="934"/>
      <c r="AN136" s="934"/>
      <c r="AO136" s="934"/>
      <c r="AP136" s="934"/>
      <c r="AQ136" s="934"/>
      <c r="AR136" s="133"/>
      <c r="AS136" s="133"/>
      <c r="AT136" s="133"/>
      <c r="AU136" s="133"/>
      <c r="AV136" s="133"/>
      <c r="AW136" s="133"/>
      <c r="AX136" s="133"/>
      <c r="AY136" s="134"/>
      <c r="AZ136" s="133"/>
      <c r="BA136" s="133"/>
      <c r="BB136" s="933"/>
      <c r="BC136" s="933"/>
      <c r="BD136" s="135"/>
      <c r="BE136" s="136"/>
      <c r="BF136" s="63"/>
      <c r="BG136" s="94"/>
    </row>
    <row r="137" spans="1:59" x14ac:dyDescent="0.2">
      <c r="A137" s="94"/>
      <c r="B137" s="63"/>
      <c r="C137" s="63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132"/>
      <c r="AD137" s="132"/>
      <c r="AE137" s="132"/>
      <c r="AF137" s="132"/>
      <c r="AG137" s="137"/>
      <c r="AH137" s="137"/>
      <c r="AI137" s="137"/>
      <c r="AJ137" s="137"/>
      <c r="AK137" s="137"/>
      <c r="AL137" s="137"/>
      <c r="AM137" s="934"/>
      <c r="AN137" s="934"/>
      <c r="AO137" s="934"/>
      <c r="AP137" s="934"/>
      <c r="AQ137" s="934"/>
      <c r="AR137" s="133"/>
      <c r="AS137" s="133"/>
      <c r="AT137" s="133"/>
      <c r="AU137" s="133"/>
      <c r="AV137" s="133"/>
      <c r="AW137" s="133"/>
      <c r="AX137" s="133"/>
      <c r="AY137" s="134"/>
      <c r="AZ137" s="133"/>
      <c r="BA137" s="133"/>
      <c r="BB137" s="133"/>
      <c r="BC137" s="133"/>
      <c r="BD137" s="135"/>
      <c r="BE137" s="136"/>
      <c r="BF137" s="63"/>
      <c r="BG137" s="94"/>
    </row>
    <row r="138" spans="1:59" x14ac:dyDescent="0.2">
      <c r="A138" s="94"/>
      <c r="B138" s="63"/>
      <c r="C138" s="63"/>
      <c r="D138" s="132"/>
      <c r="E138" s="132"/>
      <c r="F138" s="132"/>
      <c r="G138" s="132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132"/>
      <c r="AF138" s="132"/>
      <c r="AG138" s="132"/>
      <c r="AH138" s="132"/>
      <c r="AI138" s="132"/>
      <c r="AJ138" s="132"/>
      <c r="AK138" s="132"/>
      <c r="AL138" s="132"/>
      <c r="AM138" s="156"/>
      <c r="AN138" s="156"/>
      <c r="AO138" s="156"/>
      <c r="AP138" s="156"/>
      <c r="AQ138" s="156"/>
      <c r="AR138" s="138"/>
      <c r="AS138" s="138"/>
      <c r="AT138" s="138"/>
      <c r="AU138" s="138"/>
      <c r="AV138" s="138"/>
      <c r="AW138" s="138"/>
      <c r="AX138" s="138"/>
      <c r="AY138" s="139"/>
      <c r="AZ138" s="138"/>
      <c r="BA138" s="138"/>
      <c r="BB138" s="138"/>
      <c r="BC138" s="138"/>
      <c r="BD138" s="135"/>
      <c r="BE138" s="136"/>
      <c r="BF138" s="63"/>
      <c r="BG138" s="94"/>
    </row>
    <row r="139" spans="1:59" x14ac:dyDescent="0.2">
      <c r="A139" s="131"/>
      <c r="B139" s="132"/>
      <c r="C139" s="132"/>
      <c r="D139" s="132"/>
      <c r="E139" s="132"/>
      <c r="F139" s="132"/>
      <c r="G139" s="132"/>
      <c r="H139" s="912"/>
      <c r="I139" s="912"/>
      <c r="J139" s="912"/>
      <c r="K139" s="912"/>
      <c r="L139" s="912"/>
      <c r="M139" s="912"/>
      <c r="N139" s="912"/>
      <c r="O139" s="912"/>
      <c r="P139" s="912"/>
      <c r="Q139" s="912"/>
      <c r="R139" s="912"/>
      <c r="S139" s="912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2"/>
      <c r="AF139" s="132"/>
      <c r="AG139" s="132"/>
      <c r="AH139" s="132"/>
      <c r="AI139" s="132"/>
      <c r="AJ139" s="132"/>
      <c r="AK139" s="132"/>
      <c r="AL139" s="132"/>
      <c r="AM139" s="156"/>
      <c r="AN139" s="156"/>
      <c r="AO139" s="156"/>
      <c r="AP139" s="156"/>
      <c r="AQ139" s="156"/>
      <c r="AR139" s="138"/>
      <c r="AS139" s="138"/>
      <c r="AT139" s="138"/>
      <c r="AU139" s="138"/>
      <c r="AV139" s="138"/>
      <c r="AW139" s="138"/>
      <c r="AX139" s="138"/>
      <c r="AY139" s="139"/>
      <c r="AZ139" s="138"/>
      <c r="BA139" s="138"/>
      <c r="BB139" s="138"/>
      <c r="BC139" s="138"/>
      <c r="BD139" s="135"/>
      <c r="BE139" s="136"/>
      <c r="BF139" s="63"/>
      <c r="BG139" s="94"/>
    </row>
    <row r="140" spans="1:59" x14ac:dyDescent="0.2">
      <c r="A140" s="131"/>
      <c r="B140" s="132"/>
      <c r="C140" s="132"/>
      <c r="D140" s="132"/>
      <c r="E140" s="132"/>
      <c r="F140" s="132"/>
      <c r="G140" s="132"/>
      <c r="H140" s="912"/>
      <c r="I140" s="912"/>
      <c r="J140" s="912"/>
      <c r="K140" s="912"/>
      <c r="L140" s="912"/>
      <c r="M140" s="912"/>
      <c r="N140" s="912"/>
      <c r="O140" s="912"/>
      <c r="P140" s="912"/>
      <c r="Q140" s="912"/>
      <c r="R140" s="912"/>
      <c r="S140" s="912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2"/>
      <c r="AF140" s="132"/>
      <c r="AG140" s="132"/>
      <c r="AH140" s="132"/>
      <c r="AI140" s="132"/>
      <c r="AJ140" s="132"/>
      <c r="AK140" s="132"/>
      <c r="AL140" s="132"/>
      <c r="AM140" s="63"/>
      <c r="AN140" s="63"/>
      <c r="AO140" s="63"/>
      <c r="AP140" s="63"/>
      <c r="AQ140" s="63"/>
      <c r="AR140" s="138"/>
      <c r="AS140" s="138"/>
      <c r="AT140" s="138"/>
      <c r="AU140" s="138"/>
      <c r="AV140" s="138"/>
      <c r="AW140" s="138"/>
      <c r="AX140" s="138"/>
      <c r="AY140" s="139"/>
      <c r="AZ140" s="138"/>
      <c r="BA140" s="138"/>
      <c r="BB140" s="138"/>
      <c r="BC140" s="138"/>
      <c r="BD140" s="135"/>
      <c r="BE140" s="136"/>
      <c r="BF140" s="63"/>
      <c r="BG140" s="94"/>
    </row>
    <row r="141" spans="1:59" x14ac:dyDescent="0.2">
      <c r="A141" s="131"/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132"/>
      <c r="AD141" s="132"/>
      <c r="AE141" s="132"/>
      <c r="AF141" s="132"/>
      <c r="AG141" s="132"/>
      <c r="AH141" s="132"/>
      <c r="AI141" s="132"/>
      <c r="AJ141" s="132"/>
      <c r="AK141" s="132"/>
      <c r="AL141" s="132"/>
      <c r="AM141" s="63"/>
      <c r="AN141" s="63"/>
      <c r="AO141" s="63"/>
      <c r="AP141" s="63"/>
      <c r="AQ141" s="63"/>
      <c r="AR141" s="138"/>
      <c r="AS141" s="138"/>
      <c r="AT141" s="138"/>
      <c r="AU141" s="138"/>
      <c r="AV141" s="138"/>
      <c r="AW141" s="138"/>
      <c r="AX141" s="138"/>
      <c r="AY141" s="139"/>
      <c r="AZ141" s="138"/>
      <c r="BA141" s="133"/>
      <c r="BB141" s="133"/>
      <c r="BC141" s="133"/>
      <c r="BD141" s="138"/>
      <c r="BE141" s="140"/>
      <c r="BF141" s="63"/>
      <c r="BG141" s="94"/>
    </row>
    <row r="142" spans="1:59" x14ac:dyDescent="0.2">
      <c r="A142" s="131"/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132"/>
      <c r="AD142" s="132"/>
      <c r="AE142" s="132"/>
      <c r="AF142" s="132"/>
      <c r="AG142" s="132"/>
      <c r="AH142" s="132"/>
      <c r="AI142" s="132"/>
      <c r="AJ142" s="132"/>
      <c r="AK142" s="132"/>
      <c r="AL142" s="132"/>
      <c r="AM142" s="132"/>
      <c r="AN142" s="132"/>
      <c r="AO142" s="132"/>
      <c r="AP142" s="132"/>
      <c r="AQ142" s="132"/>
      <c r="AR142" s="138"/>
      <c r="AS142" s="138"/>
      <c r="AT142" s="138"/>
      <c r="AU142" s="138"/>
      <c r="AV142" s="138"/>
      <c r="AW142" s="138"/>
      <c r="AX142" s="138"/>
      <c r="AY142" s="139"/>
      <c r="AZ142" s="138"/>
      <c r="BA142" s="138"/>
      <c r="BB142" s="138"/>
      <c r="BC142" s="138"/>
      <c r="BD142" s="138"/>
      <c r="BE142" s="140"/>
      <c r="BF142" s="132"/>
      <c r="BG142" s="131"/>
    </row>
    <row r="143" spans="1:59" x14ac:dyDescent="0.2">
      <c r="A143" s="131"/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132"/>
      <c r="AD143" s="132"/>
      <c r="AE143" s="132"/>
      <c r="AF143" s="132"/>
      <c r="AG143" s="132"/>
      <c r="AH143" s="132"/>
      <c r="AI143" s="132"/>
      <c r="AJ143" s="132"/>
      <c r="AK143" s="132"/>
      <c r="AL143" s="132"/>
      <c r="AM143" s="132"/>
      <c r="AN143" s="132"/>
      <c r="AO143" s="132"/>
      <c r="AP143" s="132"/>
      <c r="AQ143" s="132"/>
      <c r="AR143" s="138"/>
      <c r="AS143" s="138"/>
      <c r="AT143" s="138"/>
      <c r="AU143" s="138"/>
      <c r="AV143" s="925">
        <v>12.5</v>
      </c>
      <c r="AW143" s="925"/>
      <c r="AX143" s="925"/>
      <c r="AY143" s="926"/>
      <c r="AZ143" s="918" t="s">
        <v>184</v>
      </c>
      <c r="BA143" s="918"/>
      <c r="BB143" s="918"/>
      <c r="BC143" s="918"/>
      <c r="BD143" s="918"/>
      <c r="BE143" s="140"/>
      <c r="BF143" s="132"/>
      <c r="BG143" s="131"/>
    </row>
    <row r="144" spans="1:59" x14ac:dyDescent="0.2">
      <c r="A144" s="131"/>
      <c r="B144" s="132"/>
      <c r="C144" s="132"/>
      <c r="D144" s="132"/>
      <c r="E144" s="132"/>
      <c r="F144" s="132"/>
      <c r="G144" s="132"/>
      <c r="H144" s="912"/>
      <c r="I144" s="912"/>
      <c r="J144" s="912"/>
      <c r="K144" s="912"/>
      <c r="L144" s="912"/>
      <c r="M144" s="912"/>
      <c r="N144" s="912"/>
      <c r="O144" s="912"/>
      <c r="P144" s="912"/>
      <c r="Q144" s="912"/>
      <c r="R144" s="912"/>
      <c r="S144" s="912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2"/>
      <c r="AF144" s="132"/>
      <c r="AG144" s="132"/>
      <c r="AH144" s="132"/>
      <c r="AI144" s="132"/>
      <c r="AJ144" s="132"/>
      <c r="AK144" s="132"/>
      <c r="AL144" s="132"/>
      <c r="AM144" s="132"/>
      <c r="AN144" s="132"/>
      <c r="AO144" s="132"/>
      <c r="AP144" s="132"/>
      <c r="AQ144" s="132"/>
      <c r="AR144" s="138"/>
      <c r="AS144" s="138"/>
      <c r="AT144" s="138"/>
      <c r="AU144" s="138"/>
      <c r="AV144" s="138"/>
      <c r="AW144" s="138"/>
      <c r="AX144" s="138"/>
      <c r="AY144" s="139"/>
      <c r="AZ144" s="918"/>
      <c r="BA144" s="918"/>
      <c r="BB144" s="918"/>
      <c r="BC144" s="918"/>
      <c r="BD144" s="918"/>
      <c r="BE144" s="140"/>
      <c r="BF144" s="132"/>
      <c r="BG144" s="131"/>
    </row>
    <row r="145" spans="1:59" ht="18" x14ac:dyDescent="0.2">
      <c r="A145" s="131"/>
      <c r="B145" s="132"/>
      <c r="C145" s="132"/>
      <c r="D145" s="132"/>
      <c r="E145" s="132"/>
      <c r="F145" s="132"/>
      <c r="G145" s="132"/>
      <c r="H145" s="912"/>
      <c r="I145" s="912"/>
      <c r="J145" s="912"/>
      <c r="K145" s="912"/>
      <c r="L145" s="912"/>
      <c r="M145" s="912"/>
      <c r="N145" s="912"/>
      <c r="O145" s="912"/>
      <c r="P145" s="912"/>
      <c r="Q145" s="912"/>
      <c r="R145" s="912"/>
      <c r="S145" s="912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2"/>
      <c r="AF145" s="132"/>
      <c r="AG145" s="132"/>
      <c r="AH145" s="141"/>
      <c r="AI145" s="141"/>
      <c r="AJ145" s="141"/>
      <c r="AK145" s="141"/>
      <c r="AL145" s="141"/>
      <c r="AM145" s="141"/>
      <c r="AN145" s="132"/>
      <c r="AO145" s="132"/>
      <c r="AP145" s="132"/>
      <c r="AQ145" s="132"/>
      <c r="AR145" s="138"/>
      <c r="AS145" s="138"/>
      <c r="AT145" s="138"/>
      <c r="AU145" s="138"/>
      <c r="AV145" s="138"/>
      <c r="AW145" s="138"/>
      <c r="AX145" s="138"/>
      <c r="AY145" s="139"/>
      <c r="AZ145" s="138"/>
      <c r="BA145" s="138"/>
      <c r="BB145" s="138"/>
      <c r="BC145" s="138"/>
      <c r="BD145" s="138"/>
      <c r="BE145" s="140"/>
      <c r="BF145" s="132"/>
      <c r="BG145" s="131"/>
    </row>
    <row r="146" spans="1:59" ht="18" x14ac:dyDescent="0.2">
      <c r="A146" s="131"/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132"/>
      <c r="AD146" s="132"/>
      <c r="AE146" s="132"/>
      <c r="AF146" s="132"/>
      <c r="AG146" s="132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38"/>
      <c r="AS146" s="138"/>
      <c r="AT146" s="138"/>
      <c r="AU146" s="138"/>
      <c r="AV146" s="138"/>
      <c r="AW146" s="138"/>
      <c r="AX146" s="138"/>
      <c r="AY146" s="923" t="s">
        <v>185</v>
      </c>
      <c r="AZ146" s="923"/>
      <c r="BA146" s="923"/>
      <c r="BB146" s="138"/>
      <c r="BC146" s="138"/>
      <c r="BD146" s="135"/>
      <c r="BE146" s="136"/>
      <c r="BF146" s="132"/>
      <c r="BG146" s="131"/>
    </row>
    <row r="147" spans="1:59" ht="18" x14ac:dyDescent="0.2">
      <c r="A147" s="131"/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132"/>
      <c r="AD147" s="132"/>
      <c r="AE147" s="132"/>
      <c r="AF147" s="132"/>
      <c r="AG147" s="132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38"/>
      <c r="AS147" s="138"/>
      <c r="AT147" s="138"/>
      <c r="AU147" s="138"/>
      <c r="AV147" s="138"/>
      <c r="AW147" s="138"/>
      <c r="AX147" s="138"/>
      <c r="AY147" s="923"/>
      <c r="AZ147" s="923"/>
      <c r="BA147" s="923"/>
      <c r="BB147" s="138"/>
      <c r="BC147" s="138"/>
      <c r="BD147" s="135"/>
      <c r="BE147" s="136"/>
      <c r="BF147" s="132"/>
      <c r="BG147" s="131"/>
    </row>
    <row r="148" spans="1:59" x14ac:dyDescent="0.2">
      <c r="A148" s="131"/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32"/>
      <c r="AL148" s="132"/>
      <c r="AM148" s="132"/>
      <c r="AN148" s="132"/>
      <c r="AO148" s="132"/>
      <c r="AP148" s="132"/>
      <c r="AQ148" s="132"/>
      <c r="AR148" s="138"/>
      <c r="AS148" s="138"/>
      <c r="AT148" s="138"/>
      <c r="AU148" s="138"/>
      <c r="AV148" s="138"/>
      <c r="AW148" s="138"/>
      <c r="AX148" s="138"/>
      <c r="AY148" s="139"/>
      <c r="AZ148" s="138"/>
      <c r="BA148" s="138"/>
      <c r="BB148" s="138"/>
      <c r="BC148" s="138"/>
      <c r="BD148" s="135"/>
      <c r="BE148" s="136"/>
      <c r="BF148" s="132"/>
      <c r="BG148" s="131"/>
    </row>
    <row r="149" spans="1:59" x14ac:dyDescent="0.2">
      <c r="A149" s="131"/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132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8"/>
      <c r="AS149" s="924" t="s">
        <v>186</v>
      </c>
      <c r="AT149" s="924"/>
      <c r="AU149" s="924"/>
      <c r="AV149" s="924"/>
      <c r="AW149" s="924"/>
      <c r="AX149" s="138"/>
      <c r="AY149" s="139"/>
      <c r="AZ149" s="138"/>
      <c r="BA149" s="138"/>
      <c r="BB149" s="138"/>
      <c r="BC149" s="138"/>
      <c r="BD149" s="135"/>
      <c r="BE149" s="136"/>
      <c r="BF149" s="132"/>
      <c r="BG149" s="131"/>
    </row>
    <row r="150" spans="1:59" x14ac:dyDescent="0.2">
      <c r="A150" s="131"/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132"/>
      <c r="AB150" s="132"/>
      <c r="AC150" s="132"/>
      <c r="AD150" s="132"/>
      <c r="AE150" s="132"/>
      <c r="AF150" s="132"/>
      <c r="AG150" s="132"/>
      <c r="AH150" s="132"/>
      <c r="AI150" s="132"/>
      <c r="AJ150" s="132"/>
      <c r="AK150" s="132"/>
      <c r="AL150" s="132"/>
      <c r="AM150" s="132"/>
      <c r="AN150" s="132"/>
      <c r="AO150" s="132"/>
      <c r="AP150" s="132"/>
      <c r="AQ150" s="132"/>
      <c r="AR150" s="133"/>
      <c r="AS150" s="133"/>
      <c r="AT150" s="133"/>
      <c r="AU150" s="133"/>
      <c r="AV150" s="133"/>
      <c r="AW150" s="133"/>
      <c r="AX150" s="133"/>
      <c r="AY150" s="134"/>
      <c r="AZ150" s="133"/>
      <c r="BA150" s="133"/>
      <c r="BB150" s="133"/>
      <c r="BC150" s="133"/>
      <c r="BD150" s="142"/>
      <c r="BE150" s="143"/>
      <c r="BF150" s="132"/>
      <c r="BG150" s="131"/>
    </row>
    <row r="151" spans="1:59" ht="16.5" thickBot="1" x14ac:dyDescent="0.25">
      <c r="A151" s="131"/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32"/>
      <c r="AL151" s="132"/>
      <c r="AM151" s="132"/>
      <c r="AN151" s="132"/>
      <c r="AO151" s="132"/>
      <c r="AP151" s="132"/>
      <c r="AQ151" s="121"/>
      <c r="AR151" s="144"/>
      <c r="AS151" s="144"/>
      <c r="AT151" s="144"/>
      <c r="AU151" s="144"/>
      <c r="AV151" s="144"/>
      <c r="AW151" s="144"/>
      <c r="AX151" s="144"/>
      <c r="AY151" s="145"/>
      <c r="AZ151" s="133"/>
      <c r="BA151" s="133"/>
      <c r="BB151" s="133"/>
      <c r="BC151" s="133"/>
      <c r="BD151" s="142"/>
      <c r="BE151" s="143"/>
      <c r="BF151" s="132"/>
      <c r="BG151" s="131"/>
    </row>
    <row r="152" spans="1:59" x14ac:dyDescent="0.2">
      <c r="A152" s="131"/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2"/>
      <c r="AM152" s="132"/>
      <c r="AN152" s="132"/>
      <c r="AO152" s="132"/>
      <c r="AP152" s="132"/>
      <c r="AQ152" s="132"/>
      <c r="AR152" s="133"/>
      <c r="AS152" s="133"/>
      <c r="AT152" s="133"/>
      <c r="AU152" s="133"/>
      <c r="AV152" s="133"/>
      <c r="AW152" s="133"/>
      <c r="AX152" s="133"/>
      <c r="AY152" s="133"/>
      <c r="AZ152" s="133"/>
      <c r="BA152" s="133"/>
      <c r="BB152" s="133"/>
      <c r="BC152" s="133"/>
      <c r="BD152" s="142"/>
      <c r="BE152" s="143"/>
      <c r="BF152" s="132"/>
      <c r="BG152" s="131"/>
    </row>
    <row r="153" spans="1:59" x14ac:dyDescent="0.2">
      <c r="A153" s="131"/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2"/>
      <c r="AM153" s="132"/>
      <c r="AN153" s="132"/>
      <c r="AO153" s="132"/>
      <c r="AP153" s="132"/>
      <c r="AQ153" s="132"/>
      <c r="AR153" s="133"/>
      <c r="AS153" s="133"/>
      <c r="AT153" s="133"/>
      <c r="AU153" s="133"/>
      <c r="AV153" s="133"/>
      <c r="AW153" s="133"/>
      <c r="AX153" s="133"/>
      <c r="AY153" s="133"/>
      <c r="AZ153" s="133"/>
      <c r="BA153" s="133"/>
      <c r="BB153" s="133"/>
      <c r="BC153" s="133"/>
      <c r="BD153" s="142"/>
      <c r="BE153" s="143"/>
      <c r="BF153" s="132"/>
      <c r="BG153" s="131"/>
    </row>
    <row r="154" spans="1:59" ht="13.5" thickBot="1" x14ac:dyDescent="0.25">
      <c r="A154" s="94"/>
      <c r="B154" s="63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7"/>
      <c r="BE154" s="143"/>
      <c r="BF154" s="132"/>
      <c r="BG154" s="131"/>
    </row>
    <row r="155" spans="1:59" ht="13.5" thickBot="1" x14ac:dyDescent="0.25">
      <c r="A155" s="94"/>
      <c r="B155" s="63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9"/>
      <c r="BF155" s="132"/>
      <c r="BG155" s="131"/>
    </row>
    <row r="156" spans="1:59" ht="13.5" thickTop="1" x14ac:dyDescent="0.2">
      <c r="A156" s="94"/>
      <c r="B156" s="63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  <c r="AW156" s="63"/>
      <c r="AX156" s="63"/>
      <c r="AY156" s="63"/>
      <c r="AZ156" s="63"/>
      <c r="BA156" s="63"/>
      <c r="BB156" s="63"/>
      <c r="BC156" s="63"/>
      <c r="BD156" s="63"/>
      <c r="BE156" s="63"/>
      <c r="BF156" s="63"/>
      <c r="BG156" s="131"/>
    </row>
    <row r="157" spans="1:59" x14ac:dyDescent="0.2">
      <c r="A157" s="94"/>
      <c r="B157" s="63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132"/>
      <c r="AD157" s="132"/>
      <c r="AE157" s="132"/>
      <c r="AF157" s="132"/>
      <c r="AG157" s="132"/>
      <c r="AH157" s="132"/>
      <c r="AI157" s="132"/>
      <c r="AJ157" s="132"/>
      <c r="AK157" s="132"/>
      <c r="AL157" s="132"/>
      <c r="AM157" s="132"/>
      <c r="AN157" s="132"/>
      <c r="AO157" s="132"/>
      <c r="AP157" s="132"/>
      <c r="AQ157" s="132"/>
      <c r="AR157" s="132"/>
      <c r="AS157" s="132"/>
      <c r="AT157" s="132"/>
      <c r="AU157" s="132"/>
      <c r="AV157" s="132"/>
      <c r="AW157" s="132"/>
      <c r="AX157" s="132"/>
      <c r="AY157" s="132"/>
      <c r="AZ157" s="132"/>
      <c r="BA157" s="132"/>
      <c r="BB157" s="132"/>
      <c r="BC157" s="132"/>
      <c r="BD157" s="63"/>
      <c r="BE157" s="63"/>
      <c r="BF157" s="63"/>
      <c r="BG157" s="131"/>
    </row>
    <row r="158" spans="1:59" x14ac:dyDescent="0.2">
      <c r="A158" s="94"/>
      <c r="B158" s="63"/>
      <c r="C158" s="930" t="s">
        <v>206</v>
      </c>
      <c r="D158" s="699"/>
      <c r="E158" s="699"/>
      <c r="F158" s="699"/>
      <c r="G158" s="699"/>
      <c r="H158" s="699"/>
      <c r="I158" s="699"/>
      <c r="J158" s="699"/>
      <c r="K158" s="699"/>
      <c r="L158" s="699"/>
      <c r="M158" s="699"/>
      <c r="N158" s="699"/>
      <c r="O158" s="699"/>
      <c r="P158" s="699"/>
      <c r="Q158" s="699"/>
      <c r="R158" s="699"/>
      <c r="S158" s="699"/>
      <c r="T158" s="699"/>
      <c r="U158" s="699"/>
      <c r="V158" s="699"/>
      <c r="W158" s="699"/>
      <c r="X158" s="699"/>
      <c r="Y158" s="699"/>
      <c r="Z158" s="699"/>
      <c r="AA158" s="699"/>
      <c r="AB158" s="699"/>
      <c r="AC158" s="699"/>
      <c r="AD158" s="699"/>
      <c r="AE158" s="699"/>
      <c r="AF158" s="699"/>
      <c r="AG158" s="699"/>
      <c r="AH158" s="699"/>
      <c r="AI158" s="699"/>
      <c r="AJ158" s="699"/>
      <c r="AK158" s="699"/>
      <c r="AL158" s="699"/>
      <c r="AM158" s="699"/>
      <c r="AN158" s="699"/>
      <c r="AO158" s="699"/>
      <c r="AP158" s="699"/>
      <c r="AQ158" s="699"/>
      <c r="AR158" s="699"/>
      <c r="AS158" s="699"/>
      <c r="AT158" s="699"/>
      <c r="AU158" s="699"/>
      <c r="AV158" s="699"/>
      <c r="AW158" s="699"/>
      <c r="AX158" s="699"/>
      <c r="AY158" s="699"/>
      <c r="AZ158" s="699"/>
      <c r="BA158" s="699"/>
      <c r="BB158" s="699"/>
      <c r="BC158" s="699"/>
      <c r="BD158" s="699"/>
      <c r="BE158" s="699"/>
      <c r="BF158" s="63"/>
      <c r="BG158" s="131"/>
    </row>
    <row r="159" spans="1:59" ht="13.5" thickBot="1" x14ac:dyDescent="0.25">
      <c r="A159" s="94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131"/>
    </row>
    <row r="160" spans="1:59" ht="16.5" thickBot="1" x14ac:dyDescent="0.25">
      <c r="A160" s="94"/>
      <c r="B160" s="63"/>
      <c r="C160" s="121" t="s">
        <v>187</v>
      </c>
      <c r="D160" s="121"/>
      <c r="E160" s="121"/>
      <c r="F160" s="920" t="str">
        <f>IF(231&gt;BJ78,"",IF(271&gt;=BJ78,BJ78*0.5+70,IF(550&gt;=BJ78,BJ78*0.5+47,IF(BJ78&gt;550,""))))</f>
        <v/>
      </c>
      <c r="G160" s="921"/>
      <c r="H160" s="921"/>
      <c r="I160" s="921"/>
      <c r="J160" s="922"/>
      <c r="K160" s="721" t="s">
        <v>136</v>
      </c>
      <c r="L160" s="722"/>
      <c r="M160" s="72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132"/>
      <c r="Z160" s="132"/>
      <c r="AA160" s="132"/>
      <c r="AB160" s="132"/>
      <c r="AC160" s="132"/>
      <c r="AD160" s="132"/>
      <c r="AE160" s="132"/>
      <c r="AF160" s="132"/>
      <c r="AG160" s="132"/>
      <c r="AH160" s="132"/>
      <c r="AI160" s="132"/>
      <c r="AJ160" s="132"/>
      <c r="AK160" s="132"/>
      <c r="AL160" s="132"/>
      <c r="AM160" s="132"/>
      <c r="AN160" s="132"/>
      <c r="AO160" s="132"/>
      <c r="AP160" s="132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131"/>
    </row>
    <row r="161" spans="1:66" x14ac:dyDescent="0.2">
      <c r="A161" s="94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132"/>
      <c r="Z161" s="132"/>
      <c r="AA161" s="132"/>
      <c r="AB161" s="132"/>
      <c r="AC161" s="132"/>
      <c r="AD161" s="132"/>
      <c r="AE161" s="132"/>
      <c r="AF161" s="132"/>
      <c r="AG161" s="132"/>
      <c r="AH161" s="132"/>
      <c r="AI161" s="132"/>
      <c r="AJ161" s="132"/>
      <c r="AK161" s="132"/>
      <c r="AL161" s="132"/>
      <c r="AM161" s="132"/>
      <c r="AN161" s="132"/>
      <c r="AO161" s="132"/>
      <c r="AP161" s="132"/>
      <c r="AQ161" s="63"/>
      <c r="AR161" s="63"/>
      <c r="AS161" s="63"/>
      <c r="AT161" s="63"/>
      <c r="AU161" s="63"/>
      <c r="AV161" s="63"/>
      <c r="AW161" s="63"/>
      <c r="AX161" s="63"/>
      <c r="AY161" s="63"/>
      <c r="AZ161" s="63"/>
      <c r="BA161" s="63"/>
      <c r="BB161" s="63"/>
      <c r="BC161" s="63"/>
      <c r="BD161" s="63"/>
      <c r="BE161" s="63"/>
      <c r="BF161" s="63"/>
      <c r="BG161" s="131"/>
    </row>
    <row r="162" spans="1:66" x14ac:dyDescent="0.2">
      <c r="A162" s="94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132"/>
      <c r="Z162" s="132"/>
      <c r="AA162" s="132"/>
      <c r="AB162" s="132"/>
      <c r="AC162" s="132"/>
      <c r="AD162" s="132"/>
      <c r="AE162" s="132"/>
      <c r="AF162" s="132"/>
      <c r="AG162" s="132"/>
      <c r="AH162" s="132"/>
      <c r="AI162" s="132"/>
      <c r="AJ162" s="132"/>
      <c r="AK162" s="132"/>
      <c r="AL162" s="132"/>
      <c r="AM162" s="132"/>
      <c r="AN162" s="132"/>
      <c r="AO162" s="132"/>
      <c r="AP162" s="132"/>
      <c r="AQ162" s="63"/>
      <c r="AR162" s="63"/>
      <c r="AS162" s="63"/>
      <c r="AT162" s="63"/>
      <c r="AU162" s="63"/>
      <c r="AV162" s="63"/>
      <c r="AW162" s="63"/>
      <c r="AX162" s="63"/>
      <c r="AY162" s="63"/>
      <c r="AZ162" s="63"/>
      <c r="BA162" s="63"/>
      <c r="BB162" s="63"/>
      <c r="BC162" s="63"/>
      <c r="BD162" s="63"/>
      <c r="BE162" s="63"/>
      <c r="BF162" s="63"/>
      <c r="BG162" s="131"/>
    </row>
    <row r="163" spans="1:66" x14ac:dyDescent="0.2">
      <c r="A163" s="94"/>
      <c r="B163" s="63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  <c r="AH163" s="132"/>
      <c r="AI163" s="132"/>
      <c r="AJ163" s="132"/>
      <c r="AK163" s="132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  <c r="AW163" s="132"/>
      <c r="AX163" s="132"/>
      <c r="AY163" s="132"/>
      <c r="AZ163" s="132"/>
      <c r="BA163" s="63"/>
      <c r="BB163" s="63"/>
      <c r="BC163" s="63"/>
      <c r="BD163" s="63"/>
      <c r="BE163" s="63"/>
      <c r="BF163" s="63"/>
      <c r="BG163" s="131"/>
    </row>
    <row r="164" spans="1:66" x14ac:dyDescent="0.2">
      <c r="A164" s="94"/>
      <c r="B164" s="63"/>
      <c r="C164" s="930" t="s">
        <v>207</v>
      </c>
      <c r="D164" s="699"/>
      <c r="E164" s="699"/>
      <c r="F164" s="699"/>
      <c r="G164" s="699"/>
      <c r="H164" s="699"/>
      <c r="I164" s="699"/>
      <c r="J164" s="699"/>
      <c r="K164" s="699"/>
      <c r="L164" s="699"/>
      <c r="M164" s="699"/>
      <c r="N164" s="699"/>
      <c r="O164" s="699"/>
      <c r="P164" s="699"/>
      <c r="Q164" s="699"/>
      <c r="R164" s="699"/>
      <c r="S164" s="699"/>
      <c r="T164" s="699"/>
      <c r="U164" s="699"/>
      <c r="V164" s="699"/>
      <c r="W164" s="699"/>
      <c r="X164" s="699"/>
      <c r="Y164" s="699"/>
      <c r="Z164" s="699"/>
      <c r="AA164" s="699"/>
      <c r="AB164" s="699"/>
      <c r="AC164" s="699"/>
      <c r="AD164" s="699"/>
      <c r="AE164" s="699"/>
      <c r="AF164" s="699"/>
      <c r="AG164" s="699"/>
      <c r="AH164" s="699"/>
      <c r="AI164" s="699"/>
      <c r="AJ164" s="699"/>
      <c r="AK164" s="699"/>
      <c r="AL164" s="699"/>
      <c r="AM164" s="699"/>
      <c r="AN164" s="699"/>
      <c r="AO164" s="699"/>
      <c r="AP164" s="699"/>
      <c r="AQ164" s="699"/>
      <c r="AR164" s="699"/>
      <c r="AS164" s="699"/>
      <c r="AT164" s="699"/>
      <c r="AU164" s="699"/>
      <c r="AV164" s="699"/>
      <c r="AW164" s="699"/>
      <c r="AX164" s="699"/>
      <c r="AY164" s="699"/>
      <c r="AZ164" s="699"/>
      <c r="BA164" s="699"/>
      <c r="BB164" s="699"/>
      <c r="BC164" s="132"/>
      <c r="BD164" s="132"/>
      <c r="BE164" s="132"/>
      <c r="BF164" s="132"/>
      <c r="BG164" s="94"/>
    </row>
    <row r="165" spans="1:66" ht="13.5" thickBot="1" x14ac:dyDescent="0.25">
      <c r="A165" s="94"/>
      <c r="B165" s="63"/>
      <c r="C165" s="70"/>
      <c r="D165" s="70"/>
      <c r="E165" s="70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919"/>
      <c r="T165" s="919"/>
      <c r="U165" s="70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132"/>
      <c r="AO165" s="132"/>
      <c r="AP165" s="132"/>
      <c r="AQ165" s="132"/>
      <c r="AR165" s="132"/>
      <c r="AS165" s="63"/>
      <c r="AT165" s="63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94"/>
    </row>
    <row r="166" spans="1:66" ht="16.5" thickBot="1" x14ac:dyDescent="0.25">
      <c r="A166" s="94"/>
      <c r="B166" s="63"/>
      <c r="C166" s="121" t="s">
        <v>188</v>
      </c>
      <c r="D166" s="121"/>
      <c r="E166" s="121"/>
      <c r="F166" s="920" t="str">
        <f>IF(BJ77="","",12.5+BJ77)</f>
        <v/>
      </c>
      <c r="G166" s="921"/>
      <c r="H166" s="921"/>
      <c r="I166" s="921"/>
      <c r="J166" s="922"/>
      <c r="K166" s="721" t="s">
        <v>136</v>
      </c>
      <c r="L166" s="722"/>
      <c r="M166" s="72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132"/>
      <c r="AO166" s="132"/>
      <c r="AP166" s="132"/>
      <c r="AQ166" s="132"/>
      <c r="AR166" s="121"/>
      <c r="AS166" s="63"/>
      <c r="AT166" s="63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  <c r="BF166" s="63"/>
      <c r="BG166" s="94"/>
    </row>
    <row r="167" spans="1:66" ht="15.75" x14ac:dyDescent="0.2">
      <c r="A167" s="94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132"/>
      <c r="AO167" s="132"/>
      <c r="AP167" s="132"/>
      <c r="AQ167" s="132"/>
      <c r="AR167" s="121"/>
      <c r="AS167" s="63"/>
      <c r="AT167" s="63"/>
      <c r="AU167" s="63"/>
      <c r="AV167" s="63"/>
      <c r="AW167" s="63"/>
      <c r="AX167" s="63"/>
      <c r="AY167" s="63"/>
      <c r="AZ167" s="63"/>
      <c r="BA167" s="63"/>
      <c r="BB167" s="63"/>
      <c r="BC167" s="63"/>
      <c r="BD167" s="63"/>
      <c r="BE167" s="63"/>
      <c r="BF167" s="63"/>
      <c r="BG167" s="94"/>
    </row>
    <row r="168" spans="1:66" x14ac:dyDescent="0.2">
      <c r="A168" s="94"/>
      <c r="B168" s="63"/>
      <c r="C168" s="898" t="str">
        <f>IF(BJ74="","",IF(BJ93="ERROR","",IF(OR(BJ93="",BJ93=1),"ATTENTION - Mounting plate 175H3100 should work for this application","ATTENTION - Mounting plate with bracket 175H3F00 will probably be required for this application")))</f>
        <v/>
      </c>
      <c r="D168" s="898"/>
      <c r="E168" s="898"/>
      <c r="F168" s="898"/>
      <c r="G168" s="898"/>
      <c r="H168" s="898"/>
      <c r="I168" s="898"/>
      <c r="J168" s="898"/>
      <c r="K168" s="898"/>
      <c r="L168" s="898"/>
      <c r="M168" s="898"/>
      <c r="N168" s="898"/>
      <c r="O168" s="898"/>
      <c r="P168" s="898"/>
      <c r="Q168" s="898"/>
      <c r="R168" s="898"/>
      <c r="S168" s="898"/>
      <c r="T168" s="898"/>
      <c r="U168" s="150"/>
      <c r="V168" s="928" t="str">
        <f>IF(C168="ATTENTION - Mounting plate with bracket 175H3F00 will probably be required for this application", "*See STEP 5, drawing 4, below for mounting plate specifications", "")</f>
        <v/>
      </c>
      <c r="W168" s="928"/>
      <c r="X168" s="928"/>
      <c r="Y168" s="928"/>
      <c r="Z168" s="928"/>
      <c r="AA168" s="928"/>
      <c r="AB168" s="928"/>
      <c r="AC168" s="928"/>
      <c r="AD168" s="928"/>
      <c r="AE168" s="928"/>
      <c r="AF168" s="928"/>
      <c r="AG168" s="928"/>
      <c r="AH168" s="928"/>
      <c r="AI168" s="928"/>
      <c r="AJ168" s="928"/>
      <c r="AK168" s="928"/>
      <c r="AL168" s="928"/>
      <c r="AM168" s="928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X168" s="63"/>
      <c r="AY168" s="63"/>
      <c r="AZ168" s="63"/>
      <c r="BA168" s="63"/>
      <c r="BB168" s="63"/>
      <c r="BC168" s="63"/>
      <c r="BD168" s="63"/>
      <c r="BE168" s="63"/>
      <c r="BF168" s="63"/>
      <c r="BG168" s="94"/>
    </row>
    <row r="169" spans="1:66" x14ac:dyDescent="0.2">
      <c r="A169" s="94"/>
      <c r="B169" s="63"/>
      <c r="C169" s="898"/>
      <c r="D169" s="898"/>
      <c r="E169" s="898"/>
      <c r="F169" s="898"/>
      <c r="G169" s="898"/>
      <c r="H169" s="898"/>
      <c r="I169" s="898"/>
      <c r="J169" s="898"/>
      <c r="K169" s="898"/>
      <c r="L169" s="898"/>
      <c r="M169" s="898"/>
      <c r="N169" s="898"/>
      <c r="O169" s="898"/>
      <c r="P169" s="898"/>
      <c r="Q169" s="898"/>
      <c r="R169" s="898"/>
      <c r="S169" s="898"/>
      <c r="T169" s="898"/>
      <c r="U169" s="150"/>
      <c r="V169" s="928"/>
      <c r="W169" s="928"/>
      <c r="X169" s="928"/>
      <c r="Y169" s="928"/>
      <c r="Z169" s="928"/>
      <c r="AA169" s="928"/>
      <c r="AB169" s="928"/>
      <c r="AC169" s="928"/>
      <c r="AD169" s="928"/>
      <c r="AE169" s="928"/>
      <c r="AF169" s="928"/>
      <c r="AG169" s="928"/>
      <c r="AH169" s="928"/>
      <c r="AI169" s="928"/>
      <c r="AJ169" s="928"/>
      <c r="AK169" s="928"/>
      <c r="AL169" s="928"/>
      <c r="AM169" s="928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94"/>
    </row>
    <row r="170" spans="1:66" x14ac:dyDescent="0.2">
      <c r="A170" s="94"/>
      <c r="B170" s="63"/>
      <c r="C170" s="898"/>
      <c r="D170" s="898"/>
      <c r="E170" s="898"/>
      <c r="F170" s="898"/>
      <c r="G170" s="898"/>
      <c r="H170" s="898"/>
      <c r="I170" s="898"/>
      <c r="J170" s="898"/>
      <c r="K170" s="898"/>
      <c r="L170" s="898"/>
      <c r="M170" s="898"/>
      <c r="N170" s="898"/>
      <c r="O170" s="898"/>
      <c r="P170" s="898"/>
      <c r="Q170" s="898"/>
      <c r="R170" s="898"/>
      <c r="S170" s="898"/>
      <c r="T170" s="898"/>
      <c r="U170" s="150"/>
      <c r="V170" s="928"/>
      <c r="W170" s="928"/>
      <c r="X170" s="928"/>
      <c r="Y170" s="928"/>
      <c r="Z170" s="928"/>
      <c r="AA170" s="928"/>
      <c r="AB170" s="928"/>
      <c r="AC170" s="928"/>
      <c r="AD170" s="928"/>
      <c r="AE170" s="928"/>
      <c r="AF170" s="928"/>
      <c r="AG170" s="928"/>
      <c r="AH170" s="928"/>
      <c r="AI170" s="928"/>
      <c r="AJ170" s="928"/>
      <c r="AK170" s="928"/>
      <c r="AL170" s="928"/>
      <c r="AM170" s="928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X170" s="63"/>
      <c r="AY170" s="63"/>
      <c r="AZ170" s="63"/>
      <c r="BA170" s="63"/>
      <c r="BB170" s="63"/>
      <c r="BC170" s="63"/>
      <c r="BD170" s="63"/>
      <c r="BE170" s="63"/>
      <c r="BF170" s="63"/>
      <c r="BG170" s="94"/>
    </row>
    <row r="171" spans="1:66" x14ac:dyDescent="0.2">
      <c r="A171" s="94"/>
      <c r="B171" s="63"/>
      <c r="C171" s="898"/>
      <c r="D171" s="898"/>
      <c r="E171" s="898"/>
      <c r="F171" s="898"/>
      <c r="G171" s="898"/>
      <c r="H171" s="898"/>
      <c r="I171" s="898"/>
      <c r="J171" s="898"/>
      <c r="K171" s="898"/>
      <c r="L171" s="898"/>
      <c r="M171" s="898"/>
      <c r="N171" s="898"/>
      <c r="O171" s="898"/>
      <c r="P171" s="898"/>
      <c r="Q171" s="898"/>
      <c r="R171" s="898"/>
      <c r="S171" s="898"/>
      <c r="T171" s="898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94"/>
    </row>
    <row r="172" spans="1:66" ht="15.75" x14ac:dyDescent="0.2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131"/>
      <c r="AO172" s="131"/>
      <c r="AP172" s="131"/>
      <c r="AQ172" s="131"/>
      <c r="AR172" s="105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</row>
    <row r="173" spans="1:66" s="314" customFormat="1" ht="23.25" x14ac:dyDescent="0.2">
      <c r="A173" s="1"/>
      <c r="B173" s="1"/>
      <c r="C173" s="906" t="s">
        <v>560</v>
      </c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  <c r="AA173" s="900"/>
      <c r="AB173" s="900"/>
      <c r="AC173" s="900"/>
      <c r="AD173" s="900"/>
      <c r="AE173" s="900"/>
      <c r="AF173" s="900"/>
      <c r="AG173" s="900"/>
      <c r="AH173" s="900"/>
      <c r="AI173" s="900"/>
      <c r="AJ173" s="900"/>
      <c r="AK173" s="900"/>
      <c r="AL173" s="900"/>
      <c r="AM173" s="900"/>
      <c r="AN173" s="900"/>
      <c r="AO173" s="900"/>
      <c r="AP173" s="900"/>
      <c r="AQ173" s="900"/>
      <c r="AR173" s="900"/>
      <c r="AS173" s="900"/>
      <c r="AT173" s="900"/>
      <c r="AU173" s="900"/>
      <c r="AV173" s="900"/>
      <c r="AW173" s="900"/>
      <c r="AX173" s="900"/>
      <c r="AY173" s="900"/>
      <c r="AZ173" s="900"/>
      <c r="BA173" s="900"/>
      <c r="BB173" s="900"/>
      <c r="BC173" s="900"/>
      <c r="BD173" s="900"/>
      <c r="BE173" s="900"/>
      <c r="BF173" s="1"/>
      <c r="BG173" s="313"/>
      <c r="BH173" s="317"/>
      <c r="BI173" s="317"/>
      <c r="BJ173" s="317"/>
    </row>
    <row r="174" spans="1:66" s="314" customFormat="1" ht="15" customHeight="1" x14ac:dyDescent="0.2">
      <c r="A174" s="315"/>
      <c r="B174" s="315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15"/>
      <c r="BA174" s="315"/>
      <c r="BB174" s="315"/>
      <c r="BC174" s="315"/>
      <c r="BD174" s="315"/>
      <c r="BE174" s="315"/>
      <c r="BF174" s="315"/>
      <c r="BG174" s="315"/>
      <c r="BH174" s="317"/>
      <c r="BI174" s="317"/>
      <c r="BJ174" s="317"/>
      <c r="BK174" s="317"/>
      <c r="BL174" s="317"/>
      <c r="BM174" s="317"/>
      <c r="BN174" s="317"/>
    </row>
    <row r="175" spans="1:66" s="322" customFormat="1" ht="15" customHeight="1" thickBot="1" x14ac:dyDescent="0.25">
      <c r="A175" s="315"/>
      <c r="B175" s="304"/>
      <c r="C175" s="304"/>
      <c r="D175" s="304"/>
      <c r="E175" s="304"/>
      <c r="F175" s="304"/>
      <c r="G175" s="304"/>
      <c r="H175" s="304"/>
      <c r="I175" s="304"/>
      <c r="J175" s="304"/>
      <c r="K175" s="304"/>
      <c r="L175" s="304"/>
      <c r="M175" s="304"/>
      <c r="N175" s="304"/>
      <c r="O175" s="304"/>
      <c r="P175" s="304"/>
      <c r="Q175" s="304"/>
      <c r="R175" s="304"/>
      <c r="S175" s="304"/>
      <c r="T175" s="304"/>
      <c r="U175" s="304"/>
      <c r="V175" s="304"/>
      <c r="W175" s="304"/>
      <c r="X175" s="304"/>
      <c r="Y175" s="304"/>
      <c r="Z175" s="304"/>
      <c r="AA175" s="304"/>
      <c r="AB175" s="304"/>
      <c r="AC175" s="304"/>
      <c r="AD175" s="304"/>
      <c r="AE175" s="304"/>
      <c r="AF175" s="304"/>
      <c r="AG175" s="304"/>
      <c r="AH175" s="304"/>
      <c r="AI175" s="304"/>
      <c r="AJ175" s="304"/>
      <c r="AK175" s="304"/>
      <c r="AL175" s="304"/>
      <c r="AM175" s="304"/>
      <c r="AN175" s="304"/>
      <c r="AO175" s="304"/>
      <c r="AP175" s="304"/>
      <c r="AQ175" s="304"/>
      <c r="AR175" s="304"/>
      <c r="AS175" s="304"/>
      <c r="AT175" s="304"/>
      <c r="AU175" s="304"/>
      <c r="AV175" s="304"/>
      <c r="AW175" s="304"/>
      <c r="AX175" s="304"/>
      <c r="AY175" s="304"/>
      <c r="AZ175" s="304"/>
      <c r="BA175" s="304"/>
      <c r="BB175" s="304"/>
      <c r="BC175" s="304"/>
      <c r="BD175" s="304"/>
      <c r="BE175" s="304"/>
      <c r="BF175" s="304"/>
      <c r="BG175" s="321"/>
      <c r="BH175" s="83"/>
      <c r="BI175" s="83"/>
      <c r="BJ175" s="83"/>
      <c r="BK175" s="83"/>
      <c r="BL175" s="83"/>
      <c r="BM175" s="83"/>
      <c r="BN175" s="83"/>
    </row>
    <row r="176" spans="1:66" s="322" customFormat="1" ht="15" customHeight="1" thickBot="1" x14ac:dyDescent="0.25">
      <c r="A176" s="315"/>
      <c r="B176" s="304"/>
      <c r="C176" s="894" t="s">
        <v>176</v>
      </c>
      <c r="D176" s="894"/>
      <c r="E176" s="894"/>
      <c r="F176" s="894"/>
      <c r="G176" s="894"/>
      <c r="H176" s="894"/>
      <c r="I176" s="894"/>
      <c r="J176" s="894"/>
      <c r="K176" s="894"/>
      <c r="L176" s="894"/>
      <c r="M176" s="894"/>
      <c r="N176" s="894"/>
      <c r="O176" s="894"/>
      <c r="P176" s="894"/>
      <c r="Q176" s="894"/>
      <c r="R176" s="894"/>
      <c r="S176" s="929" t="s">
        <v>391</v>
      </c>
      <c r="T176" s="929"/>
      <c r="U176" s="929"/>
      <c r="V176" s="929"/>
      <c r="W176" s="929"/>
      <c r="X176" s="929"/>
      <c r="Y176" s="929"/>
      <c r="Z176" s="929"/>
      <c r="AA176" s="121"/>
      <c r="AB176" s="121"/>
      <c r="AC176" s="121"/>
      <c r="AD176" s="121"/>
      <c r="AE176" s="121"/>
      <c r="AF176" s="121"/>
      <c r="AG176" s="121"/>
      <c r="AH176" s="16"/>
      <c r="AI176" s="16"/>
      <c r="AJ176" s="16"/>
      <c r="AK176" s="304"/>
      <c r="AL176" s="304"/>
      <c r="AM176" s="304"/>
      <c r="AN176" s="304"/>
      <c r="AO176" s="304"/>
      <c r="AP176" s="304"/>
      <c r="AQ176" s="304"/>
      <c r="AR176" s="304"/>
      <c r="AS176" s="304"/>
      <c r="AT176" s="304"/>
      <c r="AU176" s="304"/>
      <c r="AV176" s="304"/>
      <c r="AW176" s="304"/>
      <c r="AX176" s="304"/>
      <c r="AY176" s="304"/>
      <c r="AZ176" s="304"/>
      <c r="BA176" s="304"/>
      <c r="BB176" s="304"/>
      <c r="BC176" s="304"/>
      <c r="BD176" s="304"/>
      <c r="BE176" s="304"/>
      <c r="BF176" s="304"/>
      <c r="BG176" s="321"/>
      <c r="BH176" s="83"/>
      <c r="BI176" s="83"/>
      <c r="BJ176" s="83"/>
      <c r="BK176" s="83"/>
      <c r="BL176" s="83"/>
      <c r="BM176" s="83"/>
      <c r="BN176" s="83"/>
    </row>
    <row r="177" spans="1:66" s="317" customFormat="1" ht="15" customHeight="1" x14ac:dyDescent="0.2">
      <c r="A177" s="315"/>
      <c r="B177" s="304"/>
      <c r="C177" s="304"/>
      <c r="D177" s="304"/>
      <c r="E177" s="304"/>
      <c r="F177" s="304"/>
      <c r="G177" s="304"/>
      <c r="H177" s="304"/>
      <c r="I177" s="304"/>
      <c r="J177" s="304"/>
      <c r="K177" s="304"/>
      <c r="L177" s="304"/>
      <c r="M177" s="304"/>
      <c r="N177" s="304"/>
      <c r="O177" s="304"/>
      <c r="P177" s="304"/>
      <c r="Q177" s="304"/>
      <c r="R177" s="304"/>
      <c r="S177" s="304"/>
      <c r="T177" s="304"/>
      <c r="U177" s="304"/>
      <c r="V177" s="304"/>
      <c r="W177" s="304"/>
      <c r="X177" s="304"/>
      <c r="Y177" s="304"/>
      <c r="Z177" s="304"/>
      <c r="AA177" s="304"/>
      <c r="AB177" s="304"/>
      <c r="AC177" s="304"/>
      <c r="AD177" s="304"/>
      <c r="AE177" s="304"/>
      <c r="AF177" s="304"/>
      <c r="AG177" s="304"/>
      <c r="AH177" s="304"/>
      <c r="AI177" s="304"/>
      <c r="AJ177" s="304"/>
      <c r="AK177" s="304"/>
      <c r="AL177" s="304"/>
      <c r="AM177" s="304"/>
      <c r="AN177" s="304"/>
      <c r="AO177" s="304"/>
      <c r="AP177" s="304"/>
      <c r="AQ177" s="304"/>
      <c r="AR177" s="304"/>
      <c r="AS177" s="304"/>
      <c r="AT177" s="304"/>
      <c r="AU177" s="304"/>
      <c r="AV177" s="304"/>
      <c r="AW177" s="304"/>
      <c r="AX177" s="304"/>
      <c r="AY177" s="304"/>
      <c r="AZ177" s="304"/>
      <c r="BA177" s="304"/>
      <c r="BB177" s="304"/>
      <c r="BC177" s="304"/>
      <c r="BD177" s="304"/>
      <c r="BE177" s="304"/>
      <c r="BF177" s="304"/>
      <c r="BG177" s="315"/>
    </row>
    <row r="178" spans="1:66" s="317" customFormat="1" ht="15" customHeight="1" x14ac:dyDescent="0.2">
      <c r="A178" s="315"/>
      <c r="B178" s="304"/>
      <c r="C178" s="304"/>
      <c r="D178" s="304"/>
      <c r="E178" s="304"/>
      <c r="F178" s="304"/>
      <c r="G178" s="304"/>
      <c r="H178" s="304"/>
      <c r="I178" s="304"/>
      <c r="J178" s="304"/>
      <c r="K178" s="304"/>
      <c r="L178" s="304"/>
      <c r="M178" s="304"/>
      <c r="N178" s="304"/>
      <c r="O178" s="304"/>
      <c r="P178" s="304"/>
      <c r="Q178" s="304"/>
      <c r="R178" s="304"/>
      <c r="S178" s="304"/>
      <c r="T178" s="304"/>
      <c r="U178" s="304"/>
      <c r="V178" s="304"/>
      <c r="W178" s="304"/>
      <c r="X178" s="304"/>
      <c r="Y178" s="304"/>
      <c r="Z178" s="304"/>
      <c r="AA178" s="304"/>
      <c r="AB178" s="304"/>
      <c r="AC178" s="304"/>
      <c r="AD178" s="304"/>
      <c r="AE178" s="304"/>
      <c r="AF178" s="304"/>
      <c r="AG178" s="304"/>
      <c r="AH178" s="304"/>
      <c r="AI178" s="304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304"/>
      <c r="BD178" s="304"/>
      <c r="BE178" s="304"/>
      <c r="BF178" s="304"/>
      <c r="BG178" s="315"/>
    </row>
    <row r="179" spans="1:66" s="317" customFormat="1" ht="15" customHeight="1" x14ac:dyDescent="0.2">
      <c r="A179" s="315"/>
      <c r="B179" s="304"/>
      <c r="C179" s="304"/>
      <c r="D179" s="304"/>
      <c r="E179" s="304"/>
      <c r="F179" s="304"/>
      <c r="G179" s="304"/>
      <c r="H179" s="304"/>
      <c r="I179" s="304"/>
      <c r="J179" s="304"/>
      <c r="K179" s="304"/>
      <c r="L179" s="304"/>
      <c r="M179" s="304"/>
      <c r="N179" s="304"/>
      <c r="O179" s="304"/>
      <c r="P179" s="304"/>
      <c r="Q179" s="304"/>
      <c r="R179" s="304"/>
      <c r="S179" s="304"/>
      <c r="T179" s="304"/>
      <c r="U179" s="304"/>
      <c r="V179" s="304"/>
      <c r="W179" s="304"/>
      <c r="X179" s="304"/>
      <c r="Y179" s="304"/>
      <c r="Z179" s="304"/>
      <c r="AA179" s="304"/>
      <c r="AB179" s="304"/>
      <c r="AC179" s="304"/>
      <c r="AD179" s="304"/>
      <c r="AE179" s="304"/>
      <c r="AF179" s="304"/>
      <c r="AG179" s="304"/>
      <c r="AH179" s="304"/>
      <c r="AI179" s="304"/>
      <c r="AJ179" s="304"/>
      <c r="AK179" s="304"/>
      <c r="AL179" s="304"/>
      <c r="AM179" s="304"/>
      <c r="AN179" s="304"/>
      <c r="AO179" s="304"/>
      <c r="AP179" s="304"/>
      <c r="AQ179" s="304"/>
      <c r="AR179" s="304"/>
      <c r="AS179" s="304"/>
      <c r="AT179" s="304"/>
      <c r="AU179" s="304"/>
      <c r="AV179" s="304"/>
      <c r="AW179" s="304"/>
      <c r="AX179" s="304"/>
      <c r="AY179" s="304"/>
      <c r="AZ179" s="304"/>
      <c r="BA179" s="304"/>
      <c r="BB179" s="304"/>
      <c r="BC179" s="304"/>
      <c r="BD179" s="304"/>
      <c r="BE179" s="304"/>
      <c r="BF179" s="304"/>
      <c r="BG179" s="315"/>
    </row>
    <row r="180" spans="1:66" s="317" customFormat="1" ht="15" customHeight="1" x14ac:dyDescent="0.2">
      <c r="A180" s="315"/>
      <c r="B180" s="304"/>
      <c r="C180" s="304"/>
      <c r="D180" s="304"/>
      <c r="E180" s="304"/>
      <c r="F180" s="304"/>
      <c r="G180" s="304"/>
      <c r="H180" s="304"/>
      <c r="I180" s="304"/>
      <c r="J180" s="304"/>
      <c r="K180" s="304"/>
      <c r="L180" s="304"/>
      <c r="M180" s="304"/>
      <c r="N180" s="304"/>
      <c r="O180" s="304"/>
      <c r="P180" s="304"/>
      <c r="Q180" s="304"/>
      <c r="R180" s="304"/>
      <c r="S180" s="304"/>
      <c r="T180" s="304"/>
      <c r="U180" s="304"/>
      <c r="V180" s="304"/>
      <c r="W180" s="304"/>
      <c r="X180" s="304"/>
      <c r="Y180" s="304"/>
      <c r="Z180" s="304"/>
      <c r="AA180" s="304"/>
      <c r="AB180" s="304"/>
      <c r="AC180" s="304"/>
      <c r="AD180" s="304"/>
      <c r="AE180" s="304"/>
      <c r="AF180" s="304"/>
      <c r="AG180" s="304"/>
      <c r="AH180" s="304"/>
      <c r="AI180" s="304"/>
      <c r="AJ180" s="304"/>
      <c r="AK180" s="304"/>
      <c r="AL180" s="304"/>
      <c r="AM180" s="304"/>
      <c r="AN180" s="304"/>
      <c r="AO180" s="304"/>
      <c r="AP180" s="304"/>
      <c r="AQ180" s="304"/>
      <c r="AR180" s="304"/>
      <c r="AS180" s="304"/>
      <c r="AT180" s="304"/>
      <c r="AU180" s="304"/>
      <c r="AV180" s="304"/>
      <c r="AW180" s="304"/>
      <c r="AX180" s="304"/>
      <c r="AY180" s="304"/>
      <c r="AZ180" s="304"/>
      <c r="BA180" s="304"/>
      <c r="BB180" s="304"/>
      <c r="BC180" s="304"/>
      <c r="BD180" s="304"/>
      <c r="BE180" s="304"/>
      <c r="BF180" s="304"/>
      <c r="BG180" s="315"/>
    </row>
    <row r="181" spans="1:66" s="317" customFormat="1" ht="15" customHeight="1" x14ac:dyDescent="0.2">
      <c r="A181" s="315"/>
      <c r="B181" s="304"/>
      <c r="C181" s="304"/>
      <c r="D181" s="304"/>
      <c r="E181" s="304"/>
      <c r="F181" s="304"/>
      <c r="G181" s="304"/>
      <c r="H181" s="304"/>
      <c r="I181" s="304"/>
      <c r="J181" s="304"/>
      <c r="K181" s="304"/>
      <c r="L181" s="304"/>
      <c r="M181" s="304"/>
      <c r="N181" s="304"/>
      <c r="O181" s="304"/>
      <c r="P181" s="304"/>
      <c r="Q181" s="304"/>
      <c r="R181" s="304"/>
      <c r="S181" s="304"/>
      <c r="T181" s="304"/>
      <c r="U181" s="304"/>
      <c r="V181" s="304"/>
      <c r="W181" s="304"/>
      <c r="X181" s="304"/>
      <c r="Y181" s="304"/>
      <c r="Z181" s="304"/>
      <c r="AA181" s="304"/>
      <c r="AB181" s="304"/>
      <c r="AC181" s="304"/>
      <c r="AD181" s="304"/>
      <c r="AE181" s="304"/>
      <c r="AF181" s="304"/>
      <c r="AG181" s="304"/>
      <c r="AH181" s="304"/>
      <c r="AI181" s="304"/>
      <c r="AJ181" s="304"/>
      <c r="AK181" s="304"/>
      <c r="AL181" s="304"/>
      <c r="AM181" s="304"/>
      <c r="AN181" s="304"/>
      <c r="AO181" s="304"/>
      <c r="AP181" s="304"/>
      <c r="AQ181" s="304"/>
      <c r="AR181" s="304"/>
      <c r="AS181" s="304"/>
      <c r="AT181" s="304"/>
      <c r="AU181" s="304"/>
      <c r="AV181" s="304"/>
      <c r="AW181" s="304"/>
      <c r="AX181" s="304"/>
      <c r="AY181" s="304"/>
      <c r="AZ181" s="304"/>
      <c r="BA181" s="304"/>
      <c r="BB181" s="304"/>
      <c r="BC181" s="304"/>
      <c r="BD181" s="304"/>
      <c r="BE181" s="304"/>
      <c r="BF181" s="304"/>
      <c r="BG181" s="315"/>
    </row>
    <row r="182" spans="1:66" s="317" customFormat="1" ht="15" customHeight="1" x14ac:dyDescent="0.2">
      <c r="A182" s="315"/>
      <c r="B182" s="304"/>
      <c r="C182" s="304"/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  <c r="O182" s="304"/>
      <c r="P182" s="304"/>
      <c r="Q182" s="304"/>
      <c r="R182" s="304"/>
      <c r="S182" s="304"/>
      <c r="T182" s="304"/>
      <c r="U182" s="304"/>
      <c r="V182" s="304"/>
      <c r="W182" s="304"/>
      <c r="X182" s="304"/>
      <c r="Y182" s="304"/>
      <c r="Z182" s="304"/>
      <c r="AA182" s="304"/>
      <c r="AB182" s="304"/>
      <c r="AC182" s="304"/>
      <c r="AD182" s="304"/>
      <c r="AE182" s="304"/>
      <c r="AF182" s="304"/>
      <c r="AG182" s="304"/>
      <c r="AH182" s="304"/>
      <c r="AI182" s="304"/>
      <c r="AJ182" s="304"/>
      <c r="AK182" s="304"/>
      <c r="AL182" s="304"/>
      <c r="AM182" s="304"/>
      <c r="AN182" s="304"/>
      <c r="AO182" s="304"/>
      <c r="AP182" s="304"/>
      <c r="AQ182" s="304"/>
      <c r="AR182" s="304"/>
      <c r="AS182" s="304"/>
      <c r="AT182" s="304"/>
      <c r="AU182" s="304"/>
      <c r="AV182" s="304"/>
      <c r="AW182" s="304"/>
      <c r="AX182" s="304"/>
      <c r="AY182" s="304"/>
      <c r="AZ182" s="304"/>
      <c r="BA182" s="304"/>
      <c r="BB182" s="304"/>
      <c r="BC182" s="304"/>
      <c r="BD182" s="304"/>
      <c r="BE182" s="304"/>
      <c r="BF182" s="304"/>
      <c r="BG182" s="315"/>
    </row>
    <row r="183" spans="1:66" s="317" customFormat="1" ht="15" customHeight="1" x14ac:dyDescent="0.2">
      <c r="A183" s="315"/>
      <c r="B183" s="304"/>
      <c r="C183" s="304"/>
      <c r="D183" s="304"/>
      <c r="E183" s="304"/>
      <c r="F183" s="304"/>
      <c r="G183" s="304"/>
      <c r="H183" s="304"/>
      <c r="I183" s="304"/>
      <c r="J183" s="304"/>
      <c r="K183" s="304"/>
      <c r="L183" s="304"/>
      <c r="M183" s="304"/>
      <c r="N183" s="304"/>
      <c r="O183" s="304"/>
      <c r="P183" s="304"/>
      <c r="Q183" s="304"/>
      <c r="R183" s="304"/>
      <c r="S183" s="304"/>
      <c r="T183" s="304"/>
      <c r="U183" s="304"/>
      <c r="V183" s="304"/>
      <c r="W183" s="304"/>
      <c r="X183" s="304"/>
      <c r="Y183" s="304"/>
      <c r="Z183" s="304"/>
      <c r="AA183" s="304"/>
      <c r="AB183" s="304"/>
      <c r="AC183" s="304"/>
      <c r="AD183" s="304"/>
      <c r="AE183" s="304"/>
      <c r="AF183" s="304"/>
      <c r="AG183" s="304"/>
      <c r="AH183" s="304"/>
      <c r="AI183" s="304"/>
      <c r="AJ183" s="304"/>
      <c r="AK183" s="304"/>
      <c r="AL183" s="304"/>
      <c r="AM183" s="304"/>
      <c r="AN183" s="304"/>
      <c r="AO183" s="304"/>
      <c r="AP183" s="304"/>
      <c r="AQ183" s="304"/>
      <c r="AR183" s="304"/>
      <c r="AS183" s="304"/>
      <c r="AT183" s="304"/>
      <c r="AU183" s="304"/>
      <c r="AV183" s="304"/>
      <c r="AW183" s="304"/>
      <c r="AX183" s="304"/>
      <c r="AY183" s="304"/>
      <c r="AZ183" s="304"/>
      <c r="BA183" s="304"/>
      <c r="BB183" s="304"/>
      <c r="BC183" s="304"/>
      <c r="BD183" s="304"/>
      <c r="BE183" s="304"/>
      <c r="BF183" s="304"/>
      <c r="BG183" s="315"/>
    </row>
    <row r="184" spans="1:66" s="317" customFormat="1" ht="15" customHeight="1" x14ac:dyDescent="0.2">
      <c r="A184" s="315"/>
      <c r="B184" s="304"/>
      <c r="C184" s="304"/>
      <c r="D184" s="304"/>
      <c r="E184" s="304"/>
      <c r="F184" s="304"/>
      <c r="G184" s="304"/>
      <c r="H184" s="304"/>
      <c r="I184" s="304"/>
      <c r="J184" s="304"/>
      <c r="K184" s="304"/>
      <c r="L184" s="304"/>
      <c r="M184" s="304"/>
      <c r="N184" s="304"/>
      <c r="O184" s="304"/>
      <c r="P184" s="304"/>
      <c r="Q184" s="304"/>
      <c r="R184" s="304"/>
      <c r="S184" s="304"/>
      <c r="T184" s="304"/>
      <c r="U184" s="304"/>
      <c r="V184" s="304"/>
      <c r="W184" s="304"/>
      <c r="X184" s="304"/>
      <c r="Y184" s="304"/>
      <c r="Z184" s="304"/>
      <c r="AA184" s="304"/>
      <c r="AB184" s="304"/>
      <c r="AC184" s="304"/>
      <c r="AD184" s="304"/>
      <c r="AE184" s="304"/>
      <c r="AF184" s="304"/>
      <c r="AG184" s="304"/>
      <c r="AH184" s="304"/>
      <c r="AI184" s="304"/>
      <c r="AJ184" s="304"/>
      <c r="AK184" s="304"/>
      <c r="AL184" s="304"/>
      <c r="AM184" s="304"/>
      <c r="AN184" s="304"/>
      <c r="AO184" s="304"/>
      <c r="AP184" s="304"/>
      <c r="AQ184" s="304"/>
      <c r="AR184" s="304"/>
      <c r="AS184" s="304"/>
      <c r="AT184" s="304"/>
      <c r="AU184" s="304"/>
      <c r="AV184" s="304"/>
      <c r="AW184" s="304"/>
      <c r="AX184" s="304"/>
      <c r="AY184" s="304"/>
      <c r="AZ184" s="304"/>
      <c r="BA184" s="304"/>
      <c r="BB184" s="304"/>
      <c r="BC184" s="304"/>
      <c r="BD184" s="304"/>
      <c r="BE184" s="304"/>
      <c r="BF184" s="304"/>
      <c r="BG184" s="315"/>
    </row>
    <row r="185" spans="1:66" s="317" customFormat="1" ht="15" customHeight="1" x14ac:dyDescent="0.2">
      <c r="A185" s="315"/>
      <c r="B185" s="304"/>
      <c r="C185" s="304"/>
      <c r="D185" s="304"/>
      <c r="E185" s="304"/>
      <c r="F185" s="304"/>
      <c r="G185" s="304"/>
      <c r="H185" s="304"/>
      <c r="I185" s="304"/>
      <c r="J185" s="304"/>
      <c r="K185" s="304"/>
      <c r="L185" s="304"/>
      <c r="M185" s="304"/>
      <c r="N185" s="304"/>
      <c r="O185" s="304"/>
      <c r="P185" s="304"/>
      <c r="Q185" s="304"/>
      <c r="R185" s="304"/>
      <c r="S185" s="304"/>
      <c r="T185" s="304"/>
      <c r="U185" s="304"/>
      <c r="V185" s="304"/>
      <c r="W185" s="304"/>
      <c r="X185" s="304"/>
      <c r="Y185" s="304"/>
      <c r="Z185" s="304"/>
      <c r="AA185" s="304"/>
      <c r="AB185" s="304"/>
      <c r="AC185" s="304"/>
      <c r="AD185" s="304"/>
      <c r="AE185" s="304"/>
      <c r="AF185" s="304"/>
      <c r="AG185" s="304"/>
      <c r="AH185" s="304"/>
      <c r="AI185" s="304"/>
      <c r="AJ185" s="304"/>
      <c r="AK185" s="304"/>
      <c r="AL185" s="304"/>
      <c r="AM185" s="304"/>
      <c r="AN185" s="304"/>
      <c r="AO185" s="304"/>
      <c r="AP185" s="304"/>
      <c r="AQ185" s="304"/>
      <c r="AR185" s="304"/>
      <c r="AS185" s="304"/>
      <c r="AT185" s="304"/>
      <c r="AU185" s="304"/>
      <c r="AV185" s="304"/>
      <c r="AW185" s="304"/>
      <c r="AX185" s="304"/>
      <c r="AY185" s="304"/>
      <c r="AZ185" s="304"/>
      <c r="BA185" s="304"/>
      <c r="BB185" s="304"/>
      <c r="BC185" s="304"/>
      <c r="BD185" s="304"/>
      <c r="BE185" s="304"/>
      <c r="BF185" s="304"/>
      <c r="BG185" s="315"/>
    </row>
    <row r="186" spans="1:66" s="317" customFormat="1" ht="15" customHeight="1" x14ac:dyDescent="0.2">
      <c r="A186" s="315"/>
      <c r="B186" s="304"/>
      <c r="C186" s="304"/>
      <c r="D186" s="304"/>
      <c r="E186" s="304"/>
      <c r="F186" s="304"/>
      <c r="G186" s="304"/>
      <c r="H186" s="304"/>
      <c r="I186" s="304"/>
      <c r="J186" s="304"/>
      <c r="K186" s="304"/>
      <c r="L186" s="304"/>
      <c r="M186" s="304"/>
      <c r="N186" s="304"/>
      <c r="O186" s="304"/>
      <c r="P186" s="304"/>
      <c r="Q186" s="304"/>
      <c r="R186" s="304"/>
      <c r="S186" s="304"/>
      <c r="T186" s="304"/>
      <c r="U186" s="304"/>
      <c r="V186" s="304"/>
      <c r="W186" s="304"/>
      <c r="X186" s="304"/>
      <c r="Y186" s="304"/>
      <c r="Z186" s="304"/>
      <c r="AA186" s="304"/>
      <c r="AB186" s="304"/>
      <c r="AC186" s="304"/>
      <c r="AD186" s="304"/>
      <c r="AE186" s="304"/>
      <c r="AF186" s="304"/>
      <c r="AG186" s="304"/>
      <c r="AH186" s="304"/>
      <c r="AI186" s="304"/>
      <c r="AJ186" s="304"/>
      <c r="AK186" s="304"/>
      <c r="AL186" s="304"/>
      <c r="AM186" s="304"/>
      <c r="AN186" s="304"/>
      <c r="AO186" s="304"/>
      <c r="AP186" s="304"/>
      <c r="AQ186" s="304"/>
      <c r="AR186" s="304"/>
      <c r="AS186" s="304"/>
      <c r="AT186" s="304"/>
      <c r="AU186" s="304"/>
      <c r="AV186" s="304"/>
      <c r="AW186" s="304"/>
      <c r="AX186" s="304"/>
      <c r="AY186" s="304"/>
      <c r="AZ186" s="304"/>
      <c r="BA186" s="304"/>
      <c r="BB186" s="304"/>
      <c r="BC186" s="304"/>
      <c r="BD186" s="304"/>
      <c r="BE186" s="304"/>
      <c r="BF186" s="304"/>
      <c r="BG186" s="315"/>
    </row>
    <row r="187" spans="1:66" s="317" customFormat="1" ht="15" customHeight="1" x14ac:dyDescent="0.2">
      <c r="A187" s="315"/>
      <c r="B187" s="304"/>
      <c r="C187" s="304"/>
      <c r="D187" s="304"/>
      <c r="E187" s="304"/>
      <c r="F187" s="304"/>
      <c r="G187" s="304"/>
      <c r="H187" s="304"/>
      <c r="I187" s="304"/>
      <c r="J187" s="304"/>
      <c r="K187" s="304"/>
      <c r="L187" s="304"/>
      <c r="M187" s="304"/>
      <c r="N187" s="304"/>
      <c r="O187" s="304"/>
      <c r="P187" s="304"/>
      <c r="Q187" s="304"/>
      <c r="R187" s="304"/>
      <c r="S187" s="304"/>
      <c r="T187" s="304"/>
      <c r="U187" s="304"/>
      <c r="V187" s="304"/>
      <c r="W187" s="304"/>
      <c r="X187" s="304"/>
      <c r="Y187" s="304"/>
      <c r="Z187" s="304"/>
      <c r="AA187" s="304"/>
      <c r="AB187" s="304"/>
      <c r="AC187" s="304"/>
      <c r="AD187" s="304"/>
      <c r="AE187" s="304"/>
      <c r="AF187" s="304"/>
      <c r="AG187" s="304"/>
      <c r="AH187" s="304"/>
      <c r="AI187" s="304"/>
      <c r="AJ187" s="304"/>
      <c r="AK187" s="304"/>
      <c r="AL187" s="304"/>
      <c r="AM187" s="304"/>
      <c r="AN187" s="304"/>
      <c r="AO187" s="304"/>
      <c r="AP187" s="304"/>
      <c r="AQ187" s="304"/>
      <c r="AR187" s="304"/>
      <c r="AS187" s="304"/>
      <c r="AT187" s="304"/>
      <c r="AU187" s="304"/>
      <c r="AV187" s="304"/>
      <c r="AW187" s="304"/>
      <c r="AX187" s="304"/>
      <c r="AY187" s="304"/>
      <c r="AZ187" s="304"/>
      <c r="BA187" s="304"/>
      <c r="BB187" s="304"/>
      <c r="BC187" s="304"/>
      <c r="BD187" s="304"/>
      <c r="BE187" s="304"/>
      <c r="BF187" s="304"/>
      <c r="BG187" s="315"/>
    </row>
    <row r="188" spans="1:66" s="317" customFormat="1" ht="15" customHeight="1" x14ac:dyDescent="0.2">
      <c r="A188" s="315"/>
      <c r="B188" s="304"/>
      <c r="C188" s="304"/>
      <c r="D188" s="304"/>
      <c r="E188" s="304"/>
      <c r="F188" s="304"/>
      <c r="G188" s="304"/>
      <c r="H188" s="304"/>
      <c r="I188" s="304"/>
      <c r="J188" s="304"/>
      <c r="K188" s="304"/>
      <c r="L188" s="304"/>
      <c r="M188" s="304"/>
      <c r="N188" s="304"/>
      <c r="O188" s="304"/>
      <c r="P188" s="304"/>
      <c r="Q188" s="304"/>
      <c r="R188" s="304"/>
      <c r="S188" s="304"/>
      <c r="T188" s="304"/>
      <c r="U188" s="304"/>
      <c r="V188" s="304"/>
      <c r="W188" s="304"/>
      <c r="X188" s="304"/>
      <c r="Y188" s="304"/>
      <c r="Z188" s="304"/>
      <c r="AA188" s="304"/>
      <c r="AB188" s="304"/>
      <c r="AC188" s="304"/>
      <c r="AD188" s="304"/>
      <c r="AE188" s="304"/>
      <c r="AF188" s="304"/>
      <c r="AG188" s="304"/>
      <c r="AH188" s="304"/>
      <c r="AI188" s="304"/>
      <c r="AJ188" s="304"/>
      <c r="AK188" s="304"/>
      <c r="AL188" s="304"/>
      <c r="AM188" s="304"/>
      <c r="AN188" s="304"/>
      <c r="AO188" s="304"/>
      <c r="AP188" s="304"/>
      <c r="AQ188" s="304"/>
      <c r="AR188" s="304"/>
      <c r="AS188" s="304"/>
      <c r="AT188" s="304"/>
      <c r="AU188" s="304"/>
      <c r="AV188" s="304"/>
      <c r="AW188" s="304"/>
      <c r="AX188" s="304"/>
      <c r="AY188" s="304"/>
      <c r="AZ188" s="304"/>
      <c r="BA188" s="304"/>
      <c r="BB188" s="304"/>
      <c r="BC188" s="304"/>
      <c r="BD188" s="304"/>
      <c r="BE188" s="304"/>
      <c r="BF188" s="304"/>
      <c r="BG188" s="315"/>
    </row>
    <row r="189" spans="1:66" s="314" customFormat="1" ht="15" customHeight="1" x14ac:dyDescent="0.2">
      <c r="A189" s="315"/>
      <c r="B189" s="304"/>
      <c r="C189" s="304"/>
      <c r="D189" s="304"/>
      <c r="E189" s="304"/>
      <c r="F189" s="304"/>
      <c r="G189" s="304"/>
      <c r="H189" s="304"/>
      <c r="I189" s="304"/>
      <c r="J189" s="304"/>
      <c r="K189" s="304"/>
      <c r="L189" s="304"/>
      <c r="M189" s="304"/>
      <c r="N189" s="304"/>
      <c r="O189" s="304"/>
      <c r="P189" s="304"/>
      <c r="Q189" s="304"/>
      <c r="R189" s="304"/>
      <c r="S189" s="304"/>
      <c r="T189" s="304"/>
      <c r="U189" s="304"/>
      <c r="V189" s="304"/>
      <c r="W189" s="304"/>
      <c r="X189" s="304"/>
      <c r="Y189" s="304"/>
      <c r="Z189" s="304"/>
      <c r="AA189" s="304"/>
      <c r="AB189" s="304"/>
      <c r="AC189" s="304"/>
      <c r="AD189" s="304"/>
      <c r="AE189" s="304"/>
      <c r="AF189" s="304"/>
      <c r="AG189" s="304"/>
      <c r="AH189" s="304"/>
      <c r="AI189" s="304"/>
      <c r="AJ189" s="304"/>
      <c r="AK189" s="304"/>
      <c r="AL189" s="304"/>
      <c r="AM189" s="304"/>
      <c r="AN189" s="304"/>
      <c r="AO189" s="304"/>
      <c r="AP189" s="304"/>
      <c r="AQ189" s="304"/>
      <c r="AR189" s="304"/>
      <c r="AS189" s="304"/>
      <c r="AT189" s="304"/>
      <c r="AU189" s="304"/>
      <c r="AV189" s="304"/>
      <c r="AW189" s="304"/>
      <c r="AX189" s="304"/>
      <c r="AY189" s="304"/>
      <c r="AZ189" s="304"/>
      <c r="BA189" s="304"/>
      <c r="BB189" s="304"/>
      <c r="BC189" s="304"/>
      <c r="BD189" s="304"/>
      <c r="BE189" s="304"/>
      <c r="BF189" s="304"/>
      <c r="BG189" s="315"/>
      <c r="BH189" s="317"/>
      <c r="BI189" s="317"/>
      <c r="BJ189" s="317"/>
      <c r="BK189" s="317"/>
      <c r="BL189" s="317"/>
      <c r="BM189" s="317"/>
      <c r="BN189" s="317"/>
    </row>
    <row r="190" spans="1:66" s="314" customFormat="1" ht="15" customHeight="1" x14ac:dyDescent="0.2">
      <c r="A190" s="315"/>
      <c r="B190" s="304"/>
      <c r="C190" s="304"/>
      <c r="D190" s="304"/>
      <c r="E190" s="304"/>
      <c r="F190" s="304"/>
      <c r="G190" s="304"/>
      <c r="H190" s="304"/>
      <c r="I190" s="304"/>
      <c r="J190" s="304"/>
      <c r="K190" s="304"/>
      <c r="L190" s="304"/>
      <c r="M190" s="304"/>
      <c r="N190" s="304"/>
      <c r="O190" s="304"/>
      <c r="P190" s="304"/>
      <c r="Q190" s="304"/>
      <c r="R190" s="304"/>
      <c r="S190" s="304"/>
      <c r="T190" s="304"/>
      <c r="U190" s="304"/>
      <c r="V190" s="304"/>
      <c r="W190" s="304"/>
      <c r="X190" s="304"/>
      <c r="Y190" s="304"/>
      <c r="Z190" s="304"/>
      <c r="AA190" s="304"/>
      <c r="AB190" s="304"/>
      <c r="AC190" s="304"/>
      <c r="AD190" s="304"/>
      <c r="AE190" s="304"/>
      <c r="AF190" s="304"/>
      <c r="AG190" s="304"/>
      <c r="AH190" s="304"/>
      <c r="AI190" s="304"/>
      <c r="AJ190" s="304"/>
      <c r="AK190" s="304"/>
      <c r="AL190" s="304"/>
      <c r="AM190" s="304"/>
      <c r="AN190" s="304"/>
      <c r="AO190" s="304"/>
      <c r="AP190" s="304"/>
      <c r="AQ190" s="304"/>
      <c r="AR190" s="304"/>
      <c r="AS190" s="304"/>
      <c r="AT190" s="304"/>
      <c r="AU190" s="304"/>
      <c r="AV190" s="304"/>
      <c r="AW190" s="304"/>
      <c r="AX190" s="304"/>
      <c r="AY190" s="304"/>
      <c r="AZ190" s="304"/>
      <c r="BA190" s="304"/>
      <c r="BB190" s="304"/>
      <c r="BC190" s="304"/>
      <c r="BD190" s="304"/>
      <c r="BE190" s="304"/>
      <c r="BF190" s="304"/>
      <c r="BG190" s="315"/>
      <c r="BH190" s="317"/>
      <c r="BI190" s="317"/>
      <c r="BJ190" s="317"/>
      <c r="BK190" s="317"/>
      <c r="BL190" s="317"/>
      <c r="BM190" s="317"/>
      <c r="BN190" s="317"/>
    </row>
    <row r="191" spans="1:66" s="314" customFormat="1" ht="15" customHeight="1" x14ac:dyDescent="0.2">
      <c r="A191" s="315"/>
      <c r="B191" s="304"/>
      <c r="C191" s="304"/>
      <c r="D191" s="304"/>
      <c r="E191" s="304"/>
      <c r="F191" s="304"/>
      <c r="G191" s="304"/>
      <c r="H191" s="304"/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304"/>
      <c r="T191" s="304"/>
      <c r="U191" s="304"/>
      <c r="V191" s="304"/>
      <c r="W191" s="304"/>
      <c r="X191" s="304"/>
      <c r="Y191" s="304"/>
      <c r="Z191" s="304"/>
      <c r="AA191" s="304"/>
      <c r="AB191" s="304"/>
      <c r="AC191" s="304"/>
      <c r="AD191" s="304"/>
      <c r="AE191" s="304"/>
      <c r="AF191" s="304"/>
      <c r="AG191" s="304"/>
      <c r="AH191" s="304"/>
      <c r="AI191" s="304"/>
      <c r="AJ191" s="304"/>
      <c r="AK191" s="304"/>
      <c r="AL191" s="304"/>
      <c r="AM191" s="304"/>
      <c r="AN191" s="304"/>
      <c r="AO191" s="304"/>
      <c r="AP191" s="304"/>
      <c r="AQ191" s="304"/>
      <c r="AR191" s="304"/>
      <c r="AS191" s="304"/>
      <c r="AT191" s="304"/>
      <c r="AU191" s="304"/>
      <c r="AV191" s="304"/>
      <c r="AW191" s="304"/>
      <c r="AX191" s="304"/>
      <c r="AY191" s="304"/>
      <c r="AZ191" s="304"/>
      <c r="BA191" s="304"/>
      <c r="BB191" s="304"/>
      <c r="BC191" s="304"/>
      <c r="BD191" s="304"/>
      <c r="BE191" s="304"/>
      <c r="BF191" s="304"/>
      <c r="BG191" s="315"/>
      <c r="BH191" s="317"/>
      <c r="BI191" s="317"/>
      <c r="BJ191" s="317"/>
      <c r="BK191" s="317"/>
      <c r="BL191" s="317"/>
      <c r="BM191" s="317"/>
      <c r="BN191" s="317"/>
    </row>
    <row r="192" spans="1:66" s="314" customFormat="1" ht="15" customHeight="1" x14ac:dyDescent="0.2">
      <c r="A192" s="315"/>
      <c r="B192" s="304"/>
      <c r="C192" s="304"/>
      <c r="D192" s="304"/>
      <c r="E192" s="304"/>
      <c r="F192" s="304"/>
      <c r="G192" s="304"/>
      <c r="H192" s="304"/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304"/>
      <c r="T192" s="304"/>
      <c r="U192" s="304"/>
      <c r="V192" s="304"/>
      <c r="W192" s="304"/>
      <c r="X192" s="304"/>
      <c r="Y192" s="304"/>
      <c r="Z192" s="304"/>
      <c r="AA192" s="304"/>
      <c r="AB192" s="304"/>
      <c r="AC192" s="304"/>
      <c r="AD192" s="304"/>
      <c r="AE192" s="304"/>
      <c r="AF192" s="304"/>
      <c r="AG192" s="304"/>
      <c r="AH192" s="304"/>
      <c r="AI192" s="304"/>
      <c r="AJ192" s="304"/>
      <c r="AK192" s="304"/>
      <c r="AL192" s="304"/>
      <c r="AM192" s="304"/>
      <c r="AN192" s="304"/>
      <c r="AO192" s="304"/>
      <c r="AP192" s="304"/>
      <c r="AQ192" s="304"/>
      <c r="AR192" s="304"/>
      <c r="AS192" s="304"/>
      <c r="AT192" s="304"/>
      <c r="AU192" s="304"/>
      <c r="AV192" s="304"/>
      <c r="AW192" s="304"/>
      <c r="AX192" s="304"/>
      <c r="AY192" s="304"/>
      <c r="AZ192" s="304"/>
      <c r="BA192" s="304"/>
      <c r="BB192" s="304"/>
      <c r="BC192" s="304"/>
      <c r="BD192" s="304"/>
      <c r="BE192" s="304"/>
      <c r="BF192" s="304"/>
      <c r="BG192" s="315"/>
      <c r="BH192" s="317"/>
      <c r="BI192" s="317"/>
      <c r="BJ192" s="317"/>
      <c r="BK192" s="317"/>
      <c r="BL192" s="317"/>
      <c r="BM192" s="317"/>
      <c r="BN192" s="317"/>
    </row>
    <row r="193" spans="1:66" s="314" customFormat="1" ht="15" customHeight="1" x14ac:dyDescent="0.2">
      <c r="A193" s="315"/>
      <c r="B193" s="304"/>
      <c r="C193" s="304"/>
      <c r="D193" s="304"/>
      <c r="E193" s="304"/>
      <c r="F193" s="304"/>
      <c r="G193" s="304"/>
      <c r="H193" s="304"/>
      <c r="I193" s="304"/>
      <c r="J193" s="304"/>
      <c r="K193" s="304"/>
      <c r="L193" s="304"/>
      <c r="M193" s="304"/>
      <c r="N193" s="304"/>
      <c r="O193" s="304"/>
      <c r="P193" s="304"/>
      <c r="Q193" s="304"/>
      <c r="R193" s="304"/>
      <c r="S193" s="304"/>
      <c r="T193" s="304"/>
      <c r="U193" s="304"/>
      <c r="V193" s="304"/>
      <c r="W193" s="304"/>
      <c r="X193" s="304"/>
      <c r="Y193" s="304"/>
      <c r="Z193" s="304"/>
      <c r="AA193" s="304"/>
      <c r="AB193" s="304"/>
      <c r="AC193" s="304"/>
      <c r="AD193" s="304"/>
      <c r="AE193" s="304"/>
      <c r="AF193" s="304"/>
      <c r="AG193" s="304"/>
      <c r="AH193" s="304"/>
      <c r="AI193" s="304"/>
      <c r="AJ193" s="304"/>
      <c r="AK193" s="304"/>
      <c r="AL193" s="304"/>
      <c r="AM193" s="304"/>
      <c r="AN193" s="304"/>
      <c r="AO193" s="304"/>
      <c r="AP193" s="304"/>
      <c r="AQ193" s="304"/>
      <c r="AR193" s="304"/>
      <c r="AS193" s="304"/>
      <c r="AT193" s="304"/>
      <c r="AU193" s="304"/>
      <c r="AV193" s="304"/>
      <c r="AW193" s="304"/>
      <c r="AX193" s="304"/>
      <c r="AY193" s="304"/>
      <c r="AZ193" s="304"/>
      <c r="BA193" s="304"/>
      <c r="BB193" s="304"/>
      <c r="BC193" s="304"/>
      <c r="BD193" s="304"/>
      <c r="BE193" s="304"/>
      <c r="BF193" s="304"/>
      <c r="BG193" s="315"/>
      <c r="BH193" s="317"/>
      <c r="BI193" s="317"/>
      <c r="BJ193" s="317"/>
      <c r="BK193" s="317"/>
      <c r="BL193" s="317"/>
      <c r="BM193" s="317"/>
      <c r="BN193" s="317"/>
    </row>
    <row r="194" spans="1:66" s="314" customFormat="1" ht="15" customHeight="1" x14ac:dyDescent="0.2">
      <c r="A194" s="315"/>
      <c r="B194" s="304"/>
      <c r="C194" s="304"/>
      <c r="D194" s="304"/>
      <c r="E194" s="304"/>
      <c r="F194" s="304"/>
      <c r="G194" s="304"/>
      <c r="H194" s="304"/>
      <c r="I194" s="304"/>
      <c r="J194" s="304"/>
      <c r="K194" s="304"/>
      <c r="L194" s="304"/>
      <c r="M194" s="304"/>
      <c r="N194" s="304"/>
      <c r="O194" s="304"/>
      <c r="P194" s="304"/>
      <c r="Q194" s="304"/>
      <c r="R194" s="304"/>
      <c r="S194" s="304"/>
      <c r="T194" s="304"/>
      <c r="U194" s="304"/>
      <c r="V194" s="304"/>
      <c r="W194" s="304"/>
      <c r="X194" s="304"/>
      <c r="Y194" s="304"/>
      <c r="Z194" s="304"/>
      <c r="AA194" s="304"/>
      <c r="AB194" s="304"/>
      <c r="AC194" s="304"/>
      <c r="AD194" s="304"/>
      <c r="AE194" s="304"/>
      <c r="AF194" s="304"/>
      <c r="AG194" s="304"/>
      <c r="AH194" s="304"/>
      <c r="AI194" s="304"/>
      <c r="AJ194" s="304"/>
      <c r="AK194" s="304"/>
      <c r="AL194" s="304"/>
      <c r="AM194" s="304"/>
      <c r="AN194" s="304"/>
      <c r="AO194" s="304"/>
      <c r="AP194" s="304"/>
      <c r="AQ194" s="304"/>
      <c r="AR194" s="304"/>
      <c r="AS194" s="304"/>
      <c r="AT194" s="304"/>
      <c r="AU194" s="304"/>
      <c r="AV194" s="304"/>
      <c r="AW194" s="304"/>
      <c r="AX194" s="304"/>
      <c r="AY194" s="304"/>
      <c r="AZ194" s="304"/>
      <c r="BA194" s="304"/>
      <c r="BB194" s="304"/>
      <c r="BC194" s="304"/>
      <c r="BD194" s="304"/>
      <c r="BE194" s="304"/>
      <c r="BF194" s="304"/>
      <c r="BG194" s="315"/>
      <c r="BH194" s="317"/>
      <c r="BI194" s="317"/>
      <c r="BJ194" s="317"/>
      <c r="BK194" s="317"/>
      <c r="BL194" s="317"/>
      <c r="BM194" s="317"/>
      <c r="BN194" s="317"/>
    </row>
    <row r="195" spans="1:66" s="314" customFormat="1" ht="15" customHeight="1" x14ac:dyDescent="0.2">
      <c r="A195" s="315"/>
      <c r="B195" s="304"/>
      <c r="C195" s="304"/>
      <c r="D195" s="304"/>
      <c r="E195" s="304"/>
      <c r="F195" s="304"/>
      <c r="G195" s="304"/>
      <c r="H195" s="304"/>
      <c r="I195" s="304"/>
      <c r="J195" s="304"/>
      <c r="K195" s="304"/>
      <c r="L195" s="304"/>
      <c r="M195" s="304"/>
      <c r="N195" s="304"/>
      <c r="O195" s="304"/>
      <c r="P195" s="304"/>
      <c r="Q195" s="304"/>
      <c r="R195" s="304"/>
      <c r="S195" s="304"/>
      <c r="T195" s="304"/>
      <c r="U195" s="304"/>
      <c r="V195" s="304"/>
      <c r="W195" s="304"/>
      <c r="X195" s="304"/>
      <c r="Y195" s="304"/>
      <c r="Z195" s="304"/>
      <c r="AA195" s="304"/>
      <c r="AB195" s="304"/>
      <c r="AC195" s="304"/>
      <c r="AD195" s="304"/>
      <c r="AE195" s="304"/>
      <c r="AF195" s="304"/>
      <c r="AG195" s="304"/>
      <c r="AH195" s="304"/>
      <c r="AI195" s="304"/>
      <c r="AJ195" s="304"/>
      <c r="AK195" s="304"/>
      <c r="AL195" s="304"/>
      <c r="AM195" s="304"/>
      <c r="AN195" s="304"/>
      <c r="AO195" s="304"/>
      <c r="AP195" s="304"/>
      <c r="AQ195" s="304"/>
      <c r="AR195" s="304"/>
      <c r="AS195" s="304"/>
      <c r="AT195" s="304"/>
      <c r="AU195" s="304"/>
      <c r="AV195" s="304"/>
      <c r="AW195" s="304"/>
      <c r="AX195" s="304"/>
      <c r="AY195" s="304"/>
      <c r="AZ195" s="304"/>
      <c r="BA195" s="304"/>
      <c r="BB195" s="304"/>
      <c r="BC195" s="304"/>
      <c r="BD195" s="304"/>
      <c r="BE195" s="304"/>
      <c r="BF195" s="304"/>
      <c r="BG195" s="315"/>
      <c r="BH195" s="317"/>
      <c r="BI195" s="317"/>
      <c r="BJ195" s="317"/>
      <c r="BK195" s="317"/>
      <c r="BL195" s="317"/>
      <c r="BM195" s="317"/>
      <c r="BN195" s="317"/>
    </row>
    <row r="196" spans="1:66" s="314" customFormat="1" ht="15" customHeight="1" x14ac:dyDescent="0.2">
      <c r="A196" s="315"/>
      <c r="B196" s="304"/>
      <c r="C196" s="304"/>
      <c r="D196" s="304"/>
      <c r="E196" s="304"/>
      <c r="F196" s="304"/>
      <c r="G196" s="304"/>
      <c r="H196" s="304"/>
      <c r="I196" s="304"/>
      <c r="J196" s="304"/>
      <c r="K196" s="304"/>
      <c r="L196" s="304"/>
      <c r="M196" s="304"/>
      <c r="N196" s="304"/>
      <c r="O196" s="304"/>
      <c r="P196" s="304"/>
      <c r="Q196" s="304"/>
      <c r="R196" s="304"/>
      <c r="S196" s="304"/>
      <c r="T196" s="304"/>
      <c r="U196" s="304"/>
      <c r="V196" s="304"/>
      <c r="W196" s="304"/>
      <c r="X196" s="304"/>
      <c r="Y196" s="304"/>
      <c r="Z196" s="304"/>
      <c r="AA196" s="304"/>
      <c r="AB196" s="304"/>
      <c r="AC196" s="304"/>
      <c r="AD196" s="304"/>
      <c r="AE196" s="304"/>
      <c r="AF196" s="304"/>
      <c r="AG196" s="304"/>
      <c r="AH196" s="304"/>
      <c r="AI196" s="304"/>
      <c r="AJ196" s="304"/>
      <c r="AK196" s="304"/>
      <c r="AL196" s="304"/>
      <c r="AM196" s="304"/>
      <c r="AN196" s="304"/>
      <c r="AO196" s="304"/>
      <c r="AP196" s="304"/>
      <c r="AQ196" s="304"/>
      <c r="AR196" s="304"/>
      <c r="AS196" s="304"/>
      <c r="AT196" s="304"/>
      <c r="AU196" s="304"/>
      <c r="AV196" s="304"/>
      <c r="AW196" s="304"/>
      <c r="AX196" s="304"/>
      <c r="AY196" s="304"/>
      <c r="AZ196" s="304"/>
      <c r="BA196" s="304"/>
      <c r="BB196" s="304"/>
      <c r="BC196" s="304"/>
      <c r="BD196" s="304"/>
      <c r="BE196" s="304"/>
      <c r="BF196" s="304"/>
      <c r="BG196" s="315"/>
      <c r="BH196" s="317"/>
      <c r="BI196" s="317"/>
      <c r="BJ196" s="317"/>
      <c r="BK196" s="317"/>
      <c r="BL196" s="317"/>
      <c r="BM196" s="317"/>
      <c r="BN196" s="317"/>
    </row>
    <row r="197" spans="1:66" s="314" customFormat="1" ht="15" customHeight="1" x14ac:dyDescent="0.2">
      <c r="A197" s="315"/>
      <c r="B197" s="304"/>
      <c r="C197" s="304"/>
      <c r="D197" s="304"/>
      <c r="E197" s="304"/>
      <c r="F197" s="304"/>
      <c r="G197" s="304"/>
      <c r="H197" s="304"/>
      <c r="I197" s="304"/>
      <c r="J197" s="304"/>
      <c r="K197" s="304"/>
      <c r="L197" s="304"/>
      <c r="M197" s="304"/>
      <c r="N197" s="304"/>
      <c r="O197" s="304"/>
      <c r="P197" s="304"/>
      <c r="Q197" s="304"/>
      <c r="R197" s="304"/>
      <c r="S197" s="304"/>
      <c r="T197" s="304"/>
      <c r="U197" s="304"/>
      <c r="V197" s="304"/>
      <c r="W197" s="304"/>
      <c r="X197" s="304"/>
      <c r="Y197" s="304"/>
      <c r="Z197" s="304"/>
      <c r="AA197" s="304"/>
      <c r="AB197" s="304"/>
      <c r="AC197" s="304"/>
      <c r="AD197" s="304"/>
      <c r="AE197" s="304"/>
      <c r="AF197" s="304"/>
      <c r="AG197" s="304"/>
      <c r="AH197" s="304"/>
      <c r="AI197" s="304"/>
      <c r="AJ197" s="304"/>
      <c r="AK197" s="304"/>
      <c r="AL197" s="304"/>
      <c r="AM197" s="304"/>
      <c r="AN197" s="304"/>
      <c r="AO197" s="304"/>
      <c r="AP197" s="304"/>
      <c r="AQ197" s="304"/>
      <c r="AR197" s="304"/>
      <c r="AS197" s="304"/>
      <c r="AT197" s="304"/>
      <c r="AU197" s="304"/>
      <c r="AV197" s="304"/>
      <c r="AW197" s="304"/>
      <c r="AX197" s="304"/>
      <c r="AY197" s="304"/>
      <c r="AZ197" s="304"/>
      <c r="BA197" s="304"/>
      <c r="BB197" s="304"/>
      <c r="BC197" s="304"/>
      <c r="BD197" s="304"/>
      <c r="BE197" s="304"/>
      <c r="BF197" s="304"/>
      <c r="BG197" s="315"/>
      <c r="BH197" s="317"/>
      <c r="BI197" s="317"/>
      <c r="BJ197" s="317"/>
      <c r="BK197" s="317"/>
      <c r="BL197" s="317"/>
      <c r="BM197" s="317"/>
      <c r="BN197" s="317"/>
    </row>
    <row r="198" spans="1:66" s="317" customFormat="1" ht="15" customHeight="1" x14ac:dyDescent="0.2">
      <c r="A198" s="315"/>
      <c r="B198" s="304"/>
      <c r="C198" s="913" t="s">
        <v>392</v>
      </c>
      <c r="D198" s="914"/>
      <c r="E198" s="914"/>
      <c r="F198" s="914"/>
      <c r="G198" s="914"/>
      <c r="H198" s="914"/>
      <c r="I198" s="914"/>
      <c r="J198" s="914"/>
      <c r="K198" s="914"/>
      <c r="L198" s="914"/>
      <c r="M198" s="914"/>
      <c r="N198" s="914"/>
      <c r="O198" s="914"/>
      <c r="P198" s="914"/>
      <c r="Q198" s="914"/>
      <c r="R198" s="914"/>
      <c r="S198" s="914"/>
      <c r="T198" s="914"/>
      <c r="U198" s="914"/>
      <c r="V198" s="914"/>
      <c r="W198" s="914"/>
      <c r="X198" s="914"/>
      <c r="Y198" s="914"/>
      <c r="Z198" s="914"/>
      <c r="AA198" s="914"/>
      <c r="AB198" s="914"/>
      <c r="AC198" s="914"/>
      <c r="AD198" s="914"/>
      <c r="AE198" s="914"/>
      <c r="AF198" s="914"/>
      <c r="AG198" s="914"/>
      <c r="AH198" s="914"/>
      <c r="AI198" s="914"/>
      <c r="AJ198" s="914"/>
      <c r="AK198" s="914"/>
      <c r="AL198" s="914"/>
      <c r="AM198" s="914"/>
      <c r="AN198" s="914"/>
      <c r="AO198" s="914"/>
      <c r="AP198" s="914"/>
      <c r="AQ198" s="914"/>
      <c r="AR198" s="914"/>
      <c r="AS198" s="914"/>
      <c r="AT198" s="914"/>
      <c r="AU198" s="914"/>
      <c r="AV198" s="914"/>
      <c r="AW198" s="914"/>
      <c r="AX198" s="914"/>
      <c r="AY198" s="914"/>
      <c r="AZ198" s="914"/>
      <c r="BA198" s="914"/>
      <c r="BB198" s="914"/>
      <c r="BC198" s="304"/>
      <c r="BD198" s="304"/>
      <c r="BE198" s="304"/>
      <c r="BF198" s="304"/>
      <c r="BG198" s="315"/>
    </row>
    <row r="199" spans="1:66" s="317" customFormat="1" ht="15" customHeight="1" thickBot="1" x14ac:dyDescent="0.25">
      <c r="A199" s="315"/>
      <c r="B199" s="304"/>
      <c r="C199" s="304"/>
      <c r="D199" s="304"/>
      <c r="E199" s="304"/>
      <c r="F199" s="304"/>
      <c r="G199" s="304"/>
      <c r="H199" s="304"/>
      <c r="I199" s="304"/>
      <c r="J199" s="304"/>
      <c r="K199" s="304"/>
      <c r="L199" s="304"/>
      <c r="M199" s="304"/>
      <c r="N199" s="304"/>
      <c r="O199" s="304"/>
      <c r="P199" s="304"/>
      <c r="Q199" s="304"/>
      <c r="R199" s="304"/>
      <c r="S199" s="304"/>
      <c r="T199" s="304"/>
      <c r="U199" s="304"/>
      <c r="V199" s="304"/>
      <c r="W199" s="304"/>
      <c r="X199" s="304"/>
      <c r="Y199" s="304"/>
      <c r="Z199" s="304"/>
      <c r="AA199" s="304"/>
      <c r="AB199" s="304"/>
      <c r="AC199" s="304"/>
      <c r="AD199" s="304"/>
      <c r="AE199" s="304"/>
      <c r="AF199" s="304"/>
      <c r="AG199" s="304"/>
      <c r="AH199" s="304"/>
      <c r="AI199" s="304"/>
      <c r="AJ199" s="304"/>
      <c r="AK199" s="304"/>
      <c r="AL199" s="304"/>
      <c r="AM199" s="304"/>
      <c r="AN199" s="304"/>
      <c r="AO199" s="304"/>
      <c r="AP199" s="304"/>
      <c r="AQ199" s="304"/>
      <c r="AR199" s="304"/>
      <c r="AS199" s="304"/>
      <c r="AT199" s="304"/>
      <c r="AU199" s="304"/>
      <c r="AV199" s="304"/>
      <c r="AW199" s="304"/>
      <c r="AX199" s="304"/>
      <c r="AY199" s="304"/>
      <c r="AZ199" s="304"/>
      <c r="BA199" s="304"/>
      <c r="BB199" s="304"/>
      <c r="BC199" s="304"/>
      <c r="BD199" s="304"/>
      <c r="BE199" s="304"/>
      <c r="BF199" s="304"/>
      <c r="BG199" s="315"/>
    </row>
    <row r="200" spans="1:66" s="317" customFormat="1" ht="15" customHeight="1" thickBot="1" x14ac:dyDescent="0.25">
      <c r="A200" s="315"/>
      <c r="B200" s="304"/>
      <c r="C200" s="121" t="s">
        <v>187</v>
      </c>
      <c r="D200" s="121"/>
      <c r="E200" s="121"/>
      <c r="F200" s="915" t="str">
        <f>IF(231&gt;BJ78,"",IF(271&gt;=BJ78,BJ78*0.5+70,IF(531&gt;=BJ78,BJ78*0.5+47,IF(BJ78&gt;531,""))))</f>
        <v/>
      </c>
      <c r="G200" s="916"/>
      <c r="H200" s="916"/>
      <c r="I200" s="916"/>
      <c r="J200" s="917"/>
      <c r="K200" s="907" t="s">
        <v>136</v>
      </c>
      <c r="L200" s="908"/>
      <c r="M200" s="909"/>
      <c r="N200" s="304"/>
      <c r="O200" s="304"/>
      <c r="P200" s="304"/>
      <c r="Q200" s="304"/>
      <c r="R200" s="304"/>
      <c r="S200" s="304"/>
      <c r="T200" s="304"/>
      <c r="U200" s="304"/>
      <c r="V200" s="304"/>
      <c r="W200" s="304"/>
      <c r="X200" s="304"/>
      <c r="Y200" s="304"/>
      <c r="Z200" s="304"/>
      <c r="AA200" s="304"/>
      <c r="AB200" s="304"/>
      <c r="AC200" s="304"/>
      <c r="AD200" s="304"/>
      <c r="AE200" s="304"/>
      <c r="AF200" s="304"/>
      <c r="AG200" s="304"/>
      <c r="AH200" s="304"/>
      <c r="AI200" s="304"/>
      <c r="AJ200" s="304"/>
      <c r="AK200" s="304"/>
      <c r="AL200" s="304"/>
      <c r="AM200" s="304"/>
      <c r="AN200" s="304"/>
      <c r="AO200" s="304"/>
      <c r="AP200" s="304"/>
      <c r="AQ200" s="304"/>
      <c r="AR200" s="304"/>
      <c r="AS200" s="304"/>
      <c r="AT200" s="304"/>
      <c r="AU200" s="304"/>
      <c r="AV200" s="304"/>
      <c r="AW200" s="304"/>
      <c r="AX200" s="304"/>
      <c r="AY200" s="304"/>
      <c r="AZ200" s="304"/>
      <c r="BA200" s="304"/>
      <c r="BB200" s="304"/>
      <c r="BC200" s="304"/>
      <c r="BD200" s="304"/>
      <c r="BE200" s="304"/>
      <c r="BF200" s="304"/>
      <c r="BG200" s="315"/>
    </row>
    <row r="201" spans="1:66" s="317" customFormat="1" ht="15" customHeight="1" x14ac:dyDescent="0.2">
      <c r="A201" s="315"/>
      <c r="B201" s="304"/>
      <c r="C201" s="121"/>
      <c r="D201" s="121"/>
      <c r="E201" s="121"/>
      <c r="F201" s="347"/>
      <c r="G201" s="347"/>
      <c r="H201" s="347"/>
      <c r="I201" s="347"/>
      <c r="J201" s="347"/>
      <c r="K201" s="309"/>
      <c r="L201" s="309"/>
      <c r="M201" s="309"/>
      <c r="N201" s="304"/>
      <c r="O201" s="304"/>
      <c r="P201" s="304"/>
      <c r="Q201" s="304"/>
      <c r="R201" s="304"/>
      <c r="S201" s="304"/>
      <c r="T201" s="304"/>
      <c r="U201" s="304"/>
      <c r="V201" s="304"/>
      <c r="W201" s="304"/>
      <c r="X201" s="304"/>
      <c r="Y201" s="304"/>
      <c r="Z201" s="304"/>
      <c r="AA201" s="304"/>
      <c r="AB201" s="304"/>
      <c r="AC201" s="304"/>
      <c r="AD201" s="304"/>
      <c r="AE201" s="304"/>
      <c r="AF201" s="304"/>
      <c r="AG201" s="304"/>
      <c r="AH201" s="304"/>
      <c r="AI201" s="304"/>
      <c r="AJ201" s="304"/>
      <c r="AK201" s="304"/>
      <c r="AL201" s="304"/>
      <c r="AM201" s="304"/>
      <c r="AN201" s="304"/>
      <c r="AO201" s="304"/>
      <c r="AP201" s="304"/>
      <c r="AQ201" s="304"/>
      <c r="AR201" s="304"/>
      <c r="AS201" s="304"/>
      <c r="AT201" s="304"/>
      <c r="AU201" s="304"/>
      <c r="AV201" s="304"/>
      <c r="AW201" s="304"/>
      <c r="AX201" s="304"/>
      <c r="AY201" s="304"/>
      <c r="AZ201" s="304"/>
      <c r="BA201" s="304"/>
      <c r="BB201" s="304"/>
      <c r="BC201" s="304"/>
      <c r="BD201" s="304"/>
      <c r="BE201" s="304"/>
      <c r="BF201" s="304"/>
      <c r="BG201" s="315"/>
    </row>
    <row r="202" spans="1:66" s="317" customFormat="1" ht="15" customHeight="1" x14ac:dyDescent="0.2">
      <c r="A202" s="315"/>
      <c r="B202" s="304"/>
      <c r="C202" s="304"/>
      <c r="D202" s="304"/>
      <c r="E202" s="304"/>
      <c r="F202" s="304"/>
      <c r="G202" s="304"/>
      <c r="H202" s="304"/>
      <c r="I202" s="304"/>
      <c r="J202" s="304"/>
      <c r="K202" s="304"/>
      <c r="L202" s="304"/>
      <c r="M202" s="304"/>
      <c r="N202" s="304"/>
      <c r="O202" s="304"/>
      <c r="P202" s="304"/>
      <c r="Q202" s="304"/>
      <c r="R202" s="304"/>
      <c r="S202" s="304"/>
      <c r="T202" s="304"/>
      <c r="U202" s="304"/>
      <c r="V202" s="304"/>
      <c r="W202" s="304"/>
      <c r="X202" s="304"/>
      <c r="Y202" s="304"/>
      <c r="Z202" s="304"/>
      <c r="AA202" s="304"/>
      <c r="AB202" s="304"/>
      <c r="AC202" s="304"/>
      <c r="AD202" s="304"/>
      <c r="AE202" s="304"/>
      <c r="AF202" s="304"/>
      <c r="AG202" s="304"/>
      <c r="AH202" s="304"/>
      <c r="AI202" s="304"/>
      <c r="AJ202" s="304"/>
      <c r="AK202" s="304"/>
      <c r="AL202" s="304"/>
      <c r="AM202" s="304"/>
      <c r="AN202" s="304"/>
      <c r="AO202" s="304"/>
      <c r="AP202" s="304"/>
      <c r="AQ202" s="304"/>
      <c r="AR202" s="304"/>
      <c r="AS202" s="304"/>
      <c r="AT202" s="304"/>
      <c r="AU202" s="304"/>
      <c r="AV202" s="304"/>
      <c r="AW202" s="304"/>
      <c r="AX202" s="304"/>
      <c r="AY202" s="304"/>
      <c r="AZ202" s="304"/>
      <c r="BA202" s="304"/>
      <c r="BB202" s="304"/>
      <c r="BC202" s="304"/>
      <c r="BD202" s="304"/>
      <c r="BE202" s="304"/>
      <c r="BF202" s="304"/>
      <c r="BG202" s="315"/>
    </row>
    <row r="203" spans="1:66" s="317" customFormat="1" ht="15" customHeight="1" x14ac:dyDescent="0.2">
      <c r="A203" s="315"/>
      <c r="B203" s="304"/>
      <c r="C203" s="304"/>
      <c r="D203" s="304"/>
      <c r="E203" s="304"/>
      <c r="F203" s="304"/>
      <c r="G203" s="304"/>
      <c r="H203" s="304"/>
      <c r="I203" s="304"/>
      <c r="J203" s="304"/>
      <c r="K203" s="304"/>
      <c r="L203" s="304"/>
      <c r="M203" s="304"/>
      <c r="N203" s="304"/>
      <c r="O203" s="304"/>
      <c r="P203" s="304"/>
      <c r="Q203" s="304"/>
      <c r="R203" s="304"/>
      <c r="S203" s="304"/>
      <c r="T203" s="304"/>
      <c r="U203" s="304"/>
      <c r="V203" s="304"/>
      <c r="W203" s="304"/>
      <c r="X203" s="304"/>
      <c r="Y203" s="304"/>
      <c r="Z203" s="304"/>
      <c r="AA203" s="304"/>
      <c r="AB203" s="304"/>
      <c r="AC203" s="304"/>
      <c r="AD203" s="304"/>
      <c r="AE203" s="304"/>
      <c r="AF203" s="304"/>
      <c r="AG203" s="304"/>
      <c r="AH203" s="304"/>
      <c r="AI203" s="304"/>
      <c r="AJ203" s="304"/>
      <c r="AK203" s="304"/>
      <c r="AL203" s="304"/>
      <c r="AM203" s="304"/>
      <c r="AN203" s="304"/>
      <c r="AO203" s="304"/>
      <c r="AP203" s="304"/>
      <c r="AQ203" s="304"/>
      <c r="AR203" s="304"/>
      <c r="AS203" s="304"/>
      <c r="AT203" s="304"/>
      <c r="AU203" s="304"/>
      <c r="AV203" s="304"/>
      <c r="AW203" s="304"/>
      <c r="AX203" s="304"/>
      <c r="AY203" s="304"/>
      <c r="AZ203" s="304"/>
      <c r="BA203" s="304"/>
      <c r="BB203" s="304"/>
      <c r="BC203" s="304"/>
      <c r="BD203" s="304"/>
      <c r="BE203" s="304"/>
      <c r="BF203" s="304"/>
      <c r="BG203" s="315"/>
    </row>
    <row r="204" spans="1:66" s="317" customFormat="1" ht="15" customHeight="1" x14ac:dyDescent="0.2">
      <c r="A204" s="315"/>
      <c r="B204" s="304"/>
      <c r="C204" s="304"/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  <c r="O204" s="304"/>
      <c r="P204" s="304"/>
      <c r="Q204" s="304"/>
      <c r="R204" s="304"/>
      <c r="S204" s="304"/>
      <c r="T204" s="304"/>
      <c r="U204" s="304"/>
      <c r="V204" s="304"/>
      <c r="W204" s="304"/>
      <c r="X204" s="304"/>
      <c r="Y204" s="304"/>
      <c r="Z204" s="304"/>
      <c r="AA204" s="304"/>
      <c r="AB204" s="304"/>
      <c r="AC204" s="304"/>
      <c r="AD204" s="304"/>
      <c r="AE204" s="304"/>
      <c r="AF204" s="304"/>
      <c r="AG204" s="304"/>
      <c r="AH204" s="304"/>
      <c r="AI204" s="304"/>
      <c r="AJ204" s="304"/>
      <c r="AK204" s="304"/>
      <c r="AL204" s="304"/>
      <c r="AM204" s="304"/>
      <c r="AN204" s="304"/>
      <c r="AO204" s="304"/>
      <c r="AP204" s="304"/>
      <c r="AQ204" s="304"/>
      <c r="AR204" s="304"/>
      <c r="AS204" s="304"/>
      <c r="AT204" s="304"/>
      <c r="AU204" s="304"/>
      <c r="AV204" s="304"/>
      <c r="AW204" s="304"/>
      <c r="AX204" s="304"/>
      <c r="AY204" s="304"/>
      <c r="AZ204" s="304"/>
      <c r="BA204" s="304"/>
      <c r="BB204" s="304"/>
      <c r="BC204" s="304"/>
      <c r="BD204" s="304"/>
      <c r="BE204" s="304"/>
      <c r="BF204" s="304"/>
      <c r="BG204" s="315"/>
    </row>
    <row r="205" spans="1:66" s="317" customFormat="1" ht="15" customHeight="1" x14ac:dyDescent="0.2">
      <c r="A205" s="315"/>
      <c r="B205" s="304"/>
      <c r="C205" s="304"/>
      <c r="D205" s="304"/>
      <c r="E205" s="304"/>
      <c r="F205" s="304"/>
      <c r="G205" s="304"/>
      <c r="H205" s="304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4"/>
      <c r="Y205" s="304"/>
      <c r="Z205" s="304"/>
      <c r="AA205" s="304"/>
      <c r="AB205" s="304"/>
      <c r="AC205" s="304"/>
      <c r="AD205" s="304"/>
      <c r="AE205" s="304"/>
      <c r="AF205" s="304"/>
      <c r="AG205" s="304"/>
      <c r="AH205" s="304"/>
      <c r="AI205" s="304"/>
      <c r="AJ205" s="304"/>
      <c r="AK205" s="304"/>
      <c r="AL205" s="304"/>
      <c r="AM205" s="304"/>
      <c r="AN205" s="304"/>
      <c r="AO205" s="304"/>
      <c r="AP205" s="304"/>
      <c r="AQ205" s="304"/>
      <c r="AR205" s="304"/>
      <c r="AS205" s="304"/>
      <c r="AT205" s="304"/>
      <c r="AU205" s="304"/>
      <c r="AV205" s="304"/>
      <c r="AW205" s="304"/>
      <c r="AX205" s="304"/>
      <c r="AY205" s="304"/>
      <c r="AZ205" s="304"/>
      <c r="BA205" s="304"/>
      <c r="BB205" s="304"/>
      <c r="BC205" s="304"/>
      <c r="BD205" s="304"/>
      <c r="BE205" s="304"/>
      <c r="BF205" s="304"/>
      <c r="BG205" s="315"/>
    </row>
    <row r="206" spans="1:66" s="317" customFormat="1" ht="15" customHeight="1" x14ac:dyDescent="0.2">
      <c r="A206" s="315"/>
      <c r="B206" s="304"/>
      <c r="C206" s="304"/>
      <c r="D206" s="304"/>
      <c r="E206" s="304"/>
      <c r="F206" s="304"/>
      <c r="G206" s="304"/>
      <c r="H206" s="304"/>
      <c r="I206" s="304"/>
      <c r="J206" s="304"/>
      <c r="K206" s="304"/>
      <c r="L206" s="304"/>
      <c r="M206" s="304"/>
      <c r="N206" s="304"/>
      <c r="O206" s="16"/>
      <c r="P206" s="16"/>
      <c r="Q206" s="16"/>
      <c r="R206" s="16"/>
      <c r="S206" s="16"/>
      <c r="T206" s="16"/>
      <c r="U206" s="16"/>
      <c r="V206" s="912"/>
      <c r="W206" s="912"/>
      <c r="X206" s="912"/>
      <c r="Y206" s="912"/>
      <c r="Z206" s="912"/>
      <c r="AA206" s="912"/>
      <c r="AB206" s="912"/>
      <c r="AC206" s="912"/>
      <c r="AD206" s="912"/>
      <c r="AE206" s="912"/>
      <c r="AF206" s="912"/>
      <c r="AG206" s="912"/>
      <c r="AH206" s="137"/>
      <c r="AI206" s="137"/>
      <c r="AJ206" s="137"/>
      <c r="AK206" s="137"/>
      <c r="AL206" s="137"/>
      <c r="AM206" s="137"/>
      <c r="AN206" s="137"/>
      <c r="AO206" s="137"/>
      <c r="AP206" s="304"/>
      <c r="AQ206" s="304"/>
      <c r="AR206" s="304"/>
      <c r="AS206" s="304"/>
      <c r="AT206" s="304"/>
      <c r="AU206" s="304"/>
      <c r="AV206" s="304"/>
      <c r="AW206" s="304"/>
      <c r="AX206" s="304"/>
      <c r="AY206" s="304"/>
      <c r="AZ206" s="304"/>
      <c r="BA206" s="304"/>
      <c r="BB206" s="304"/>
      <c r="BC206" s="304"/>
      <c r="BD206" s="304"/>
      <c r="BE206" s="304"/>
      <c r="BF206" s="304"/>
      <c r="BG206" s="315"/>
    </row>
    <row r="207" spans="1:66" s="317" customFormat="1" ht="15" customHeight="1" x14ac:dyDescent="0.2">
      <c r="A207" s="315"/>
      <c r="B207" s="304"/>
      <c r="C207" s="304"/>
      <c r="D207" s="304"/>
      <c r="E207" s="304"/>
      <c r="F207" s="304"/>
      <c r="G207" s="304"/>
      <c r="H207" s="304"/>
      <c r="I207" s="304"/>
      <c r="J207" s="304"/>
      <c r="K207" s="304"/>
      <c r="L207" s="304"/>
      <c r="M207" s="304"/>
      <c r="N207" s="304"/>
      <c r="O207" s="16"/>
      <c r="P207" s="16"/>
      <c r="Q207" s="16"/>
      <c r="R207" s="16"/>
      <c r="S207" s="16"/>
      <c r="T207" s="16"/>
      <c r="U207" s="16"/>
      <c r="V207" s="912"/>
      <c r="W207" s="912"/>
      <c r="X207" s="912"/>
      <c r="Y207" s="912"/>
      <c r="Z207" s="912"/>
      <c r="AA207" s="912"/>
      <c r="AB207" s="912"/>
      <c r="AC207" s="912"/>
      <c r="AD207" s="912"/>
      <c r="AE207" s="912"/>
      <c r="AF207" s="912"/>
      <c r="AG207" s="912"/>
      <c r="AH207" s="137"/>
      <c r="AI207" s="137"/>
      <c r="AJ207" s="137"/>
      <c r="AK207" s="137"/>
      <c r="AL207" s="137"/>
      <c r="AM207" s="137"/>
      <c r="AN207" s="137"/>
      <c r="AO207" s="137"/>
      <c r="AP207" s="304"/>
      <c r="AQ207" s="304"/>
      <c r="AR207" s="304"/>
      <c r="AS207" s="304"/>
      <c r="AT207" s="304"/>
      <c r="AU207" s="304"/>
      <c r="AV207" s="304"/>
      <c r="AW207" s="304"/>
      <c r="AX207" s="304"/>
      <c r="AY207" s="304"/>
      <c r="AZ207" s="304"/>
      <c r="BA207" s="304"/>
      <c r="BB207" s="304"/>
      <c r="BC207" s="304"/>
      <c r="BD207" s="304"/>
      <c r="BE207" s="304"/>
      <c r="BF207" s="304"/>
      <c r="BG207" s="315"/>
    </row>
    <row r="208" spans="1:66" s="317" customFormat="1" ht="15" customHeight="1" x14ac:dyDescent="0.2">
      <c r="A208" s="315"/>
      <c r="B208" s="304"/>
      <c r="C208" s="304"/>
      <c r="D208" s="304"/>
      <c r="E208" s="304"/>
      <c r="F208" s="304"/>
      <c r="G208" s="304"/>
      <c r="H208" s="304"/>
      <c r="I208" s="304"/>
      <c r="J208" s="304"/>
      <c r="K208" s="304"/>
      <c r="L208" s="304"/>
      <c r="M208" s="304"/>
      <c r="N208" s="304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304"/>
      <c r="AQ208" s="304"/>
      <c r="AR208" s="304"/>
      <c r="AS208" s="304"/>
      <c r="AT208" s="304"/>
      <c r="AU208" s="304"/>
      <c r="AV208" s="304"/>
      <c r="AW208" s="304"/>
      <c r="AX208" s="304"/>
      <c r="AY208" s="304"/>
      <c r="AZ208" s="304"/>
      <c r="BA208" s="304"/>
      <c r="BB208" s="304"/>
      <c r="BC208" s="304"/>
      <c r="BD208" s="304"/>
      <c r="BE208" s="304"/>
      <c r="BF208" s="304"/>
      <c r="BG208" s="315"/>
    </row>
    <row r="209" spans="1:66" s="317" customFormat="1" ht="15" customHeight="1" x14ac:dyDescent="0.2">
      <c r="A209" s="315"/>
      <c r="B209" s="304"/>
      <c r="C209" s="304"/>
      <c r="D209" s="304"/>
      <c r="E209" s="304"/>
      <c r="F209" s="304"/>
      <c r="G209" s="304"/>
      <c r="H209" s="304"/>
      <c r="I209" s="304"/>
      <c r="J209" s="304"/>
      <c r="K209" s="304"/>
      <c r="L209" s="304"/>
      <c r="M209" s="304"/>
      <c r="N209" s="304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304"/>
      <c r="AY209" s="304"/>
      <c r="AZ209" s="304"/>
      <c r="BA209" s="304"/>
      <c r="BB209" s="304"/>
      <c r="BC209" s="304"/>
      <c r="BD209" s="304"/>
      <c r="BE209" s="304"/>
      <c r="BF209" s="304"/>
      <c r="BG209" s="315"/>
    </row>
    <row r="210" spans="1:66" s="317" customFormat="1" ht="15" customHeight="1" x14ac:dyDescent="0.2">
      <c r="A210" s="315"/>
      <c r="B210" s="304"/>
      <c r="C210" s="304"/>
      <c r="D210" s="304"/>
      <c r="E210" s="304"/>
      <c r="F210" s="304"/>
      <c r="G210" s="304"/>
      <c r="H210" s="304"/>
      <c r="I210" s="304"/>
      <c r="J210" s="304"/>
      <c r="K210" s="304"/>
      <c r="L210" s="304"/>
      <c r="M210" s="304"/>
      <c r="N210" s="304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304"/>
      <c r="AY210" s="304"/>
      <c r="AZ210" s="304"/>
      <c r="BA210" s="304"/>
      <c r="BB210" s="304"/>
      <c r="BC210" s="304"/>
      <c r="BD210" s="304"/>
      <c r="BE210" s="304"/>
      <c r="BF210" s="304"/>
      <c r="BG210" s="315"/>
    </row>
    <row r="211" spans="1:66" s="317" customFormat="1" ht="15" customHeight="1" x14ac:dyDescent="0.2">
      <c r="A211" s="315"/>
      <c r="B211" s="304"/>
      <c r="C211" s="304"/>
      <c r="D211" s="304"/>
      <c r="E211" s="304"/>
      <c r="F211" s="304"/>
      <c r="G211" s="304"/>
      <c r="H211" s="304"/>
      <c r="I211" s="304"/>
      <c r="J211" s="304"/>
      <c r="K211" s="304"/>
      <c r="L211" s="304"/>
      <c r="M211" s="304"/>
      <c r="N211" s="304"/>
      <c r="O211" s="16"/>
      <c r="P211" s="16"/>
      <c r="Q211" s="16"/>
      <c r="R211" s="16"/>
      <c r="S211" s="16"/>
      <c r="T211" s="16"/>
      <c r="U211" s="16"/>
      <c r="V211" s="912"/>
      <c r="W211" s="912"/>
      <c r="X211" s="912"/>
      <c r="Y211" s="912"/>
      <c r="Z211" s="912"/>
      <c r="AA211" s="912"/>
      <c r="AB211" s="912"/>
      <c r="AC211" s="912"/>
      <c r="AD211" s="912"/>
      <c r="AE211" s="912"/>
      <c r="AF211" s="912"/>
      <c r="AG211" s="912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304"/>
      <c r="AY211" s="304"/>
      <c r="AZ211" s="304"/>
      <c r="BA211" s="304"/>
      <c r="BB211" s="304"/>
      <c r="BC211" s="304"/>
      <c r="BD211" s="304"/>
      <c r="BE211" s="304"/>
      <c r="BF211" s="304"/>
      <c r="BG211" s="315"/>
    </row>
    <row r="212" spans="1:66" s="317" customFormat="1" ht="15" customHeight="1" x14ac:dyDescent="0.2">
      <c r="A212" s="315"/>
      <c r="B212" s="304"/>
      <c r="C212" s="304"/>
      <c r="D212" s="304"/>
      <c r="E212" s="304"/>
      <c r="F212" s="304"/>
      <c r="G212" s="304"/>
      <c r="H212" s="304"/>
      <c r="I212" s="304"/>
      <c r="J212" s="304"/>
      <c r="K212" s="304"/>
      <c r="L212" s="304"/>
      <c r="M212" s="304"/>
      <c r="N212" s="304"/>
      <c r="O212" s="16"/>
      <c r="P212" s="16"/>
      <c r="Q212" s="16"/>
      <c r="R212" s="16"/>
      <c r="S212" s="16"/>
      <c r="T212" s="16"/>
      <c r="U212" s="16"/>
      <c r="V212" s="912"/>
      <c r="W212" s="912"/>
      <c r="X212" s="912"/>
      <c r="Y212" s="912"/>
      <c r="Z212" s="912"/>
      <c r="AA212" s="912"/>
      <c r="AB212" s="912"/>
      <c r="AC212" s="912"/>
      <c r="AD212" s="912"/>
      <c r="AE212" s="912"/>
      <c r="AF212" s="912"/>
      <c r="AG212" s="912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304"/>
      <c r="AY212" s="304"/>
      <c r="AZ212" s="304"/>
      <c r="BA212" s="304"/>
      <c r="BB212" s="304"/>
      <c r="BC212" s="304"/>
      <c r="BD212" s="304"/>
      <c r="BE212" s="304"/>
      <c r="BF212" s="304"/>
      <c r="BG212" s="315"/>
    </row>
    <row r="213" spans="1:66" s="317" customFormat="1" ht="15" customHeight="1" x14ac:dyDescent="0.2">
      <c r="A213" s="315"/>
      <c r="B213" s="304"/>
      <c r="C213" s="304"/>
      <c r="D213" s="304"/>
      <c r="E213" s="304"/>
      <c r="F213" s="304"/>
      <c r="G213" s="304"/>
      <c r="H213" s="304"/>
      <c r="I213" s="304"/>
      <c r="J213" s="304"/>
      <c r="K213" s="304"/>
      <c r="L213" s="304"/>
      <c r="M213" s="304"/>
      <c r="N213" s="304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304"/>
      <c r="AY213" s="304"/>
      <c r="AZ213" s="304"/>
      <c r="BA213" s="304"/>
      <c r="BB213" s="304"/>
      <c r="BC213" s="304"/>
      <c r="BD213" s="304"/>
      <c r="BE213" s="304"/>
      <c r="BF213" s="304"/>
      <c r="BG213" s="315"/>
    </row>
    <row r="214" spans="1:66" s="317" customFormat="1" ht="15" customHeight="1" x14ac:dyDescent="0.2">
      <c r="A214" s="315"/>
      <c r="B214" s="304"/>
      <c r="C214" s="304"/>
      <c r="D214" s="304"/>
      <c r="E214" s="304"/>
      <c r="F214" s="304"/>
      <c r="G214" s="304"/>
      <c r="H214" s="304"/>
      <c r="I214" s="304"/>
      <c r="J214" s="304"/>
      <c r="K214" s="304"/>
      <c r="L214" s="304"/>
      <c r="M214" s="304"/>
      <c r="N214" s="304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304"/>
      <c r="AY214" s="304"/>
      <c r="AZ214" s="304"/>
      <c r="BA214" s="304"/>
      <c r="BB214" s="304"/>
      <c r="BC214" s="304"/>
      <c r="BD214" s="304"/>
      <c r="BE214" s="304"/>
      <c r="BF214" s="304"/>
      <c r="BG214" s="315"/>
    </row>
    <row r="215" spans="1:66" s="317" customFormat="1" ht="15" customHeight="1" x14ac:dyDescent="0.2">
      <c r="A215" s="315"/>
      <c r="B215" s="304"/>
      <c r="C215" s="304"/>
      <c r="D215" s="304"/>
      <c r="E215" s="304"/>
      <c r="F215" s="304"/>
      <c r="G215" s="304"/>
      <c r="H215" s="304"/>
      <c r="I215" s="304"/>
      <c r="J215" s="304"/>
      <c r="K215" s="304"/>
      <c r="L215" s="304"/>
      <c r="M215" s="304"/>
      <c r="N215" s="304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304"/>
      <c r="AY215" s="304"/>
      <c r="AZ215" s="304"/>
      <c r="BA215" s="304"/>
      <c r="BB215" s="304"/>
      <c r="BC215" s="304"/>
      <c r="BD215" s="304"/>
      <c r="BE215" s="304"/>
      <c r="BF215" s="304"/>
      <c r="BG215" s="315"/>
    </row>
    <row r="216" spans="1:66" s="317" customFormat="1" ht="15" customHeight="1" x14ac:dyDescent="0.2">
      <c r="A216" s="315"/>
      <c r="B216" s="304"/>
      <c r="C216" s="304"/>
      <c r="D216" s="304"/>
      <c r="E216" s="304"/>
      <c r="F216" s="304"/>
      <c r="G216" s="304"/>
      <c r="H216" s="304"/>
      <c r="I216" s="304"/>
      <c r="J216" s="304"/>
      <c r="K216" s="304"/>
      <c r="L216" s="304"/>
      <c r="M216" s="304"/>
      <c r="N216" s="304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304"/>
      <c r="AY216" s="304"/>
      <c r="AZ216" s="304"/>
      <c r="BA216" s="304"/>
      <c r="BB216" s="304"/>
      <c r="BC216" s="304"/>
      <c r="BD216" s="304"/>
      <c r="BE216" s="304"/>
      <c r="BF216" s="304"/>
      <c r="BG216" s="315"/>
    </row>
    <row r="217" spans="1:66" s="317" customFormat="1" ht="15" customHeight="1" x14ac:dyDescent="0.2">
      <c r="A217" s="315"/>
      <c r="B217" s="304"/>
      <c r="C217" s="304"/>
      <c r="D217" s="304"/>
      <c r="E217" s="304"/>
      <c r="F217" s="304"/>
      <c r="G217" s="304"/>
      <c r="H217" s="304"/>
      <c r="I217" s="304"/>
      <c r="J217" s="304"/>
      <c r="K217" s="304"/>
      <c r="L217" s="304"/>
      <c r="M217" s="304"/>
      <c r="N217" s="304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304"/>
      <c r="AY217" s="304"/>
      <c r="AZ217" s="304"/>
      <c r="BA217" s="304"/>
      <c r="BB217" s="304"/>
      <c r="BC217" s="304"/>
      <c r="BD217" s="304"/>
      <c r="BE217" s="304"/>
      <c r="BF217" s="304"/>
      <c r="BG217" s="315"/>
    </row>
    <row r="218" spans="1:66" s="314" customFormat="1" ht="15" customHeight="1" x14ac:dyDescent="0.2">
      <c r="A218" s="315"/>
      <c r="B218" s="304"/>
      <c r="C218" s="910" t="s">
        <v>393</v>
      </c>
      <c r="D218" s="911"/>
      <c r="E218" s="911"/>
      <c r="F218" s="911"/>
      <c r="G218" s="911"/>
      <c r="H218" s="911"/>
      <c r="I218" s="911"/>
      <c r="J218" s="911"/>
      <c r="K218" s="911"/>
      <c r="L218" s="911"/>
      <c r="M218" s="911"/>
      <c r="N218" s="911"/>
      <c r="O218" s="911"/>
      <c r="P218" s="911"/>
      <c r="Q218" s="911"/>
      <c r="R218" s="911"/>
      <c r="S218" s="911"/>
      <c r="T218" s="911"/>
      <c r="U218" s="911"/>
      <c r="V218" s="911"/>
      <c r="W218" s="911"/>
      <c r="X218" s="911"/>
      <c r="Y218" s="911"/>
      <c r="Z218" s="911"/>
      <c r="AA218" s="911"/>
      <c r="AB218" s="911"/>
      <c r="AC218" s="911"/>
      <c r="AD218" s="911"/>
      <c r="AE218" s="911"/>
      <c r="AF218" s="911"/>
      <c r="AG218" s="911"/>
      <c r="AH218" s="911"/>
      <c r="AI218" s="911"/>
      <c r="AJ218" s="911"/>
      <c r="AK218" s="911"/>
      <c r="AL218" s="911"/>
      <c r="AM218" s="911"/>
      <c r="AN218" s="911"/>
      <c r="AO218" s="911"/>
      <c r="AP218" s="911"/>
      <c r="AQ218" s="911"/>
      <c r="AR218" s="348"/>
      <c r="AS218" s="348"/>
      <c r="AT218" s="348"/>
      <c r="AU218" s="348"/>
      <c r="AV218" s="348"/>
      <c r="AW218" s="348"/>
      <c r="AX218" s="348"/>
      <c r="AY218" s="348"/>
      <c r="AZ218" s="348"/>
      <c r="BA218" s="348"/>
      <c r="BB218" s="348"/>
      <c r="BC218" s="348"/>
      <c r="BD218" s="348"/>
      <c r="BE218" s="348"/>
      <c r="BF218" s="304"/>
      <c r="BG218" s="315"/>
      <c r="BH218" s="317"/>
      <c r="BI218" s="317"/>
      <c r="BJ218" s="317"/>
      <c r="BK218" s="317"/>
      <c r="BL218" s="317"/>
      <c r="BM218" s="317"/>
      <c r="BN218" s="317"/>
    </row>
    <row r="219" spans="1:66" s="352" customFormat="1" ht="15" customHeight="1" x14ac:dyDescent="0.2">
      <c r="A219" s="349"/>
      <c r="B219" s="350"/>
      <c r="C219" s="911" t="s">
        <v>394</v>
      </c>
      <c r="D219" s="911"/>
      <c r="E219" s="911"/>
      <c r="F219" s="911"/>
      <c r="G219" s="911"/>
      <c r="H219" s="911"/>
      <c r="I219" s="911"/>
      <c r="J219" s="911"/>
      <c r="K219" s="911"/>
      <c r="L219" s="911"/>
      <c r="M219" s="911"/>
      <c r="N219" s="911"/>
      <c r="O219" s="911"/>
      <c r="P219" s="911"/>
      <c r="Q219" s="911"/>
      <c r="R219" s="911"/>
      <c r="S219" s="911"/>
      <c r="T219" s="911"/>
      <c r="U219" s="911"/>
      <c r="V219" s="911"/>
      <c r="W219" s="911"/>
      <c r="X219" s="911"/>
      <c r="Y219" s="911"/>
      <c r="Z219" s="911"/>
      <c r="AA219" s="911"/>
      <c r="AB219" s="911"/>
      <c r="AC219" s="911"/>
      <c r="AD219" s="911"/>
      <c r="AE219" s="911"/>
      <c r="AF219" s="911"/>
      <c r="AG219" s="911"/>
      <c r="AH219" s="911"/>
      <c r="AI219" s="911"/>
      <c r="AJ219" s="911"/>
      <c r="AK219" s="911"/>
      <c r="AL219" s="911"/>
      <c r="AM219" s="911"/>
      <c r="AN219" s="911"/>
      <c r="AO219" s="911"/>
      <c r="AP219" s="911"/>
      <c r="AQ219" s="911"/>
      <c r="AR219" s="348"/>
      <c r="AS219" s="348"/>
      <c r="AT219" s="348"/>
      <c r="AU219" s="348"/>
      <c r="AV219" s="348"/>
      <c r="AW219" s="348"/>
      <c r="AX219" s="348"/>
      <c r="AY219" s="348"/>
      <c r="AZ219" s="348"/>
      <c r="BA219" s="348"/>
      <c r="BB219" s="348"/>
      <c r="BC219" s="348"/>
      <c r="BD219" s="348"/>
      <c r="BE219" s="348"/>
      <c r="BF219" s="350"/>
      <c r="BG219" s="349"/>
      <c r="BH219" s="351"/>
      <c r="BI219" s="351"/>
      <c r="BJ219" s="351"/>
      <c r="BK219" s="351"/>
      <c r="BL219" s="351"/>
      <c r="BM219" s="351"/>
      <c r="BN219" s="351"/>
    </row>
    <row r="220" spans="1:66" s="352" customFormat="1" ht="15" customHeight="1" x14ac:dyDescent="0.2">
      <c r="A220" s="349"/>
      <c r="B220" s="350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348"/>
      <c r="AS220" s="348"/>
      <c r="AT220" s="348"/>
      <c r="AU220" s="348"/>
      <c r="AV220" s="348"/>
      <c r="AW220" s="348"/>
      <c r="AX220" s="348"/>
      <c r="AY220" s="348"/>
      <c r="AZ220" s="348"/>
      <c r="BA220" s="348"/>
      <c r="BB220" s="348"/>
      <c r="BC220" s="348"/>
      <c r="BD220" s="348"/>
      <c r="BE220" s="348"/>
      <c r="BF220" s="350"/>
      <c r="BG220" s="351"/>
      <c r="BH220" s="351"/>
      <c r="BI220" s="351"/>
      <c r="BJ220" s="351"/>
      <c r="BK220" s="351"/>
      <c r="BL220" s="351"/>
      <c r="BM220" s="351"/>
      <c r="BN220" s="351"/>
    </row>
    <row r="221" spans="1:66" s="352" customFormat="1" ht="15" customHeight="1" x14ac:dyDescent="0.2">
      <c r="A221" s="349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  <c r="BG221" s="349"/>
      <c r="BH221" s="351"/>
      <c r="BI221" s="351"/>
      <c r="BJ221" s="351"/>
      <c r="BK221" s="351"/>
      <c r="BL221" s="351"/>
      <c r="BM221" s="351"/>
      <c r="BN221" s="351"/>
    </row>
    <row r="222" spans="1:66" ht="15.75" x14ac:dyDescent="0.2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131"/>
      <c r="AO222" s="131"/>
      <c r="AP222" s="131"/>
      <c r="AQ222" s="131"/>
      <c r="AR222" s="105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</row>
    <row r="223" spans="1:66" ht="23.25" x14ac:dyDescent="0.2">
      <c r="A223" s="101"/>
      <c r="B223" s="101"/>
      <c r="C223" s="900" t="s">
        <v>561</v>
      </c>
      <c r="D223" s="900"/>
      <c r="E223" s="900"/>
      <c r="F223" s="900"/>
      <c r="G223" s="900"/>
      <c r="H223" s="900"/>
      <c r="I223" s="900"/>
      <c r="J223" s="900"/>
      <c r="K223" s="900"/>
      <c r="L223" s="900"/>
      <c r="M223" s="900"/>
      <c r="N223" s="900"/>
      <c r="O223" s="900"/>
      <c r="P223" s="900"/>
      <c r="Q223" s="900"/>
      <c r="R223" s="900"/>
      <c r="S223" s="900"/>
      <c r="T223" s="900"/>
      <c r="U223" s="900"/>
      <c r="V223" s="900"/>
      <c r="W223" s="900"/>
      <c r="X223" s="900"/>
      <c r="Y223" s="900"/>
      <c r="Z223" s="900"/>
      <c r="AA223" s="900"/>
      <c r="AB223" s="900"/>
      <c r="AC223" s="900"/>
      <c r="AD223" s="900"/>
      <c r="AE223" s="900"/>
      <c r="AF223" s="900"/>
      <c r="AG223" s="900"/>
      <c r="AH223" s="900"/>
      <c r="AI223" s="900"/>
      <c r="AJ223" s="900"/>
      <c r="AK223" s="900"/>
      <c r="AL223" s="900"/>
      <c r="AM223" s="900"/>
      <c r="AN223" s="900"/>
      <c r="AO223" s="900"/>
      <c r="AP223" s="900"/>
      <c r="AQ223" s="900"/>
      <c r="AR223" s="900"/>
      <c r="AS223" s="900"/>
      <c r="AT223" s="900"/>
      <c r="AU223" s="900"/>
      <c r="AV223" s="900"/>
      <c r="AW223" s="900"/>
      <c r="AX223" s="900"/>
      <c r="AY223" s="900"/>
      <c r="AZ223" s="900"/>
      <c r="BA223" s="900"/>
      <c r="BB223" s="900"/>
      <c r="BC223" s="900"/>
      <c r="BD223" s="900"/>
      <c r="BE223" s="900"/>
      <c r="BF223" s="102"/>
      <c r="BG223" s="102"/>
    </row>
    <row r="224" spans="1:66" x14ac:dyDescent="0.2">
      <c r="A224" s="94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  <c r="BD224" s="94"/>
      <c r="BE224" s="94"/>
      <c r="BF224" s="94"/>
      <c r="BG224" s="94"/>
    </row>
    <row r="225" spans="1:59" ht="13.5" thickBot="1" x14ac:dyDescent="0.25">
      <c r="A225" s="94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94"/>
    </row>
    <row r="226" spans="1:59" ht="13.5" thickBot="1" x14ac:dyDescent="0.25">
      <c r="A226" s="94"/>
      <c r="B226" s="63"/>
      <c r="C226" s="895" t="s">
        <v>176</v>
      </c>
      <c r="D226" s="895"/>
      <c r="E226" s="895"/>
      <c r="F226" s="895"/>
      <c r="G226" s="895"/>
      <c r="H226" s="895"/>
      <c r="I226" s="895"/>
      <c r="J226" s="895"/>
      <c r="K226" s="895"/>
      <c r="L226" s="895"/>
      <c r="M226" s="895"/>
      <c r="N226" s="895"/>
      <c r="O226" s="895"/>
      <c r="P226" s="895"/>
      <c r="Q226" s="895"/>
      <c r="R226" s="895"/>
      <c r="S226" s="897" t="s">
        <v>537</v>
      </c>
      <c r="T226" s="897"/>
      <c r="U226" s="897"/>
      <c r="V226" s="897"/>
      <c r="W226" s="897"/>
      <c r="X226" s="897"/>
      <c r="Y226" s="897"/>
      <c r="Z226" s="897"/>
      <c r="AA226" s="63"/>
      <c r="AB226" s="63"/>
      <c r="AC226" s="63"/>
      <c r="AD226" s="63"/>
      <c r="AE226" s="63"/>
      <c r="AF226" s="63"/>
      <c r="AG226" s="699" t="s">
        <v>189</v>
      </c>
      <c r="AH226" s="699"/>
      <c r="AI226" s="699"/>
      <c r="AJ226" s="699"/>
      <c r="AK226" s="699"/>
      <c r="AL226" s="699"/>
      <c r="AM226" s="699"/>
      <c r="AN226" s="699"/>
      <c r="AO226" s="699"/>
      <c r="AP226" s="699"/>
      <c r="AQ226" s="699"/>
      <c r="AR226" s="699"/>
      <c r="AS226" s="699"/>
      <c r="AT226" s="699"/>
      <c r="AU226" s="699"/>
      <c r="AV226" s="699"/>
      <c r="AW226" s="699"/>
      <c r="AX226" s="699"/>
      <c r="AY226" s="699"/>
      <c r="AZ226" s="699"/>
      <c r="BA226" s="699"/>
      <c r="BB226" s="699"/>
      <c r="BC226" s="699"/>
      <c r="BD226" s="63"/>
      <c r="BE226" s="63"/>
      <c r="BF226" s="63"/>
      <c r="BG226" s="94"/>
    </row>
    <row r="227" spans="1:59" x14ac:dyDescent="0.2">
      <c r="A227" s="94"/>
      <c r="B227" s="63"/>
      <c r="C227" s="66"/>
      <c r="D227" s="66"/>
      <c r="E227" s="66"/>
      <c r="F227" s="66"/>
      <c r="G227" s="66"/>
      <c r="H227" s="66"/>
      <c r="I227" s="66"/>
      <c r="J227" s="63"/>
      <c r="K227" s="63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71"/>
      <c r="X227" s="71"/>
      <c r="Y227" s="71"/>
      <c r="Z227" s="71"/>
      <c r="AA227" s="63"/>
      <c r="AB227" s="63"/>
      <c r="AC227" s="63"/>
      <c r="AD227" s="63"/>
      <c r="AE227" s="63"/>
      <c r="AF227" s="63"/>
      <c r="AG227" s="699" t="s">
        <v>543</v>
      </c>
      <c r="AH227" s="699"/>
      <c r="AI227" s="699"/>
      <c r="AJ227" s="699"/>
      <c r="AK227" s="699"/>
      <c r="AL227" s="699"/>
      <c r="AM227" s="699"/>
      <c r="AN227" s="699"/>
      <c r="AO227" s="699"/>
      <c r="AP227" s="699"/>
      <c r="AQ227" s="699"/>
      <c r="AR227" s="699"/>
      <c r="AS227" s="699"/>
      <c r="AT227" s="699"/>
      <c r="AU227" s="699"/>
      <c r="AV227" s="699"/>
      <c r="AW227" s="699"/>
      <c r="AX227" s="699"/>
      <c r="AY227" s="699"/>
      <c r="AZ227" s="699"/>
      <c r="BA227" s="699"/>
      <c r="BB227" s="699"/>
      <c r="BC227" s="699"/>
      <c r="BD227" s="699"/>
      <c r="BE227" s="699"/>
      <c r="BF227" s="63"/>
      <c r="BG227" s="94"/>
    </row>
    <row r="228" spans="1:59" x14ac:dyDescent="0.2">
      <c r="A228" s="94"/>
      <c r="B228" s="63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94"/>
    </row>
    <row r="229" spans="1:59" ht="20.25" x14ac:dyDescent="0.2">
      <c r="A229" s="94"/>
      <c r="B229" s="71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3"/>
      <c r="AA229" s="63"/>
      <c r="AB229" s="63"/>
      <c r="AC229" s="63"/>
      <c r="AD229" s="63"/>
      <c r="AE229" s="63"/>
      <c r="AF229" s="63"/>
      <c r="AG229" s="63"/>
      <c r="AH229" s="66"/>
      <c r="AI229" s="901">
        <v>1</v>
      </c>
      <c r="AJ229" s="902"/>
      <c r="AK229" s="151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94"/>
    </row>
    <row r="230" spans="1:59" ht="20.25" x14ac:dyDescent="0.2">
      <c r="A230" s="94"/>
      <c r="B230" s="63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3"/>
      <c r="AA230" s="63"/>
      <c r="AB230" s="63"/>
      <c r="AC230" s="63"/>
      <c r="AD230" s="63"/>
      <c r="AE230" s="63"/>
      <c r="AF230" s="63"/>
      <c r="AG230" s="63"/>
      <c r="AH230" s="66"/>
      <c r="AI230" s="66"/>
      <c r="AJ230" s="66"/>
      <c r="AK230" s="151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94"/>
    </row>
    <row r="231" spans="1:59" x14ac:dyDescent="0.2">
      <c r="A231" s="94"/>
      <c r="B231" s="63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94"/>
    </row>
    <row r="232" spans="1:59" x14ac:dyDescent="0.2">
      <c r="A232" s="94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242">
        <v>40974</v>
      </c>
      <c r="BB232" s="63"/>
      <c r="BC232" s="63"/>
      <c r="BD232" s="63"/>
      <c r="BE232" s="63"/>
      <c r="BF232" s="63"/>
      <c r="BG232" s="94"/>
    </row>
    <row r="233" spans="1:59" x14ac:dyDescent="0.2">
      <c r="A233" s="94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94"/>
    </row>
    <row r="234" spans="1:59" x14ac:dyDescent="0.2">
      <c r="A234" s="94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94"/>
    </row>
    <row r="235" spans="1:59" x14ac:dyDescent="0.2">
      <c r="A235" s="94"/>
      <c r="B235" s="63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94"/>
    </row>
    <row r="236" spans="1:59" x14ac:dyDescent="0.2">
      <c r="A236" s="94"/>
      <c r="B236" s="63"/>
      <c r="C236" s="898" t="str">
        <f>IF(C168="ATTENTION - Mounting plate 175H3100 should work for this application","Mounting plate 175H3100 should work for this application","")</f>
        <v/>
      </c>
      <c r="D236" s="898"/>
      <c r="E236" s="898"/>
      <c r="F236" s="898"/>
      <c r="G236" s="898"/>
      <c r="H236" s="898"/>
      <c r="I236" s="898"/>
      <c r="J236" s="898"/>
      <c r="K236" s="898"/>
      <c r="L236" s="898"/>
      <c r="M236" s="898"/>
      <c r="N236" s="898"/>
      <c r="O236" s="898"/>
      <c r="P236" s="898"/>
      <c r="Q236" s="898"/>
      <c r="R236" s="898"/>
      <c r="S236" s="898"/>
      <c r="T236" s="898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6"/>
      <c r="AJ236" s="66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94"/>
    </row>
    <row r="237" spans="1:59" x14ac:dyDescent="0.2">
      <c r="A237" s="94"/>
      <c r="B237" s="63"/>
      <c r="C237" s="898"/>
      <c r="D237" s="898"/>
      <c r="E237" s="898"/>
      <c r="F237" s="898"/>
      <c r="G237" s="898"/>
      <c r="H237" s="898"/>
      <c r="I237" s="898"/>
      <c r="J237" s="898"/>
      <c r="K237" s="898"/>
      <c r="L237" s="898"/>
      <c r="M237" s="898"/>
      <c r="N237" s="898"/>
      <c r="O237" s="898"/>
      <c r="P237" s="898"/>
      <c r="Q237" s="898"/>
      <c r="R237" s="898"/>
      <c r="S237" s="898"/>
      <c r="T237" s="898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6"/>
      <c r="AJ237" s="66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94"/>
    </row>
    <row r="238" spans="1:59" ht="20.25" x14ac:dyDescent="0.2">
      <c r="A238" s="94"/>
      <c r="B238" s="63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150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6"/>
      <c r="AI238" s="901">
        <v>2</v>
      </c>
      <c r="AJ238" s="902"/>
      <c r="AK238" s="151"/>
      <c r="AL238" s="63"/>
      <c r="AM238" s="71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94"/>
    </row>
    <row r="239" spans="1:59" ht="20.25" x14ac:dyDescent="0.2">
      <c r="A239" s="94"/>
      <c r="B239" s="63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150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6"/>
      <c r="AI239" s="66"/>
      <c r="AJ239" s="151"/>
      <c r="AK239" s="151"/>
      <c r="AL239" s="63"/>
      <c r="AM239" s="71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94"/>
    </row>
    <row r="240" spans="1:59" x14ac:dyDescent="0.2">
      <c r="A240" s="94"/>
      <c r="B240" s="63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71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94"/>
    </row>
    <row r="241" spans="1:59" x14ac:dyDescent="0.2">
      <c r="A241" s="94"/>
      <c r="B241" s="63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94"/>
    </row>
    <row r="242" spans="1:59" x14ac:dyDescent="0.2">
      <c r="A242" s="94"/>
      <c r="B242" s="63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94"/>
    </row>
    <row r="243" spans="1:59" x14ac:dyDescent="0.2">
      <c r="A243" s="94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94"/>
    </row>
    <row r="244" spans="1:59" x14ac:dyDescent="0.2">
      <c r="A244" s="94"/>
      <c r="B244" s="63"/>
      <c r="C244" s="898" t="str">
        <f>IF(D58="","",IF(C169="ATTENTION - Mounting Plate 20S4200 should work for this application","Mounting Plate 20S4200 should work for this application",""))</f>
        <v/>
      </c>
      <c r="D244" s="898"/>
      <c r="E244" s="898"/>
      <c r="F244" s="898"/>
      <c r="G244" s="898"/>
      <c r="H244" s="898"/>
      <c r="I244" s="898"/>
      <c r="J244" s="898"/>
      <c r="K244" s="898"/>
      <c r="L244" s="898"/>
      <c r="M244" s="898"/>
      <c r="N244" s="898"/>
      <c r="O244" s="898"/>
      <c r="P244" s="898"/>
      <c r="Q244" s="898"/>
      <c r="R244" s="898"/>
      <c r="S244" s="898"/>
      <c r="T244" s="898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899" t="s">
        <v>190</v>
      </c>
      <c r="AS244" s="899"/>
      <c r="AT244" s="899"/>
      <c r="AU244" s="899"/>
      <c r="AV244" s="899"/>
      <c r="AW244" s="899"/>
      <c r="AX244" s="899"/>
      <c r="AY244" s="899"/>
      <c r="AZ244" s="899"/>
      <c r="BA244" s="899"/>
      <c r="BB244" s="899"/>
      <c r="BC244" s="899"/>
      <c r="BD244" s="899"/>
      <c r="BE244" s="899"/>
      <c r="BF244" s="63"/>
      <c r="BG244" s="94"/>
    </row>
    <row r="245" spans="1:59" x14ac:dyDescent="0.2">
      <c r="A245" s="94"/>
      <c r="B245" s="63"/>
      <c r="C245" s="898"/>
      <c r="D245" s="898"/>
      <c r="E245" s="898"/>
      <c r="F245" s="898"/>
      <c r="G245" s="898"/>
      <c r="H245" s="898"/>
      <c r="I245" s="898"/>
      <c r="J245" s="898"/>
      <c r="K245" s="898"/>
      <c r="L245" s="898"/>
      <c r="M245" s="898"/>
      <c r="N245" s="898"/>
      <c r="O245" s="898"/>
      <c r="P245" s="898"/>
      <c r="Q245" s="898"/>
      <c r="R245" s="898"/>
      <c r="S245" s="898"/>
      <c r="T245" s="898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899"/>
      <c r="AS245" s="899"/>
      <c r="AT245" s="899"/>
      <c r="AU245" s="899"/>
      <c r="AV245" s="899"/>
      <c r="AW245" s="899"/>
      <c r="AX245" s="899"/>
      <c r="AY245" s="899"/>
      <c r="AZ245" s="899"/>
      <c r="BA245" s="899"/>
      <c r="BB245" s="899"/>
      <c r="BC245" s="899"/>
      <c r="BD245" s="899"/>
      <c r="BE245" s="899"/>
      <c r="BF245" s="132"/>
      <c r="BG245" s="94"/>
    </row>
    <row r="246" spans="1:59" x14ac:dyDescent="0.2">
      <c r="A246" s="94"/>
      <c r="B246" s="63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94"/>
    </row>
    <row r="247" spans="1:59" x14ac:dyDescent="0.2">
      <c r="A247" s="94"/>
      <c r="B247" s="63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94"/>
    </row>
    <row r="248" spans="1:59" x14ac:dyDescent="0.2">
      <c r="A248" s="94"/>
      <c r="B248" s="63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99" t="s">
        <v>198</v>
      </c>
      <c r="AH248" s="699"/>
      <c r="AI248" s="699"/>
      <c r="AJ248" s="699"/>
      <c r="AK248" s="699"/>
      <c r="AL248" s="699"/>
      <c r="AM248" s="699"/>
      <c r="AN248" s="699"/>
      <c r="AO248" s="699"/>
      <c r="AP248" s="699"/>
      <c r="AQ248" s="699"/>
      <c r="AR248" s="699"/>
      <c r="AS248" s="699"/>
      <c r="AT248" s="699"/>
      <c r="AU248" s="699"/>
      <c r="AV248" s="699"/>
      <c r="AW248" s="699"/>
      <c r="AX248" s="699"/>
      <c r="AY248" s="699"/>
      <c r="AZ248" s="699"/>
      <c r="BA248" s="699"/>
      <c r="BB248" s="699"/>
      <c r="BC248" s="699"/>
      <c r="BD248" s="699"/>
      <c r="BE248" s="63"/>
      <c r="BF248" s="63"/>
      <c r="BG248" s="94"/>
    </row>
    <row r="249" spans="1:59" x14ac:dyDescent="0.2">
      <c r="A249" s="94"/>
      <c r="B249" s="63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150"/>
      <c r="T249" s="150"/>
      <c r="U249" s="150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99" t="s">
        <v>542</v>
      </c>
      <c r="AH249" s="699"/>
      <c r="AI249" s="699"/>
      <c r="AJ249" s="699"/>
      <c r="AK249" s="699"/>
      <c r="AL249" s="699"/>
      <c r="AM249" s="699"/>
      <c r="AN249" s="699"/>
      <c r="AO249" s="699"/>
      <c r="AP249" s="699"/>
      <c r="AQ249" s="699"/>
      <c r="AR249" s="699"/>
      <c r="AS249" s="699"/>
      <c r="AT249" s="699"/>
      <c r="AU249" s="699"/>
      <c r="AV249" s="699"/>
      <c r="AW249" s="699"/>
      <c r="AX249" s="699"/>
      <c r="AY249" s="699"/>
      <c r="AZ249" s="699"/>
      <c r="BA249" s="699"/>
      <c r="BB249" s="699"/>
      <c r="BC249" s="699"/>
      <c r="BD249" s="699"/>
      <c r="BE249" s="699"/>
      <c r="BF249" s="699"/>
      <c r="BG249" s="94"/>
    </row>
    <row r="250" spans="1:59" x14ac:dyDescent="0.2">
      <c r="A250" s="94"/>
      <c r="B250" s="63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150"/>
      <c r="T250" s="150"/>
      <c r="U250" s="150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94"/>
    </row>
    <row r="251" spans="1:59" ht="20.25" x14ac:dyDescent="0.2">
      <c r="A251" s="94"/>
      <c r="B251" s="63"/>
      <c r="C251" s="898" t="str">
        <f>IF(C168="ATTENTION -          Mounting plate with bracket 175H3F00 will probably be required for this application","Mounting plate with bracket 175H3F00 will probably be required for this application","")</f>
        <v/>
      </c>
      <c r="D251" s="898"/>
      <c r="E251" s="898"/>
      <c r="F251" s="898"/>
      <c r="G251" s="898"/>
      <c r="H251" s="898"/>
      <c r="I251" s="898"/>
      <c r="J251" s="898"/>
      <c r="K251" s="898"/>
      <c r="L251" s="898"/>
      <c r="M251" s="898"/>
      <c r="N251" s="898"/>
      <c r="O251" s="898"/>
      <c r="P251" s="898"/>
      <c r="Q251" s="898"/>
      <c r="R251" s="898"/>
      <c r="S251" s="150"/>
      <c r="T251" s="150"/>
      <c r="U251" s="150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6"/>
      <c r="AG251" s="66"/>
      <c r="AH251" s="66"/>
      <c r="AI251" s="901">
        <v>3</v>
      </c>
      <c r="AJ251" s="902"/>
      <c r="AK251" s="151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94"/>
    </row>
    <row r="252" spans="1:59" ht="20.25" x14ac:dyDescent="0.2">
      <c r="A252" s="94"/>
      <c r="B252" s="63"/>
      <c r="C252" s="898"/>
      <c r="D252" s="898"/>
      <c r="E252" s="898"/>
      <c r="F252" s="898"/>
      <c r="G252" s="898"/>
      <c r="H252" s="898"/>
      <c r="I252" s="898"/>
      <c r="J252" s="898"/>
      <c r="K252" s="898"/>
      <c r="L252" s="898"/>
      <c r="M252" s="898"/>
      <c r="N252" s="898"/>
      <c r="O252" s="898"/>
      <c r="P252" s="898"/>
      <c r="Q252" s="898"/>
      <c r="R252" s="898"/>
      <c r="S252" s="150"/>
      <c r="T252" s="150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6"/>
      <c r="AI252" s="66"/>
      <c r="AJ252" s="151"/>
      <c r="AK252" s="151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94"/>
    </row>
    <row r="253" spans="1:59" x14ac:dyDescent="0.2">
      <c r="A253" s="94"/>
      <c r="B253" s="63"/>
      <c r="C253" s="898"/>
      <c r="D253" s="898"/>
      <c r="E253" s="898"/>
      <c r="F253" s="898"/>
      <c r="G253" s="898"/>
      <c r="H253" s="898"/>
      <c r="I253" s="898"/>
      <c r="J253" s="898"/>
      <c r="K253" s="898"/>
      <c r="L253" s="898"/>
      <c r="M253" s="898"/>
      <c r="N253" s="898"/>
      <c r="O253" s="898"/>
      <c r="P253" s="898"/>
      <c r="Q253" s="898"/>
      <c r="R253" s="898"/>
      <c r="S253" s="150"/>
      <c r="T253" s="150"/>
      <c r="U253" s="150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94"/>
    </row>
    <row r="254" spans="1:59" ht="13.5" thickBot="1" x14ac:dyDescent="0.25">
      <c r="A254" s="94"/>
      <c r="B254" s="71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150"/>
      <c r="T254" s="150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94"/>
    </row>
    <row r="255" spans="1:59" ht="13.5" thickBot="1" x14ac:dyDescent="0.25">
      <c r="A255" s="94"/>
      <c r="B255" s="63"/>
      <c r="C255" s="753" t="s">
        <v>170</v>
      </c>
      <c r="D255" s="642"/>
      <c r="E255" s="642"/>
      <c r="F255" s="642"/>
      <c r="G255" s="642"/>
      <c r="H255" s="642"/>
      <c r="I255" s="642"/>
      <c r="J255" s="642"/>
      <c r="K255" s="642"/>
      <c r="L255" s="642"/>
      <c r="M255" s="642"/>
      <c r="N255" s="642"/>
      <c r="O255" s="642"/>
      <c r="P255" s="642"/>
      <c r="Q255" s="642"/>
      <c r="R255" s="642"/>
      <c r="S255" s="642"/>
      <c r="T255" s="642"/>
      <c r="U255" s="642"/>
      <c r="V255" s="642"/>
      <c r="W255" s="642"/>
      <c r="X255" s="643"/>
      <c r="Y255" s="897" t="s">
        <v>538</v>
      </c>
      <c r="Z255" s="897"/>
      <c r="AA255" s="897"/>
      <c r="AB255" s="897"/>
      <c r="AC255" s="897"/>
      <c r="AD255" s="897"/>
      <c r="AE255" s="897"/>
      <c r="AF255" s="897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94"/>
    </row>
    <row r="256" spans="1:59" x14ac:dyDescent="0.2">
      <c r="A256" s="94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94"/>
    </row>
    <row r="257" spans="1:59" x14ac:dyDescent="0.2">
      <c r="A257" s="94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71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94"/>
    </row>
    <row r="258" spans="1:59" x14ac:dyDescent="0.2">
      <c r="A258" s="94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94"/>
    </row>
    <row r="259" spans="1:59" x14ac:dyDescent="0.2">
      <c r="A259" s="94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94"/>
    </row>
    <row r="260" spans="1:59" x14ac:dyDescent="0.2">
      <c r="A260" s="94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99" t="s">
        <v>541</v>
      </c>
      <c r="AH260" s="699"/>
      <c r="AI260" s="699"/>
      <c r="AJ260" s="699"/>
      <c r="AK260" s="699"/>
      <c r="AL260" s="699"/>
      <c r="AM260" s="699"/>
      <c r="AN260" s="699"/>
      <c r="AO260" s="699"/>
      <c r="AP260" s="699"/>
      <c r="AQ260" s="699"/>
      <c r="AR260" s="699"/>
      <c r="AS260" s="699"/>
      <c r="AT260" s="699"/>
      <c r="AU260" s="699"/>
      <c r="AV260" s="699"/>
      <c r="AW260" s="699"/>
      <c r="AX260" s="699"/>
      <c r="AY260" s="699"/>
      <c r="AZ260" s="699"/>
      <c r="BA260" s="699"/>
      <c r="BB260" s="699"/>
      <c r="BC260" s="699"/>
      <c r="BD260" s="699"/>
      <c r="BE260" s="699"/>
      <c r="BF260" s="699"/>
      <c r="BG260" s="94"/>
    </row>
    <row r="261" spans="1:59" x14ac:dyDescent="0.2">
      <c r="A261" s="94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99" t="s">
        <v>191</v>
      </c>
      <c r="AH261" s="699"/>
      <c r="AI261" s="699"/>
      <c r="AJ261" s="699"/>
      <c r="AK261" s="699"/>
      <c r="AL261" s="699"/>
      <c r="AM261" s="699"/>
      <c r="AN261" s="699"/>
      <c r="AO261" s="699"/>
      <c r="AP261" s="699"/>
      <c r="AQ261" s="699"/>
      <c r="AR261" s="699"/>
      <c r="AS261" s="699"/>
      <c r="AT261" s="699"/>
      <c r="AU261" s="699"/>
      <c r="AV261" s="699"/>
      <c r="AW261" s="699"/>
      <c r="AX261" s="699"/>
      <c r="AY261" s="699"/>
      <c r="AZ261" s="699"/>
      <c r="BA261" s="699"/>
      <c r="BB261" s="699"/>
      <c r="BC261" s="699"/>
      <c r="BD261" s="699"/>
      <c r="BE261" s="699"/>
      <c r="BF261" s="63"/>
      <c r="BG261" s="94"/>
    </row>
    <row r="262" spans="1:59" x14ac:dyDescent="0.2">
      <c r="A262" s="94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99" t="s">
        <v>192</v>
      </c>
      <c r="AH262" s="699"/>
      <c r="AI262" s="699"/>
      <c r="AJ262" s="699"/>
      <c r="AK262" s="699"/>
      <c r="AL262" s="699"/>
      <c r="AM262" s="699"/>
      <c r="AN262" s="699"/>
      <c r="AO262" s="699"/>
      <c r="AP262" s="699"/>
      <c r="AQ262" s="699"/>
      <c r="AR262" s="699"/>
      <c r="AS262" s="699"/>
      <c r="AT262" s="699"/>
      <c r="AU262" s="699"/>
      <c r="AV262" s="699"/>
      <c r="AW262" s="699"/>
      <c r="AX262" s="699"/>
      <c r="AY262" s="699"/>
      <c r="AZ262" s="699"/>
      <c r="BA262" s="699"/>
      <c r="BB262" s="699"/>
      <c r="BC262" s="699"/>
      <c r="BD262" s="699"/>
      <c r="BE262" s="699"/>
      <c r="BF262" s="63"/>
      <c r="BG262" s="94"/>
    </row>
    <row r="263" spans="1:59" x14ac:dyDescent="0.2">
      <c r="A263" s="94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94"/>
    </row>
    <row r="264" spans="1:59" ht="20.25" x14ac:dyDescent="0.2">
      <c r="A264" s="94"/>
      <c r="B264" s="63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63"/>
      <c r="P264" s="71"/>
      <c r="Q264" s="71"/>
      <c r="R264" s="66"/>
      <c r="S264" s="66"/>
      <c r="T264" s="66"/>
      <c r="U264" s="66"/>
      <c r="V264" s="66"/>
      <c r="W264" s="63"/>
      <c r="X264" s="63"/>
      <c r="Y264" s="63"/>
      <c r="Z264" s="63"/>
      <c r="AA264" s="63"/>
      <c r="AB264" s="63"/>
      <c r="AC264" s="63"/>
      <c r="AD264" s="63"/>
      <c r="AE264" s="63"/>
      <c r="AF264" s="66"/>
      <c r="AG264" s="66"/>
      <c r="AH264" s="66"/>
      <c r="AI264" s="901">
        <v>4</v>
      </c>
      <c r="AJ264" s="902"/>
      <c r="AK264" s="151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94"/>
    </row>
    <row r="265" spans="1:59" ht="20.25" x14ac:dyDescent="0.2">
      <c r="A265" s="94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6"/>
      <c r="AI265" s="66"/>
      <c r="AJ265" s="151"/>
      <c r="AK265" s="151"/>
      <c r="AL265" s="63"/>
      <c r="AM265" s="63"/>
      <c r="AN265" s="63"/>
      <c r="AO265" s="63"/>
      <c r="AP265" s="152"/>
      <c r="AQ265" s="152"/>
      <c r="AR265" s="152"/>
      <c r="AS265" s="152"/>
      <c r="AT265" s="152"/>
      <c r="AU265" s="152"/>
      <c r="AV265" s="152"/>
      <c r="AW265" s="152"/>
      <c r="AX265" s="152"/>
      <c r="AY265" s="152"/>
      <c r="AZ265" s="152"/>
      <c r="BA265" s="152"/>
      <c r="BB265" s="152"/>
      <c r="BC265" s="152"/>
      <c r="BD265" s="152"/>
      <c r="BE265" s="152"/>
      <c r="BF265" s="152"/>
      <c r="BG265" s="94"/>
    </row>
    <row r="266" spans="1:59" ht="13.5" thickBot="1" x14ac:dyDescent="0.25">
      <c r="A266" s="94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152"/>
      <c r="AQ266" s="152"/>
      <c r="AR266" s="152"/>
      <c r="AS266" s="152"/>
      <c r="AT266" s="152"/>
      <c r="AU266" s="152"/>
      <c r="AV266" s="152"/>
      <c r="AW266" s="152"/>
      <c r="AX266" s="152"/>
      <c r="AY266" s="152"/>
      <c r="AZ266" s="152"/>
      <c r="BA266" s="152"/>
      <c r="BB266" s="152"/>
      <c r="BC266" s="152"/>
      <c r="BD266" s="152"/>
      <c r="BE266" s="152"/>
      <c r="BF266" s="152"/>
      <c r="BG266" s="94"/>
    </row>
    <row r="267" spans="1:59" ht="13.5" thickBot="1" x14ac:dyDescent="0.25">
      <c r="A267" s="94"/>
      <c r="B267" s="63"/>
      <c r="C267" s="63"/>
      <c r="D267" s="904" t="s">
        <v>539</v>
      </c>
      <c r="E267" s="905"/>
      <c r="F267" s="905"/>
      <c r="G267" s="905"/>
      <c r="H267" s="905"/>
      <c r="I267" s="905"/>
      <c r="J267" s="905"/>
      <c r="K267" s="63"/>
      <c r="L267" s="63"/>
      <c r="M267" s="63"/>
      <c r="N267" s="904" t="s">
        <v>540</v>
      </c>
      <c r="O267" s="905"/>
      <c r="P267" s="905"/>
      <c r="Q267" s="905"/>
      <c r="R267" s="905"/>
      <c r="S267" s="905"/>
      <c r="T267" s="905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152"/>
      <c r="AQ267" s="152"/>
      <c r="AR267" s="152"/>
      <c r="AS267" s="152"/>
      <c r="AT267" s="152"/>
      <c r="AU267" s="152"/>
      <c r="AV267" s="152"/>
      <c r="AW267" s="152"/>
      <c r="AX267" s="152"/>
      <c r="AY267" s="152"/>
      <c r="AZ267" s="152"/>
      <c r="BA267" s="152"/>
      <c r="BB267" s="152"/>
      <c r="BC267" s="152"/>
      <c r="BD267" s="152"/>
      <c r="BE267" s="152"/>
      <c r="BF267" s="152"/>
      <c r="BG267" s="94"/>
    </row>
    <row r="268" spans="1:59" x14ac:dyDescent="0.2">
      <c r="A268" s="94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94"/>
    </row>
    <row r="269" spans="1:59" x14ac:dyDescent="0.2">
      <c r="A269" s="94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152"/>
      <c r="AZ269" s="152"/>
      <c r="BA269" s="152"/>
      <c r="BB269" s="152"/>
      <c r="BC269" s="152"/>
      <c r="BD269" s="152"/>
      <c r="BE269" s="152"/>
      <c r="BF269" s="152"/>
      <c r="BG269" s="94"/>
    </row>
    <row r="270" spans="1:59" x14ac:dyDescent="0.2">
      <c r="A270" s="94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94"/>
    </row>
    <row r="271" spans="1:59" x14ac:dyDescent="0.2">
      <c r="A271" s="94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94"/>
    </row>
    <row r="272" spans="1:59" x14ac:dyDescent="0.2">
      <c r="A272" s="94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6"/>
      <c r="AQ272" s="66"/>
      <c r="AR272" s="66"/>
      <c r="AS272" s="903" t="s">
        <v>193</v>
      </c>
      <c r="AT272" s="903"/>
      <c r="AU272" s="903"/>
      <c r="AV272" s="903"/>
      <c r="AW272" s="903"/>
      <c r="AX272" s="903"/>
      <c r="AY272" s="903"/>
      <c r="AZ272" s="903"/>
      <c r="BA272" s="903"/>
      <c r="BB272" s="903"/>
      <c r="BC272" s="903"/>
      <c r="BD272" s="903"/>
      <c r="BE272" s="903"/>
      <c r="BF272" s="63"/>
      <c r="BG272" s="94"/>
    </row>
    <row r="273" spans="1:102" x14ac:dyDescent="0.2">
      <c r="A273" s="94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6"/>
      <c r="BB273" s="66"/>
      <c r="BC273" s="66"/>
      <c r="BD273" s="66"/>
      <c r="BE273" s="63"/>
      <c r="BF273" s="63"/>
      <c r="BG273" s="94"/>
    </row>
    <row r="274" spans="1:102" x14ac:dyDescent="0.2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4"/>
      <c r="BB274" s="94"/>
      <c r="BC274" s="94"/>
      <c r="BD274" s="94"/>
      <c r="BE274" s="94"/>
      <c r="BF274" s="94"/>
      <c r="BG274" s="94"/>
    </row>
    <row r="275" spans="1:102" x14ac:dyDescent="0.2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4"/>
      <c r="BB275" s="94"/>
      <c r="BC275" s="94"/>
      <c r="BD275" s="94"/>
      <c r="BE275" s="94"/>
      <c r="BF275" s="94"/>
      <c r="BG275" s="94"/>
    </row>
    <row r="276" spans="1:102" x14ac:dyDescent="0.2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/>
      <c r="BD276" s="112"/>
      <c r="BE276" s="112"/>
      <c r="BF276" s="112"/>
      <c r="BG276" s="112"/>
    </row>
    <row r="277" spans="1:102" ht="23.25" x14ac:dyDescent="0.2">
      <c r="A277" s="101"/>
      <c r="B277" s="101"/>
      <c r="C277" s="900" t="s">
        <v>790</v>
      </c>
      <c r="D277" s="900"/>
      <c r="E277" s="900"/>
      <c r="F277" s="900"/>
      <c r="G277" s="900"/>
      <c r="H277" s="900"/>
      <c r="I277" s="900"/>
      <c r="J277" s="900"/>
      <c r="K277" s="900"/>
      <c r="L277" s="900"/>
      <c r="M277" s="900"/>
      <c r="N277" s="900"/>
      <c r="O277" s="900"/>
      <c r="P277" s="900"/>
      <c r="Q277" s="900"/>
      <c r="R277" s="900"/>
      <c r="S277" s="900"/>
      <c r="T277" s="900"/>
      <c r="U277" s="900"/>
      <c r="V277" s="900"/>
      <c r="W277" s="900"/>
      <c r="X277" s="900"/>
      <c r="Y277" s="900"/>
      <c r="Z277" s="900"/>
      <c r="AA277" s="900"/>
      <c r="AB277" s="900"/>
      <c r="AC277" s="900"/>
      <c r="AD277" s="900"/>
      <c r="AE277" s="900"/>
      <c r="AF277" s="900"/>
      <c r="AG277" s="900"/>
      <c r="AH277" s="900"/>
      <c r="AI277" s="900"/>
      <c r="AJ277" s="900"/>
      <c r="AK277" s="900"/>
      <c r="AL277" s="900"/>
      <c r="AM277" s="900"/>
      <c r="AN277" s="900"/>
      <c r="AO277" s="900"/>
      <c r="AP277" s="900"/>
      <c r="AQ277" s="900"/>
      <c r="AR277" s="900"/>
      <c r="AS277" s="900"/>
      <c r="AT277" s="900"/>
      <c r="AU277" s="900"/>
      <c r="AV277" s="900"/>
      <c r="AW277" s="900"/>
      <c r="AX277" s="900"/>
      <c r="AY277" s="900"/>
      <c r="AZ277" s="900"/>
      <c r="BA277" s="900"/>
      <c r="BB277" s="900"/>
      <c r="BC277" s="900"/>
      <c r="BD277" s="900"/>
      <c r="BE277" s="900"/>
      <c r="BF277" s="102"/>
      <c r="BG277" s="102"/>
    </row>
    <row r="278" spans="1:102" x14ac:dyDescent="0.2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</row>
    <row r="279" spans="1:102" ht="13.5" thickBot="1" x14ac:dyDescent="0.25">
      <c r="A279" s="94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585"/>
      <c r="BH279" s="303"/>
      <c r="CX279"/>
    </row>
    <row r="280" spans="1:102" ht="13.5" thickBot="1" x14ac:dyDescent="0.25">
      <c r="A280" s="94"/>
      <c r="B280" s="894" t="s">
        <v>792</v>
      </c>
      <c r="C280" s="895"/>
      <c r="D280" s="895"/>
      <c r="E280" s="895"/>
      <c r="F280" s="895"/>
      <c r="G280" s="895"/>
      <c r="H280" s="895"/>
      <c r="I280" s="895"/>
      <c r="J280" s="895"/>
      <c r="K280" s="895"/>
      <c r="L280" s="895"/>
      <c r="M280" s="895"/>
      <c r="N280" s="895"/>
      <c r="O280" s="895"/>
      <c r="P280" s="895"/>
      <c r="Q280" s="895"/>
      <c r="R280" s="896" t="s">
        <v>786</v>
      </c>
      <c r="S280" s="897"/>
      <c r="T280" s="897"/>
      <c r="U280" s="897"/>
      <c r="V280" s="897"/>
      <c r="W280" s="897"/>
      <c r="X280" s="897"/>
      <c r="Y280" s="897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585"/>
      <c r="BH280" s="303"/>
      <c r="CX280"/>
    </row>
    <row r="281" spans="1:102" x14ac:dyDescent="0.2">
      <c r="A281" s="584"/>
      <c r="B281" s="63"/>
      <c r="C281" s="305"/>
      <c r="D281" s="305"/>
      <c r="E281" s="305"/>
      <c r="F281" s="305"/>
      <c r="G281" s="305"/>
      <c r="H281" s="305"/>
      <c r="I281" s="305"/>
      <c r="J281" s="305"/>
      <c r="K281" s="305"/>
      <c r="L281" s="305"/>
      <c r="M281" s="305"/>
      <c r="N281" s="305"/>
      <c r="O281" s="305"/>
      <c r="P281" s="305"/>
      <c r="Q281" s="305"/>
      <c r="R281" s="305"/>
      <c r="S281" s="305"/>
      <c r="T281" s="305"/>
      <c r="U281" s="305"/>
      <c r="V281" s="305"/>
      <c r="W281" s="305"/>
      <c r="X281" s="305"/>
      <c r="Y281" s="305"/>
      <c r="Z281" s="305"/>
      <c r="AA281" s="305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585"/>
      <c r="BH281" s="303"/>
      <c r="CX281"/>
    </row>
    <row r="282" spans="1:102" ht="50.25" customHeight="1" x14ac:dyDescent="0.2">
      <c r="A282" s="584"/>
      <c r="B282" s="71"/>
      <c r="C282" s="305"/>
      <c r="D282" s="305"/>
      <c r="E282" s="893" t="s">
        <v>809</v>
      </c>
      <c r="F282" s="893"/>
      <c r="G282" s="893"/>
      <c r="H282" s="893"/>
      <c r="I282" s="893"/>
      <c r="J282" s="893"/>
      <c r="K282" s="893"/>
      <c r="L282" s="893"/>
      <c r="M282" s="893"/>
      <c r="N282" s="893"/>
      <c r="O282" s="893"/>
      <c r="P282" s="893"/>
      <c r="Q282" s="893"/>
      <c r="R282" s="893"/>
      <c r="S282" s="893"/>
      <c r="T282" s="893"/>
      <c r="U282" s="893"/>
      <c r="V282" s="893"/>
      <c r="W282" s="893"/>
      <c r="X282" s="893"/>
      <c r="Y282" s="893"/>
      <c r="Z282" s="893"/>
      <c r="AA282" s="893"/>
      <c r="AB282" s="63"/>
      <c r="AC282" s="63"/>
      <c r="AD282" s="63"/>
      <c r="AE282" s="63"/>
      <c r="AF282" s="63"/>
      <c r="AG282" s="893" t="s">
        <v>791</v>
      </c>
      <c r="AH282" s="893"/>
      <c r="AI282" s="893"/>
      <c r="AJ282" s="893"/>
      <c r="AK282" s="893"/>
      <c r="AL282" s="893"/>
      <c r="AM282" s="893"/>
      <c r="AN282" s="893"/>
      <c r="AO282" s="893"/>
      <c r="AP282" s="893"/>
      <c r="AQ282" s="893"/>
      <c r="AR282" s="893"/>
      <c r="AS282" s="893"/>
      <c r="AT282" s="893"/>
      <c r="AU282" s="893"/>
      <c r="AV282" s="893"/>
      <c r="AW282" s="893"/>
      <c r="AX282" s="893"/>
      <c r="AY282" s="893"/>
      <c r="AZ282" s="893"/>
      <c r="BA282" s="893"/>
      <c r="BB282" s="893"/>
      <c r="BC282" s="893"/>
      <c r="BD282" s="63"/>
      <c r="BE282" s="63"/>
      <c r="BF282" s="63"/>
      <c r="BG282" s="585"/>
      <c r="BH282" s="303"/>
      <c r="CX282"/>
    </row>
    <row r="283" spans="1:102" ht="3.75" customHeight="1" x14ac:dyDescent="0.2">
      <c r="A283" s="586"/>
      <c r="B283" s="63"/>
      <c r="C283" s="66"/>
      <c r="D283" s="66"/>
      <c r="E283" s="305"/>
      <c r="F283" s="305"/>
      <c r="G283" s="305"/>
      <c r="H283" s="305"/>
      <c r="I283" s="305"/>
      <c r="J283" s="305"/>
      <c r="K283" s="305"/>
      <c r="L283" s="305"/>
      <c r="M283" s="305"/>
      <c r="N283" s="305"/>
      <c r="O283" s="305"/>
      <c r="P283" s="305"/>
      <c r="Q283" s="305"/>
      <c r="R283" s="305"/>
      <c r="S283" s="305"/>
      <c r="T283" s="305"/>
      <c r="U283" s="305"/>
      <c r="V283" s="305"/>
      <c r="W283" s="305"/>
      <c r="X283" s="305"/>
      <c r="Y283" s="305"/>
      <c r="Z283" s="305"/>
      <c r="AA283" s="63"/>
      <c r="AB283" s="63"/>
      <c r="AC283" s="63"/>
      <c r="AD283" s="63"/>
      <c r="AE283" s="63"/>
      <c r="AF283" s="63"/>
      <c r="AG283" s="63"/>
      <c r="AH283" s="66"/>
      <c r="AI283" s="66"/>
      <c r="AJ283" s="66"/>
      <c r="AK283" s="151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585"/>
      <c r="BH283" s="303"/>
      <c r="CX283"/>
    </row>
    <row r="284" spans="1:102" x14ac:dyDescent="0.2">
      <c r="A284" s="586"/>
      <c r="B284" s="63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585"/>
      <c r="BH284" s="303"/>
      <c r="CX284"/>
    </row>
    <row r="285" spans="1:102" x14ac:dyDescent="0.2">
      <c r="A285" s="586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242"/>
      <c r="BB285" s="63"/>
      <c r="BC285" s="63"/>
      <c r="BD285" s="63"/>
      <c r="BE285" s="63"/>
      <c r="BF285" s="63"/>
      <c r="BG285" s="585"/>
      <c r="BH285" s="303"/>
      <c r="CX285"/>
    </row>
    <row r="286" spans="1:102" x14ac:dyDescent="0.2">
      <c r="A286" s="586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585"/>
      <c r="BH286" s="303"/>
      <c r="CX286"/>
    </row>
    <row r="287" spans="1:102" x14ac:dyDescent="0.2">
      <c r="A287" s="586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585"/>
      <c r="BH287" s="303"/>
      <c r="CX287"/>
    </row>
    <row r="288" spans="1:102" x14ac:dyDescent="0.2">
      <c r="A288" s="586"/>
      <c r="B288" s="63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585"/>
      <c r="BH288" s="303"/>
      <c r="CX288"/>
    </row>
    <row r="289" spans="1:102" x14ac:dyDescent="0.2">
      <c r="A289" s="586"/>
      <c r="B289" s="63"/>
      <c r="C289" s="898"/>
      <c r="D289" s="898"/>
      <c r="E289" s="898"/>
      <c r="F289" s="898"/>
      <c r="G289" s="898"/>
      <c r="H289" s="898"/>
      <c r="I289" s="898"/>
      <c r="J289" s="898"/>
      <c r="K289" s="898"/>
      <c r="L289" s="898"/>
      <c r="M289" s="898"/>
      <c r="N289" s="898"/>
      <c r="O289" s="898"/>
      <c r="P289" s="898"/>
      <c r="Q289" s="898"/>
      <c r="R289" s="898"/>
      <c r="S289" s="898"/>
      <c r="T289" s="898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6"/>
      <c r="AJ289" s="66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585"/>
      <c r="BH289" s="303"/>
      <c r="CX289"/>
    </row>
    <row r="290" spans="1:102" x14ac:dyDescent="0.2">
      <c r="A290" s="586"/>
      <c r="B290" s="63"/>
      <c r="C290" s="898"/>
      <c r="D290" s="898"/>
      <c r="E290" s="898"/>
      <c r="F290" s="898"/>
      <c r="G290" s="898"/>
      <c r="H290" s="898"/>
      <c r="I290" s="898"/>
      <c r="J290" s="898"/>
      <c r="K290" s="898"/>
      <c r="L290" s="898"/>
      <c r="M290" s="898"/>
      <c r="N290" s="898"/>
      <c r="O290" s="898"/>
      <c r="P290" s="898"/>
      <c r="Q290" s="898"/>
      <c r="R290" s="898"/>
      <c r="S290" s="898"/>
      <c r="T290" s="898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6"/>
      <c r="AJ290" s="66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585"/>
      <c r="BH290" s="303"/>
      <c r="CX290"/>
    </row>
    <row r="291" spans="1:102" ht="20.25" x14ac:dyDescent="0.2">
      <c r="A291" s="586"/>
      <c r="B291" s="63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150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6"/>
      <c r="AI291" s="63"/>
      <c r="AJ291" s="63"/>
      <c r="AK291" s="151"/>
      <c r="AL291" s="63"/>
      <c r="AM291" s="71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585"/>
      <c r="BH291" s="303"/>
      <c r="CX291"/>
    </row>
    <row r="292" spans="1:102" ht="20.25" x14ac:dyDescent="0.2">
      <c r="A292" s="586"/>
      <c r="B292" s="63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150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6"/>
      <c r="AI292" s="66"/>
      <c r="AJ292" s="151"/>
      <c r="AK292" s="151"/>
      <c r="AL292" s="63"/>
      <c r="AM292" s="71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585"/>
      <c r="BH292" s="303"/>
      <c r="CX292"/>
    </row>
    <row r="293" spans="1:102" x14ac:dyDescent="0.2">
      <c r="A293" s="586"/>
      <c r="B293" s="63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71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585"/>
      <c r="BH293" s="303"/>
      <c r="CX293"/>
    </row>
    <row r="294" spans="1:102" x14ac:dyDescent="0.2">
      <c r="A294" s="586"/>
      <c r="B294" s="63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585"/>
      <c r="BH294" s="303"/>
      <c r="CX294"/>
    </row>
    <row r="295" spans="1:102" x14ac:dyDescent="0.2">
      <c r="A295" s="586"/>
      <c r="B295" s="63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585"/>
      <c r="BH295" s="303"/>
      <c r="CX295"/>
    </row>
    <row r="296" spans="1:102" x14ac:dyDescent="0.2">
      <c r="A296" s="586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585"/>
      <c r="BH296" s="303"/>
      <c r="CX296"/>
    </row>
    <row r="297" spans="1:102" x14ac:dyDescent="0.2">
      <c r="A297" s="586"/>
      <c r="B297" s="63"/>
      <c r="C297" s="898"/>
      <c r="D297" s="898"/>
      <c r="E297" s="898"/>
      <c r="F297" s="898"/>
      <c r="G297" s="898"/>
      <c r="H297" s="898"/>
      <c r="I297" s="898"/>
      <c r="J297" s="898"/>
      <c r="K297" s="898"/>
      <c r="L297" s="898"/>
      <c r="M297" s="898"/>
      <c r="N297" s="898"/>
      <c r="O297" s="898"/>
      <c r="P297" s="898"/>
      <c r="Q297" s="898"/>
      <c r="R297" s="898"/>
      <c r="S297" s="898"/>
      <c r="T297" s="898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899"/>
      <c r="AS297" s="899"/>
      <c r="AT297" s="899"/>
      <c r="AU297" s="899"/>
      <c r="AV297" s="899"/>
      <c r="AW297" s="899"/>
      <c r="AX297" s="899"/>
      <c r="AY297" s="899"/>
      <c r="AZ297" s="899"/>
      <c r="BA297" s="899"/>
      <c r="BB297" s="899"/>
      <c r="BC297" s="899"/>
      <c r="BD297" s="899"/>
      <c r="BE297" s="899"/>
      <c r="BF297" s="63"/>
      <c r="BG297" s="585"/>
      <c r="BH297" s="303"/>
      <c r="CX297"/>
    </row>
    <row r="298" spans="1:102" x14ac:dyDescent="0.2">
      <c r="A298" s="586"/>
      <c r="B298" s="63"/>
      <c r="C298" s="898"/>
      <c r="D298" s="898"/>
      <c r="E298" s="898"/>
      <c r="F298" s="898"/>
      <c r="G298" s="898"/>
      <c r="H298" s="898"/>
      <c r="I298" s="898"/>
      <c r="J298" s="898"/>
      <c r="K298" s="898"/>
      <c r="L298" s="898"/>
      <c r="M298" s="898"/>
      <c r="N298" s="898"/>
      <c r="O298" s="898"/>
      <c r="P298" s="898"/>
      <c r="Q298" s="898"/>
      <c r="R298" s="898"/>
      <c r="S298" s="898"/>
      <c r="T298" s="898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899"/>
      <c r="AS298" s="899"/>
      <c r="AT298" s="899"/>
      <c r="AU298" s="899"/>
      <c r="AV298" s="899"/>
      <c r="AW298" s="899"/>
      <c r="AX298" s="899"/>
      <c r="AY298" s="899"/>
      <c r="AZ298" s="899"/>
      <c r="BA298" s="899"/>
      <c r="BB298" s="899"/>
      <c r="BC298" s="899"/>
      <c r="BD298" s="899"/>
      <c r="BE298" s="899"/>
      <c r="BF298" s="132"/>
      <c r="BG298" s="585"/>
      <c r="BH298" s="303"/>
      <c r="CX298"/>
    </row>
    <row r="299" spans="1:102" x14ac:dyDescent="0.2">
      <c r="A299" s="586"/>
      <c r="B299" s="63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585"/>
      <c r="BH299" s="303"/>
      <c r="CX299"/>
    </row>
    <row r="300" spans="1:102" x14ac:dyDescent="0.2">
      <c r="A300" s="586"/>
      <c r="B300" s="63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585"/>
      <c r="BH300" s="303"/>
      <c r="CX300"/>
    </row>
    <row r="301" spans="1:102" x14ac:dyDescent="0.2">
      <c r="A301" s="586"/>
      <c r="B301" s="63"/>
      <c r="C301" s="66"/>
      <c r="D301" s="66"/>
      <c r="E301" s="361" t="s">
        <v>794</v>
      </c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16" t="s">
        <v>793</v>
      </c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585"/>
      <c r="BH301" s="303"/>
      <c r="CX301"/>
    </row>
    <row r="302" spans="1:102" x14ac:dyDescent="0.2">
      <c r="A302" s="586"/>
      <c r="B302" s="63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150"/>
      <c r="T302" s="150"/>
      <c r="U302" s="150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99"/>
      <c r="AH302" s="699"/>
      <c r="AI302" s="699"/>
      <c r="AJ302" s="699"/>
      <c r="AK302" s="699"/>
      <c r="AL302" s="699"/>
      <c r="AM302" s="699"/>
      <c r="AN302" s="699"/>
      <c r="AO302" s="699"/>
      <c r="AP302" s="699"/>
      <c r="AQ302" s="699"/>
      <c r="AR302" s="699"/>
      <c r="AS302" s="699"/>
      <c r="AT302" s="699"/>
      <c r="AU302" s="699"/>
      <c r="AV302" s="699"/>
      <c r="AW302" s="699"/>
      <c r="AX302" s="699"/>
      <c r="AY302" s="699"/>
      <c r="AZ302" s="699"/>
      <c r="BA302" s="699"/>
      <c r="BB302" s="699"/>
      <c r="BC302" s="699"/>
      <c r="BD302" s="699"/>
      <c r="BE302" s="699"/>
      <c r="BF302" s="699"/>
      <c r="BG302" s="585"/>
      <c r="BH302" s="303"/>
      <c r="CX302"/>
    </row>
    <row r="303" spans="1:102" x14ac:dyDescent="0.2">
      <c r="A303" s="589"/>
      <c r="B303" s="589"/>
      <c r="C303" s="589"/>
      <c r="D303" s="589"/>
      <c r="E303" s="589"/>
      <c r="F303" s="589"/>
      <c r="G303" s="589"/>
      <c r="H303" s="589"/>
      <c r="I303" s="589"/>
      <c r="J303" s="589"/>
      <c r="K303" s="589"/>
      <c r="L303" s="589"/>
      <c r="M303" s="589"/>
      <c r="N303" s="589"/>
      <c r="O303" s="589"/>
      <c r="P303" s="589"/>
      <c r="Q303" s="589"/>
      <c r="R303" s="589"/>
      <c r="S303" s="589"/>
      <c r="T303" s="589"/>
      <c r="U303" s="589"/>
      <c r="V303" s="589"/>
      <c r="W303" s="589"/>
      <c r="X303" s="589"/>
      <c r="Y303" s="589"/>
      <c r="Z303" s="589"/>
      <c r="AA303" s="589"/>
      <c r="AB303" s="589"/>
      <c r="AC303" s="589"/>
      <c r="AD303" s="589"/>
      <c r="AE303" s="589"/>
      <c r="AF303" s="589"/>
      <c r="AG303" s="589"/>
      <c r="AH303" s="589"/>
      <c r="AI303" s="589"/>
      <c r="AJ303" s="589"/>
      <c r="AK303" s="589"/>
      <c r="AL303" s="589"/>
      <c r="AM303" s="589"/>
      <c r="AN303" s="589"/>
      <c r="AO303" s="589"/>
      <c r="AP303" s="589"/>
      <c r="AQ303" s="589"/>
      <c r="AR303" s="589"/>
      <c r="AS303" s="589"/>
      <c r="AT303" s="589"/>
      <c r="AU303" s="589"/>
      <c r="AV303" s="589"/>
      <c r="AW303" s="589"/>
      <c r="AX303" s="589"/>
      <c r="AY303" s="589"/>
      <c r="AZ303" s="589"/>
      <c r="BA303" s="589"/>
      <c r="BB303" s="589"/>
      <c r="BC303" s="589"/>
      <c r="BD303" s="589"/>
      <c r="BE303" s="589"/>
      <c r="BF303" s="589"/>
      <c r="BG303" s="589"/>
    </row>
    <row r="304" spans="1:102" x14ac:dyDescent="0.2">
      <c r="A304" s="589"/>
      <c r="B304" s="589"/>
      <c r="C304" s="589"/>
      <c r="D304" s="589"/>
      <c r="E304" s="589"/>
      <c r="F304" s="589"/>
      <c r="G304" s="589"/>
      <c r="H304" s="589"/>
      <c r="I304" s="589"/>
      <c r="J304" s="589"/>
      <c r="K304" s="589"/>
      <c r="L304" s="589"/>
      <c r="M304" s="589"/>
      <c r="N304" s="589"/>
      <c r="O304" s="589"/>
      <c r="P304" s="589"/>
      <c r="Q304" s="589"/>
      <c r="R304" s="589"/>
      <c r="S304" s="589"/>
      <c r="T304" s="589"/>
      <c r="U304" s="589"/>
      <c r="V304" s="589"/>
      <c r="W304" s="589"/>
      <c r="X304" s="589"/>
      <c r="Y304" s="589"/>
      <c r="Z304" s="589"/>
      <c r="AA304" s="589"/>
      <c r="AB304" s="589"/>
      <c r="AC304" s="589"/>
      <c r="AD304" s="589"/>
      <c r="AE304" s="589"/>
      <c r="AF304" s="589"/>
      <c r="AG304" s="589"/>
      <c r="AH304" s="589"/>
      <c r="AI304" s="589"/>
      <c r="AJ304" s="589"/>
      <c r="AK304" s="589"/>
      <c r="AL304" s="589"/>
      <c r="AM304" s="589"/>
      <c r="AN304" s="589"/>
      <c r="AO304" s="589"/>
      <c r="AP304" s="589"/>
      <c r="AQ304" s="589"/>
      <c r="AR304" s="589"/>
      <c r="AS304" s="589"/>
      <c r="AT304" s="589"/>
      <c r="AU304" s="589"/>
      <c r="AV304" s="589"/>
      <c r="AW304" s="589"/>
      <c r="AX304" s="589"/>
      <c r="AY304" s="589"/>
      <c r="AZ304" s="589"/>
      <c r="BA304" s="589"/>
      <c r="BB304" s="589"/>
      <c r="BC304" s="589"/>
      <c r="BD304" s="589"/>
      <c r="BE304" s="589"/>
      <c r="BF304" s="589"/>
      <c r="BG304" s="589"/>
    </row>
    <row r="305" spans="1:59" x14ac:dyDescent="0.2">
      <c r="A305" s="589"/>
      <c r="B305" s="589"/>
      <c r="C305" s="892" t="s">
        <v>196</v>
      </c>
      <c r="D305" s="892"/>
      <c r="E305" s="892"/>
      <c r="F305" s="892"/>
      <c r="G305" s="892"/>
      <c r="H305" s="892"/>
      <c r="I305" s="892"/>
      <c r="J305" s="892"/>
      <c r="K305" s="892"/>
      <c r="L305" s="892"/>
      <c r="M305" s="892"/>
      <c r="N305" s="892"/>
      <c r="O305" s="892"/>
      <c r="P305" s="892"/>
      <c r="Q305" s="892"/>
      <c r="R305" s="892"/>
      <c r="S305" s="892"/>
      <c r="T305" s="892"/>
      <c r="U305" s="892"/>
      <c r="V305" s="892"/>
      <c r="W305" s="589"/>
      <c r="X305" s="589"/>
      <c r="Y305" s="589"/>
      <c r="Z305" s="589"/>
      <c r="AA305" s="589"/>
      <c r="AB305" s="589"/>
      <c r="AC305" s="589"/>
      <c r="AD305" s="589"/>
      <c r="AE305" s="589"/>
      <c r="AF305" s="589"/>
      <c r="AG305" s="589"/>
      <c r="AH305" s="589"/>
      <c r="AI305" s="589"/>
      <c r="AJ305" s="589"/>
      <c r="AK305" s="589"/>
      <c r="AL305" s="589"/>
      <c r="AM305" s="589"/>
      <c r="AN305" s="589"/>
      <c r="AO305" s="589"/>
      <c r="AP305" s="589"/>
      <c r="AQ305" s="589"/>
      <c r="AR305" s="589"/>
      <c r="AS305" s="589"/>
      <c r="AT305" s="589"/>
      <c r="AU305" s="589"/>
      <c r="AV305" s="589"/>
      <c r="AW305" s="589"/>
      <c r="AX305" s="589"/>
      <c r="AY305" s="589"/>
      <c r="AZ305" s="589"/>
      <c r="BA305" s="589"/>
      <c r="BB305" s="589"/>
      <c r="BC305" s="589"/>
      <c r="BD305" s="589"/>
      <c r="BE305" s="589"/>
      <c r="BF305" s="589"/>
      <c r="BG305" s="589"/>
    </row>
  </sheetData>
  <sheetProtection password="CD5A" sheet="1" objects="1" scenarios="1"/>
  <mergeCells count="276">
    <mergeCell ref="BU74:CM74"/>
    <mergeCell ref="BQ72:BS72"/>
    <mergeCell ref="BQ74:BS74"/>
    <mergeCell ref="BJ73:BP73"/>
    <mergeCell ref="BQ73:BS73"/>
    <mergeCell ref="BU73:CM73"/>
    <mergeCell ref="BJ74:BP74"/>
    <mergeCell ref="BU71:CM71"/>
    <mergeCell ref="BJ68:BP68"/>
    <mergeCell ref="BQ68:BS68"/>
    <mergeCell ref="BU68:CN68"/>
    <mergeCell ref="BU72:CM72"/>
    <mergeCell ref="BQ70:BS70"/>
    <mergeCell ref="BJ71:BP71"/>
    <mergeCell ref="BQ71:BS71"/>
    <mergeCell ref="BJ72:BP72"/>
    <mergeCell ref="BQ69:BS69"/>
    <mergeCell ref="BJ93:BM93"/>
    <mergeCell ref="CB86:CE86"/>
    <mergeCell ref="BJ87:CW87"/>
    <mergeCell ref="BJ88:BZ88"/>
    <mergeCell ref="BJ90:BP90"/>
    <mergeCell ref="BJ77:BP77"/>
    <mergeCell ref="BQ77:BS77"/>
    <mergeCell ref="BP84:BS84"/>
    <mergeCell ref="BU75:CU75"/>
    <mergeCell ref="BO81:BQ81"/>
    <mergeCell ref="BJ82:BL82"/>
    <mergeCell ref="BO82:BQ82"/>
    <mergeCell ref="BJ78:BP78"/>
    <mergeCell ref="BQ79:BS79"/>
    <mergeCell ref="BU79:CM79"/>
    <mergeCell ref="BJ79:BP79"/>
    <mergeCell ref="BV84:BY84"/>
    <mergeCell ref="BQ91:BS91"/>
    <mergeCell ref="BU91:CD91"/>
    <mergeCell ref="BJ91:BP91"/>
    <mergeCell ref="BJ80:BP80"/>
    <mergeCell ref="BQ80:BS80"/>
    <mergeCell ref="CB84:CE84"/>
    <mergeCell ref="CB85:CE85"/>
    <mergeCell ref="BQ90:BS90"/>
    <mergeCell ref="BU90:CD90"/>
    <mergeCell ref="BJ85:BM85"/>
    <mergeCell ref="BP85:BS85"/>
    <mergeCell ref="BV85:BY85"/>
    <mergeCell ref="BQ66:BS66"/>
    <mergeCell ref="BQ75:BS75"/>
    <mergeCell ref="BQ78:BS78"/>
    <mergeCell ref="BU78:CM78"/>
    <mergeCell ref="BU77:CM77"/>
    <mergeCell ref="BJ75:BP75"/>
    <mergeCell ref="BJ81:BL81"/>
    <mergeCell ref="BJ76:BP76"/>
    <mergeCell ref="BQ76:BS76"/>
    <mergeCell ref="BU76:CM76"/>
    <mergeCell ref="BU70:CO70"/>
    <mergeCell ref="BJ70:BP70"/>
    <mergeCell ref="BJ84:BM84"/>
    <mergeCell ref="BU80:CM80"/>
    <mergeCell ref="BU69:CP69"/>
    <mergeCell ref="CJ66:CY67"/>
    <mergeCell ref="BJ69:BP69"/>
    <mergeCell ref="BJ66:BP66"/>
    <mergeCell ref="BQ67:BS67"/>
    <mergeCell ref="C43:J43"/>
    <mergeCell ref="K43:M43"/>
    <mergeCell ref="O43:BF43"/>
    <mergeCell ref="BT66:BT67"/>
    <mergeCell ref="BU66:CH67"/>
    <mergeCell ref="BT62:BT63"/>
    <mergeCell ref="BU62:CM63"/>
    <mergeCell ref="BJ63:BP63"/>
    <mergeCell ref="BQ63:BS63"/>
    <mergeCell ref="BJ67:BP67"/>
    <mergeCell ref="BQ65:BS65"/>
    <mergeCell ref="BJ62:BP62"/>
    <mergeCell ref="BQ62:BS62"/>
    <mergeCell ref="BT64:BT65"/>
    <mergeCell ref="BU64:CM65"/>
    <mergeCell ref="BJ65:BP65"/>
    <mergeCell ref="O34:AA34"/>
    <mergeCell ref="C32:J32"/>
    <mergeCell ref="K32:M32"/>
    <mergeCell ref="O32:AA32"/>
    <mergeCell ref="C33:J33"/>
    <mergeCell ref="K33:M33"/>
    <mergeCell ref="O33:AA33"/>
    <mergeCell ref="C34:J34"/>
    <mergeCell ref="K31:M31"/>
    <mergeCell ref="C17:AA17"/>
    <mergeCell ref="AQ10:AR10"/>
    <mergeCell ref="AQ15:AR15"/>
    <mergeCell ref="AB17:AP17"/>
    <mergeCell ref="K27:M27"/>
    <mergeCell ref="K23:M23"/>
    <mergeCell ref="C24:J24"/>
    <mergeCell ref="K24:M24"/>
    <mergeCell ref="N24:N25"/>
    <mergeCell ref="C25:J25"/>
    <mergeCell ref="K25:M25"/>
    <mergeCell ref="A1:BG3"/>
    <mergeCell ref="B6:U6"/>
    <mergeCell ref="B7:BF7"/>
    <mergeCell ref="A5:BG5"/>
    <mergeCell ref="C9:AA9"/>
    <mergeCell ref="AB9:AP9"/>
    <mergeCell ref="AQ9:AR9"/>
    <mergeCell ref="BJ64:BP64"/>
    <mergeCell ref="BQ64:BS64"/>
    <mergeCell ref="AB18:AP18"/>
    <mergeCell ref="C18:AA18"/>
    <mergeCell ref="C19:AA19"/>
    <mergeCell ref="AB19:AP19"/>
    <mergeCell ref="K34:M34"/>
    <mergeCell ref="K41:M41"/>
    <mergeCell ref="C42:J42"/>
    <mergeCell ref="K42:M42"/>
    <mergeCell ref="AQ17:AR17"/>
    <mergeCell ref="BA14:BE14"/>
    <mergeCell ref="AB16:AP16"/>
    <mergeCell ref="C15:AA15"/>
    <mergeCell ref="AB15:AP15"/>
    <mergeCell ref="AQ11:AR11"/>
    <mergeCell ref="C16:AA16"/>
    <mergeCell ref="C10:AA10"/>
    <mergeCell ref="AB10:AP10"/>
    <mergeCell ref="C13:AA13"/>
    <mergeCell ref="AB13:AP13"/>
    <mergeCell ref="C14:AA14"/>
    <mergeCell ref="AB14:AP14"/>
    <mergeCell ref="C11:AA11"/>
    <mergeCell ref="AB11:AP11"/>
    <mergeCell ref="C12:AA12"/>
    <mergeCell ref="AB12:AP12"/>
    <mergeCell ref="O24:AA25"/>
    <mergeCell ref="B20:BF20"/>
    <mergeCell ref="C22:J22"/>
    <mergeCell ref="K22:M22"/>
    <mergeCell ref="N22:N23"/>
    <mergeCell ref="C28:J28"/>
    <mergeCell ref="K28:M28"/>
    <mergeCell ref="O27:AA27"/>
    <mergeCell ref="O22:AA23"/>
    <mergeCell ref="C23:J23"/>
    <mergeCell ref="O31:AA31"/>
    <mergeCell ref="C26:J26"/>
    <mergeCell ref="K26:M26"/>
    <mergeCell ref="O26:AA26"/>
    <mergeCell ref="C27:J27"/>
    <mergeCell ref="C29:J29"/>
    <mergeCell ref="K29:M29"/>
    <mergeCell ref="O29:AA29"/>
    <mergeCell ref="C30:J30"/>
    <mergeCell ref="K30:M30"/>
    <mergeCell ref="O30:AA30"/>
    <mergeCell ref="O28:AA28"/>
    <mergeCell ref="C31:J31"/>
    <mergeCell ref="C35:J35"/>
    <mergeCell ref="K35:M35"/>
    <mergeCell ref="O41:BF41"/>
    <mergeCell ref="O42:BF42"/>
    <mergeCell ref="B38:BF38"/>
    <mergeCell ref="C40:J40"/>
    <mergeCell ref="K40:M40"/>
    <mergeCell ref="O40:BF40"/>
    <mergeCell ref="C41:J41"/>
    <mergeCell ref="O35:AA35"/>
    <mergeCell ref="K44:M44"/>
    <mergeCell ref="O44:BF44"/>
    <mergeCell ref="AP54:AQ54"/>
    <mergeCell ref="AG55:AH56"/>
    <mergeCell ref="AI55:AU56"/>
    <mergeCell ref="K68:M68"/>
    <mergeCell ref="X61:AS62"/>
    <mergeCell ref="C48:AM48"/>
    <mergeCell ref="B50:BF50"/>
    <mergeCell ref="C44:J44"/>
    <mergeCell ref="G52:R52"/>
    <mergeCell ref="AL52:AT52"/>
    <mergeCell ref="C66:AT66"/>
    <mergeCell ref="S79:Z79"/>
    <mergeCell ref="E81:P81"/>
    <mergeCell ref="AI81:AW81"/>
    <mergeCell ref="F68:J68"/>
    <mergeCell ref="C75:BE75"/>
    <mergeCell ref="C78:R78"/>
    <mergeCell ref="S78:Z78"/>
    <mergeCell ref="W83:AE83"/>
    <mergeCell ref="W84:AA84"/>
    <mergeCell ref="AB84:AD84"/>
    <mergeCell ref="C104:BE104"/>
    <mergeCell ref="C108:BE108"/>
    <mergeCell ref="C111:R111"/>
    <mergeCell ref="S111:Z111"/>
    <mergeCell ref="C71:AS71"/>
    <mergeCell ref="D97:R97"/>
    <mergeCell ref="C89:BE89"/>
    <mergeCell ref="C91:T91"/>
    <mergeCell ref="C93:R93"/>
    <mergeCell ref="S93:Z93"/>
    <mergeCell ref="C94:R94"/>
    <mergeCell ref="S94:Z94"/>
    <mergeCell ref="AB94:AP94"/>
    <mergeCell ref="C79:R79"/>
    <mergeCell ref="W99:AE99"/>
    <mergeCell ref="W100:AA100"/>
    <mergeCell ref="AB100:AD100"/>
    <mergeCell ref="C158:BE158"/>
    <mergeCell ref="W118:AE118"/>
    <mergeCell ref="W119:AA119"/>
    <mergeCell ref="AB119:AD119"/>
    <mergeCell ref="C129:R129"/>
    <mergeCell ref="BB135:BC136"/>
    <mergeCell ref="H139:S140"/>
    <mergeCell ref="AM135:AQ137"/>
    <mergeCell ref="F166:J166"/>
    <mergeCell ref="K166:M166"/>
    <mergeCell ref="C219:AQ219"/>
    <mergeCell ref="C176:R176"/>
    <mergeCell ref="V168:AM170"/>
    <mergeCell ref="S176:Z176"/>
    <mergeCell ref="H144:S145"/>
    <mergeCell ref="C164:BB164"/>
    <mergeCell ref="C112:R112"/>
    <mergeCell ref="S112:Z112"/>
    <mergeCell ref="AZ143:BD144"/>
    <mergeCell ref="S165:T165"/>
    <mergeCell ref="F160:J160"/>
    <mergeCell ref="K160:M160"/>
    <mergeCell ref="AY146:BA147"/>
    <mergeCell ref="AS149:AW149"/>
    <mergeCell ref="AV143:AY143"/>
    <mergeCell ref="S129:Z129"/>
    <mergeCell ref="C126:BE126"/>
    <mergeCell ref="C168:T171"/>
    <mergeCell ref="C223:BE223"/>
    <mergeCell ref="C173:BE173"/>
    <mergeCell ref="K200:M200"/>
    <mergeCell ref="C218:AQ218"/>
    <mergeCell ref="V206:AG207"/>
    <mergeCell ref="C198:BB198"/>
    <mergeCell ref="F200:J200"/>
    <mergeCell ref="V211:AG212"/>
    <mergeCell ref="C277:BE277"/>
    <mergeCell ref="AG226:BC226"/>
    <mergeCell ref="AG227:BE227"/>
    <mergeCell ref="AG248:BD248"/>
    <mergeCell ref="C226:R226"/>
    <mergeCell ref="S226:Z226"/>
    <mergeCell ref="AI264:AJ264"/>
    <mergeCell ref="AR244:BE245"/>
    <mergeCell ref="AI238:AJ238"/>
    <mergeCell ref="C244:T245"/>
    <mergeCell ref="AI229:AJ229"/>
    <mergeCell ref="C236:T237"/>
    <mergeCell ref="AG249:BF249"/>
    <mergeCell ref="C251:R253"/>
    <mergeCell ref="AI251:AJ251"/>
    <mergeCell ref="AS272:BE272"/>
    <mergeCell ref="C255:X255"/>
    <mergeCell ref="Y255:AF255"/>
    <mergeCell ref="AG260:BF260"/>
    <mergeCell ref="AG261:BE261"/>
    <mergeCell ref="AG262:BE262"/>
    <mergeCell ref="D267:J267"/>
    <mergeCell ref="N267:T267"/>
    <mergeCell ref="C305:V305"/>
    <mergeCell ref="E282:AA282"/>
    <mergeCell ref="AG282:BC282"/>
    <mergeCell ref="B280:Q280"/>
    <mergeCell ref="R280:Y280"/>
    <mergeCell ref="AG302:BF302"/>
    <mergeCell ref="C289:T290"/>
    <mergeCell ref="C297:T298"/>
    <mergeCell ref="AR297:BE298"/>
  </mergeCells>
  <phoneticPr fontId="7" type="noConversion"/>
  <conditionalFormatting sqref="C12:AP19">
    <cfRule type="cellIs" dxfId="21" priority="9" stopIfTrue="1" operator="equal">
      <formula>""</formula>
    </cfRule>
  </conditionalFormatting>
  <conditionalFormatting sqref="AQ9:AR9">
    <cfRule type="cellIs" dxfId="20" priority="5" stopIfTrue="1" operator="equal">
      <formula>""</formula>
    </cfRule>
  </conditionalFormatting>
  <conditionalFormatting sqref="AQ17:AR17">
    <cfRule type="cellIs" dxfId="19" priority="4" stopIfTrue="1" operator="equal">
      <formula>""</formula>
    </cfRule>
  </conditionalFormatting>
  <conditionalFormatting sqref="AQ11:AR11">
    <cfRule type="cellIs" dxfId="18" priority="3" stopIfTrue="1" operator="equal">
      <formula>""</formula>
    </cfRule>
  </conditionalFormatting>
  <conditionalFormatting sqref="AQ10:AR10">
    <cfRule type="cellIs" dxfId="17" priority="2" stopIfTrue="1" operator="equal">
      <formula>""</formula>
    </cfRule>
  </conditionalFormatting>
  <conditionalFormatting sqref="AQ15:AR15">
    <cfRule type="cellIs" dxfId="16" priority="1" stopIfTrue="1" operator="equal">
      <formula>""</formula>
    </cfRule>
  </conditionalFormatting>
  <dataValidations count="1">
    <dataValidation type="decimal" allowBlank="1" showInputMessage="1" showErrorMessage="1" errorTitle="Retry" error="Only values 18.875&quot;&lt;=AND&lt;=42&quot; are valid entries" sqref="AA35 X28:AA28">
      <formula1>18.875</formula1>
      <formula2>42</formula2>
    </dataValidation>
  </dataValidations>
  <pageMargins left="0.25" right="0.25" top="1" bottom="1" header="0.5" footer="0.5"/>
  <pageSetup scale="77" orientation="portrait" r:id="rId1"/>
  <headerFooter alignWithMargins="0"/>
  <rowBreaks count="5" manualBreakCount="5">
    <brk id="47" max="58" man="1"/>
    <brk id="74" max="58" man="1"/>
    <brk id="125" max="58" man="1"/>
    <brk id="172" max="58" man="1"/>
    <brk id="221" max="5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Q710"/>
  <sheetViews>
    <sheetView showGridLines="0" showRowColHeaders="0" topLeftCell="A31" zoomScaleNormal="100" zoomScaleSheetLayoutView="100" workbookViewId="0">
      <selection activeCell="A4" sqref="A4"/>
    </sheetView>
  </sheetViews>
  <sheetFormatPr defaultColWidth="2.42578125" defaultRowHeight="12.75" x14ac:dyDescent="0.2"/>
  <cols>
    <col min="1" max="60" width="1.7109375" customWidth="1"/>
    <col min="61" max="114" width="1.85546875" hidden="1" customWidth="1"/>
    <col min="115" max="121" width="2.42578125" hidden="1" customWidth="1"/>
    <col min="122" max="141" width="2.42578125" customWidth="1"/>
  </cols>
  <sheetData>
    <row r="1" spans="1:84" x14ac:dyDescent="0.2">
      <c r="A1" s="951" t="s">
        <v>224</v>
      </c>
      <c r="B1" s="951"/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1"/>
      <c r="R1" s="951"/>
      <c r="S1" s="951"/>
      <c r="T1" s="951"/>
      <c r="U1" s="951"/>
      <c r="V1" s="951"/>
      <c r="W1" s="951"/>
      <c r="X1" s="951"/>
      <c r="Y1" s="951"/>
      <c r="Z1" s="951"/>
      <c r="AA1" s="951"/>
      <c r="AB1" s="951"/>
      <c r="AC1" s="951"/>
      <c r="AD1" s="951"/>
      <c r="AE1" s="951"/>
      <c r="AF1" s="951"/>
      <c r="AG1" s="951"/>
      <c r="AH1" s="951"/>
      <c r="AI1" s="951"/>
      <c r="AJ1" s="951"/>
      <c r="AK1" s="951"/>
      <c r="AL1" s="951"/>
      <c r="AM1" s="951"/>
      <c r="AN1" s="951"/>
      <c r="AO1" s="951"/>
      <c r="AP1" s="951"/>
      <c r="AQ1" s="951"/>
      <c r="AR1" s="951"/>
      <c r="AS1" s="951"/>
      <c r="AT1" s="951"/>
      <c r="AU1" s="951"/>
      <c r="AV1" s="951"/>
      <c r="AW1" s="951"/>
      <c r="AX1" s="951"/>
      <c r="AY1" s="951"/>
      <c r="AZ1" s="951"/>
      <c r="BA1" s="951"/>
      <c r="BB1" s="951"/>
      <c r="BC1" s="951"/>
      <c r="BD1" s="951"/>
      <c r="BE1" s="951"/>
      <c r="BF1" s="951"/>
      <c r="BG1" s="951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</row>
    <row r="2" spans="1:84" x14ac:dyDescent="0.2">
      <c r="A2" s="951"/>
      <c r="B2" s="951"/>
      <c r="C2" s="951"/>
      <c r="D2" s="951"/>
      <c r="E2" s="951"/>
      <c r="F2" s="951"/>
      <c r="G2" s="951"/>
      <c r="H2" s="951"/>
      <c r="I2" s="951"/>
      <c r="J2" s="951"/>
      <c r="K2" s="951"/>
      <c r="L2" s="951"/>
      <c r="M2" s="951"/>
      <c r="N2" s="951"/>
      <c r="O2" s="951"/>
      <c r="P2" s="951"/>
      <c r="Q2" s="951"/>
      <c r="R2" s="951"/>
      <c r="S2" s="951"/>
      <c r="T2" s="951"/>
      <c r="U2" s="951"/>
      <c r="V2" s="951"/>
      <c r="W2" s="951"/>
      <c r="X2" s="951"/>
      <c r="Y2" s="951"/>
      <c r="Z2" s="951"/>
      <c r="AA2" s="951"/>
      <c r="AB2" s="951"/>
      <c r="AC2" s="951"/>
      <c r="AD2" s="951"/>
      <c r="AE2" s="951"/>
      <c r="AF2" s="951"/>
      <c r="AG2" s="951"/>
      <c r="AH2" s="951"/>
      <c r="AI2" s="951"/>
      <c r="AJ2" s="951"/>
      <c r="AK2" s="951"/>
      <c r="AL2" s="951"/>
      <c r="AM2" s="951"/>
      <c r="AN2" s="951"/>
      <c r="AO2" s="951"/>
      <c r="AP2" s="951"/>
      <c r="AQ2" s="951"/>
      <c r="AR2" s="951"/>
      <c r="AS2" s="951"/>
      <c r="AT2" s="951"/>
      <c r="AU2" s="951"/>
      <c r="AV2" s="951"/>
      <c r="AW2" s="951"/>
      <c r="AX2" s="951"/>
      <c r="AY2" s="951"/>
      <c r="AZ2" s="951"/>
      <c r="BA2" s="951"/>
      <c r="BB2" s="951"/>
      <c r="BC2" s="951"/>
      <c r="BD2" s="951"/>
      <c r="BE2" s="951"/>
      <c r="BF2" s="951"/>
      <c r="BG2" s="951"/>
      <c r="BH2" s="161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</row>
    <row r="3" spans="1:84" x14ac:dyDescent="0.2">
      <c r="A3" s="951"/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51"/>
      <c r="Q3" s="951"/>
      <c r="R3" s="951"/>
      <c r="S3" s="951"/>
      <c r="T3" s="951"/>
      <c r="U3" s="951"/>
      <c r="V3" s="951"/>
      <c r="W3" s="951"/>
      <c r="X3" s="951"/>
      <c r="Y3" s="951"/>
      <c r="Z3" s="951"/>
      <c r="AA3" s="951"/>
      <c r="AB3" s="951"/>
      <c r="AC3" s="951"/>
      <c r="AD3" s="951"/>
      <c r="AE3" s="951"/>
      <c r="AF3" s="951"/>
      <c r="AG3" s="951"/>
      <c r="AH3" s="951"/>
      <c r="AI3" s="951"/>
      <c r="AJ3" s="951"/>
      <c r="AK3" s="951"/>
      <c r="AL3" s="951"/>
      <c r="AM3" s="951"/>
      <c r="AN3" s="951"/>
      <c r="AO3" s="951"/>
      <c r="AP3" s="951"/>
      <c r="AQ3" s="951"/>
      <c r="AR3" s="951"/>
      <c r="AS3" s="951"/>
      <c r="AT3" s="951"/>
      <c r="AU3" s="951"/>
      <c r="AV3" s="951"/>
      <c r="AW3" s="951"/>
      <c r="AX3" s="951"/>
      <c r="AY3" s="951"/>
      <c r="AZ3" s="951"/>
      <c r="BA3" s="951"/>
      <c r="BB3" s="951"/>
      <c r="BC3" s="951"/>
      <c r="BD3" s="951"/>
      <c r="BE3" s="951"/>
      <c r="BF3" s="951"/>
      <c r="BG3" s="951"/>
      <c r="BH3" s="161"/>
      <c r="BI3" s="162"/>
      <c r="BJ3" s="162"/>
      <c r="BK3" s="162"/>
      <c r="BL3" s="162"/>
      <c r="BM3" s="162"/>
      <c r="BN3" s="162"/>
      <c r="BO3" s="162"/>
      <c r="BP3" s="162"/>
      <c r="BQ3" s="162"/>
      <c r="BR3" s="162"/>
      <c r="BS3" s="162"/>
      <c r="BT3" s="162"/>
      <c r="BU3" s="162"/>
      <c r="BV3" s="162"/>
      <c r="BW3" s="162"/>
      <c r="BX3" s="162"/>
      <c r="BY3" s="162"/>
      <c r="BZ3" s="162"/>
      <c r="CA3" s="162"/>
      <c r="CB3" s="162"/>
      <c r="CC3" s="162"/>
      <c r="CD3" s="162"/>
      <c r="CE3" s="162"/>
      <c r="CF3" s="162"/>
    </row>
    <row r="4" spans="1:84" x14ac:dyDescent="0.2">
      <c r="A4" s="286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</row>
    <row r="5" spans="1:84" ht="23.25" x14ac:dyDescent="0.2">
      <c r="A5" s="104"/>
      <c r="B5" s="104"/>
      <c r="C5" s="906" t="s">
        <v>194</v>
      </c>
      <c r="D5" s="906"/>
      <c r="E5" s="906"/>
      <c r="F5" s="906"/>
      <c r="G5" s="906"/>
      <c r="H5" s="906"/>
      <c r="I5" s="906"/>
      <c r="J5" s="906"/>
      <c r="K5" s="906"/>
      <c r="L5" s="906"/>
      <c r="M5" s="906"/>
      <c r="N5" s="906"/>
      <c r="O5" s="906"/>
      <c r="P5" s="906"/>
      <c r="Q5" s="906"/>
      <c r="R5" s="906"/>
      <c r="S5" s="906"/>
      <c r="T5" s="906"/>
      <c r="U5" s="906"/>
      <c r="V5" s="906"/>
      <c r="W5" s="906"/>
      <c r="X5" s="906"/>
      <c r="Y5" s="906"/>
      <c r="Z5" s="906"/>
      <c r="AA5" s="906"/>
      <c r="AB5" s="906"/>
      <c r="AC5" s="906"/>
      <c r="AD5" s="906"/>
      <c r="AE5" s="906"/>
      <c r="AF5" s="906"/>
      <c r="AG5" s="906"/>
      <c r="AH5" s="906"/>
      <c r="AI5" s="906"/>
      <c r="AJ5" s="906"/>
      <c r="AK5" s="906"/>
      <c r="AL5" s="906"/>
      <c r="AM5" s="906"/>
      <c r="AN5" s="906"/>
      <c r="AO5" s="906"/>
      <c r="AP5" s="906"/>
      <c r="AQ5" s="906"/>
      <c r="AR5" s="906"/>
      <c r="AS5" s="906"/>
      <c r="AT5" s="906"/>
      <c r="AU5" s="906"/>
      <c r="AV5" s="906"/>
      <c r="AW5" s="906"/>
      <c r="AX5" s="906"/>
      <c r="AY5" s="906"/>
      <c r="AZ5" s="906"/>
      <c r="BA5" s="906"/>
      <c r="BB5" s="906"/>
      <c r="BC5" s="906"/>
      <c r="BD5" s="906"/>
      <c r="BE5" s="906"/>
      <c r="BF5" s="1"/>
      <c r="BG5" s="101"/>
      <c r="BH5" s="161"/>
    </row>
    <row r="6" spans="1:84" ht="13.5" thickBot="1" x14ac:dyDescent="0.25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161"/>
    </row>
    <row r="7" spans="1:84" ht="15.75" thickBot="1" x14ac:dyDescent="0.25">
      <c r="A7" s="94"/>
      <c r="B7" s="941" t="s">
        <v>166</v>
      </c>
      <c r="C7" s="942"/>
      <c r="D7" s="942"/>
      <c r="E7" s="942"/>
      <c r="F7" s="942"/>
      <c r="G7" s="942"/>
      <c r="H7" s="942"/>
      <c r="I7" s="942"/>
      <c r="J7" s="942"/>
      <c r="K7" s="942"/>
      <c r="L7" s="942"/>
      <c r="M7" s="942"/>
      <c r="N7" s="942"/>
      <c r="O7" s="942"/>
      <c r="P7" s="942"/>
      <c r="Q7" s="942"/>
      <c r="R7" s="942"/>
      <c r="S7" s="942"/>
      <c r="T7" s="942"/>
      <c r="U7" s="942"/>
      <c r="V7" s="942"/>
      <c r="W7" s="942"/>
      <c r="X7" s="942"/>
      <c r="Y7" s="942"/>
      <c r="Z7" s="942"/>
      <c r="AA7" s="942"/>
      <c r="AB7" s="942"/>
      <c r="AC7" s="942"/>
      <c r="AD7" s="942"/>
      <c r="AE7" s="942"/>
      <c r="AF7" s="942"/>
      <c r="AG7" s="942"/>
      <c r="AH7" s="942"/>
      <c r="AI7" s="942"/>
      <c r="AJ7" s="942"/>
      <c r="AK7" s="942"/>
      <c r="AL7" s="942"/>
      <c r="AM7" s="942"/>
      <c r="AN7" s="942"/>
      <c r="AO7" s="942"/>
      <c r="AP7" s="942"/>
      <c r="AQ7" s="942"/>
      <c r="AR7" s="942"/>
      <c r="AS7" s="942"/>
      <c r="AT7" s="942"/>
      <c r="AU7" s="942"/>
      <c r="AV7" s="942"/>
      <c r="AW7" s="942"/>
      <c r="AX7" s="942"/>
      <c r="AY7" s="942"/>
      <c r="AZ7" s="942"/>
      <c r="BA7" s="942"/>
      <c r="BB7" s="942"/>
      <c r="BC7" s="942"/>
      <c r="BD7" s="942"/>
      <c r="BE7" s="942"/>
      <c r="BF7" s="943"/>
      <c r="BG7" s="94"/>
      <c r="BH7" s="161"/>
    </row>
    <row r="8" spans="1:84" ht="16.5" thickBot="1" x14ac:dyDescent="0.25">
      <c r="A8" s="94"/>
      <c r="B8" s="95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63"/>
      <c r="X8" s="63"/>
      <c r="Y8" s="63"/>
      <c r="Z8" s="63"/>
      <c r="AA8" s="63"/>
      <c r="AB8" s="63"/>
      <c r="AC8" s="63"/>
      <c r="AD8" s="70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97"/>
      <c r="BG8" s="94"/>
      <c r="BH8" s="161"/>
    </row>
    <row r="9" spans="1:84" ht="13.5" thickBot="1" x14ac:dyDescent="0.25">
      <c r="A9" s="94"/>
      <c r="B9" s="63"/>
      <c r="C9" s="895" t="s">
        <v>81</v>
      </c>
      <c r="D9" s="895"/>
      <c r="E9" s="895"/>
      <c r="F9" s="895"/>
      <c r="G9" s="895"/>
      <c r="H9" s="895"/>
      <c r="I9" s="895"/>
      <c r="J9" s="895"/>
      <c r="K9" s="895"/>
      <c r="L9" s="895"/>
      <c r="M9" s="895"/>
      <c r="N9" s="895"/>
      <c r="O9" s="895"/>
      <c r="P9" s="895"/>
      <c r="Q9" s="895"/>
      <c r="R9" s="895"/>
      <c r="S9" s="895"/>
      <c r="T9" s="895"/>
      <c r="U9" s="895"/>
      <c r="V9" s="895"/>
      <c r="W9" s="895"/>
      <c r="X9" s="895"/>
      <c r="Y9" s="895"/>
      <c r="Z9" s="895"/>
      <c r="AA9" s="895"/>
      <c r="AB9" s="954" t="str">
        <f>IF('AVENTOS planning tool'!AV20="","",'AVENTOS planning tool'!AV20)</f>
        <v/>
      </c>
      <c r="AC9" s="955"/>
      <c r="AD9" s="955"/>
      <c r="AE9" s="955"/>
      <c r="AF9" s="955"/>
      <c r="AG9" s="955"/>
      <c r="AH9" s="955"/>
      <c r="AI9" s="955"/>
      <c r="AJ9" s="955"/>
      <c r="AK9" s="955"/>
      <c r="AL9" s="955"/>
      <c r="AM9" s="955"/>
      <c r="AN9" s="955"/>
      <c r="AO9" s="955"/>
      <c r="AP9" s="1005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94"/>
      <c r="BH9" s="161"/>
    </row>
    <row r="10" spans="1:84" ht="13.5" thickBot="1" x14ac:dyDescent="0.25">
      <c r="A10" s="94"/>
      <c r="B10" s="63"/>
      <c r="C10" s="894" t="s">
        <v>436</v>
      </c>
      <c r="D10" s="895"/>
      <c r="E10" s="895"/>
      <c r="F10" s="895"/>
      <c r="G10" s="895"/>
      <c r="H10" s="895"/>
      <c r="I10" s="895"/>
      <c r="J10" s="895"/>
      <c r="K10" s="895"/>
      <c r="L10" s="895"/>
      <c r="M10" s="895"/>
      <c r="N10" s="895"/>
      <c r="O10" s="895"/>
      <c r="P10" s="895"/>
      <c r="Q10" s="895"/>
      <c r="R10" s="895"/>
      <c r="S10" s="895"/>
      <c r="T10" s="895"/>
      <c r="U10" s="895"/>
      <c r="V10" s="895"/>
      <c r="W10" s="895"/>
      <c r="X10" s="895"/>
      <c r="Y10" s="895"/>
      <c r="Z10" s="895"/>
      <c r="AA10" s="895"/>
      <c r="AB10" s="954" t="str">
        <f>IF('AVENTOS planning tool'!AV22="","",'AVENTOS planning tool'!AV22)</f>
        <v/>
      </c>
      <c r="AC10" s="955"/>
      <c r="AD10" s="955"/>
      <c r="AE10" s="955"/>
      <c r="AF10" s="955"/>
      <c r="AG10" s="955"/>
      <c r="AH10" s="955"/>
      <c r="AI10" s="955"/>
      <c r="AJ10" s="955"/>
      <c r="AK10" s="955"/>
      <c r="AL10" s="955"/>
      <c r="AM10" s="955"/>
      <c r="AN10" s="955"/>
      <c r="AO10" s="955"/>
      <c r="AP10" s="1005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94"/>
      <c r="BH10" s="161"/>
    </row>
    <row r="11" spans="1:84" x14ac:dyDescent="0.2">
      <c r="A11" s="94"/>
      <c r="B11" s="63"/>
      <c r="C11" s="1009" t="str">
        <f>IF('AVENTOS planning tool'!L21="Wood door","Installation screws for wood doors","")</f>
        <v/>
      </c>
      <c r="D11" s="1009"/>
      <c r="E11" s="1009"/>
      <c r="F11" s="1009"/>
      <c r="G11" s="1009"/>
      <c r="H11" s="1009"/>
      <c r="I11" s="1009"/>
      <c r="J11" s="1009"/>
      <c r="K11" s="1009"/>
      <c r="L11" s="1009"/>
      <c r="M11" s="1009"/>
      <c r="N11" s="1009"/>
      <c r="O11" s="1009"/>
      <c r="P11" s="1009"/>
      <c r="Q11" s="1009"/>
      <c r="R11" s="1009"/>
      <c r="S11" s="1009"/>
      <c r="T11" s="1009"/>
      <c r="U11" s="1009"/>
      <c r="V11" s="1009"/>
      <c r="W11" s="1009"/>
      <c r="X11" s="1009"/>
      <c r="Y11" s="1009"/>
      <c r="Z11" s="1009"/>
      <c r="AA11" s="1009"/>
      <c r="AB11" s="1008" t="str">
        <f>IF(C11="Installation screws for wood doors","606N or 606P","")</f>
        <v/>
      </c>
      <c r="AC11" s="1008"/>
      <c r="AD11" s="1008"/>
      <c r="AE11" s="1008"/>
      <c r="AF11" s="1008"/>
      <c r="AG11" s="1008"/>
      <c r="AH11" s="1008"/>
      <c r="AI11" s="1008"/>
      <c r="AJ11" s="1008"/>
      <c r="AK11" s="1008"/>
      <c r="AL11" s="1008"/>
      <c r="AM11" s="1008"/>
      <c r="AN11" s="1008"/>
      <c r="AO11" s="1008"/>
      <c r="AP11" s="1008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94"/>
      <c r="BH11" s="161"/>
    </row>
    <row r="12" spans="1:84" x14ac:dyDescent="0.2">
      <c r="A12" s="94"/>
      <c r="B12" s="63"/>
      <c r="C12" s="1006" t="str">
        <f>IF('AVENTOS planning tool'!L21="Wide aluminum","Installation screws for wide aluminum frame doors","")</f>
        <v/>
      </c>
      <c r="D12" s="1006"/>
      <c r="E12" s="1006"/>
      <c r="F12" s="1006"/>
      <c r="G12" s="1006"/>
      <c r="H12" s="1006"/>
      <c r="I12" s="1006"/>
      <c r="J12" s="1006"/>
      <c r="K12" s="1006"/>
      <c r="L12" s="1006"/>
      <c r="M12" s="1006"/>
      <c r="N12" s="1006"/>
      <c r="O12" s="1006"/>
      <c r="P12" s="1006"/>
      <c r="Q12" s="1006"/>
      <c r="R12" s="1006"/>
      <c r="S12" s="1006"/>
      <c r="T12" s="1006"/>
      <c r="U12" s="1006"/>
      <c r="V12" s="1006"/>
      <c r="W12" s="1006"/>
      <c r="X12" s="1006"/>
      <c r="Y12" s="1006"/>
      <c r="Z12" s="1006"/>
      <c r="AA12" s="1006"/>
      <c r="AB12" s="1007" t="str">
        <f>IF(C12="Installation screws for wide aluminum frame doors","7072A","")</f>
        <v/>
      </c>
      <c r="AC12" s="1007"/>
      <c r="AD12" s="1007"/>
      <c r="AE12" s="1007"/>
      <c r="AF12" s="1007"/>
      <c r="AG12" s="1007"/>
      <c r="AH12" s="1007"/>
      <c r="AI12" s="1007"/>
      <c r="AJ12" s="1007"/>
      <c r="AK12" s="1007"/>
      <c r="AL12" s="1007"/>
      <c r="AM12" s="1007"/>
      <c r="AN12" s="1007"/>
      <c r="AO12" s="1007"/>
      <c r="AP12" s="1007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94"/>
      <c r="BH12" s="161"/>
    </row>
    <row r="13" spans="1:84" ht="13.5" thickBot="1" x14ac:dyDescent="0.25">
      <c r="A13" s="94"/>
      <c r="B13" s="63"/>
      <c r="C13" s="1006"/>
      <c r="D13" s="1006"/>
      <c r="E13" s="1006"/>
      <c r="F13" s="1006"/>
      <c r="G13" s="1006"/>
      <c r="H13" s="1006"/>
      <c r="I13" s="1006"/>
      <c r="J13" s="1006"/>
      <c r="K13" s="1006"/>
      <c r="L13" s="1006"/>
      <c r="M13" s="1006"/>
      <c r="N13" s="1006"/>
      <c r="O13" s="1006"/>
      <c r="P13" s="1006"/>
      <c r="Q13" s="1006"/>
      <c r="R13" s="1006"/>
      <c r="S13" s="1006"/>
      <c r="T13" s="1006"/>
      <c r="U13" s="1006"/>
      <c r="V13" s="1006"/>
      <c r="W13" s="1006"/>
      <c r="X13" s="1006"/>
      <c r="Y13" s="1006"/>
      <c r="Z13" s="1006"/>
      <c r="AA13" s="1006"/>
      <c r="AB13" s="1007"/>
      <c r="AC13" s="1007"/>
      <c r="AD13" s="1007"/>
      <c r="AE13" s="1007"/>
      <c r="AF13" s="1007"/>
      <c r="AG13" s="1007"/>
      <c r="AH13" s="1007"/>
      <c r="AI13" s="1007"/>
      <c r="AJ13" s="1007"/>
      <c r="AK13" s="1007"/>
      <c r="AL13" s="1007"/>
      <c r="AM13" s="1007"/>
      <c r="AN13" s="1007"/>
      <c r="AO13" s="1007"/>
      <c r="AP13" s="1007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94"/>
      <c r="BH13" s="161"/>
    </row>
    <row r="14" spans="1:84" ht="13.5" thickBot="1" x14ac:dyDescent="0.25">
      <c r="A14" s="94"/>
      <c r="B14" s="63"/>
      <c r="C14" s="1010" t="str">
        <f>IF('AVENTOS planning tool'!AL23="Stabilizer rod","Stabilizer rod","")</f>
        <v/>
      </c>
      <c r="D14" s="1011"/>
      <c r="E14" s="1011"/>
      <c r="F14" s="1011"/>
      <c r="G14" s="1011"/>
      <c r="H14" s="1011"/>
      <c r="I14" s="1011"/>
      <c r="J14" s="1011"/>
      <c r="K14" s="1011"/>
      <c r="L14" s="1011"/>
      <c r="M14" s="1011"/>
      <c r="N14" s="1011"/>
      <c r="O14" s="1011"/>
      <c r="P14" s="1011"/>
      <c r="Q14" s="1011"/>
      <c r="R14" s="1011"/>
      <c r="S14" s="1011"/>
      <c r="T14" s="1011"/>
      <c r="U14" s="1011"/>
      <c r="V14" s="1011"/>
      <c r="W14" s="1011"/>
      <c r="X14" s="1011"/>
      <c r="Y14" s="1011"/>
      <c r="Z14" s="1011"/>
      <c r="AA14" s="1012"/>
      <c r="AB14" s="1013" t="str">
        <f>IF('AVENTOS planning tool'!AV23="","",'AVENTOS planning tool'!AV23)</f>
        <v/>
      </c>
      <c r="AC14" s="1014"/>
      <c r="AD14" s="1014"/>
      <c r="AE14" s="1014"/>
      <c r="AF14" s="1014"/>
      <c r="AG14" s="1014"/>
      <c r="AH14" s="1014"/>
      <c r="AI14" s="1014"/>
      <c r="AJ14" s="1014"/>
      <c r="AK14" s="1014"/>
      <c r="AL14" s="1014"/>
      <c r="AM14" s="1014"/>
      <c r="AN14" s="1014"/>
      <c r="AO14" s="1014"/>
      <c r="AP14" s="1015"/>
      <c r="AQ14" s="956" t="str">
        <f>IF('AVENTOS planning tool'!BF23&gt;"",'AVENTOS planning tool'!BF23,"")</f>
        <v/>
      </c>
      <c r="AR14" s="957"/>
      <c r="AS14" s="63"/>
      <c r="AT14" s="63"/>
      <c r="AU14" s="63"/>
      <c r="AV14" s="63"/>
      <c r="AW14" s="63"/>
      <c r="AX14" s="63"/>
      <c r="AY14" s="63"/>
      <c r="AZ14" s="63"/>
      <c r="BA14" s="966"/>
      <c r="BB14" s="967"/>
      <c r="BC14" s="967"/>
      <c r="BD14" s="967"/>
      <c r="BE14" s="968"/>
      <c r="BF14" s="63"/>
      <c r="BG14" s="94"/>
    </row>
    <row r="15" spans="1:84" ht="13.5" thickBot="1" x14ac:dyDescent="0.25">
      <c r="A15" s="94"/>
      <c r="B15" s="63"/>
      <c r="C15" s="753" t="s">
        <v>82</v>
      </c>
      <c r="D15" s="642"/>
      <c r="E15" s="642"/>
      <c r="F15" s="642"/>
      <c r="G15" s="642"/>
      <c r="H15" s="642"/>
      <c r="I15" s="642"/>
      <c r="J15" s="642"/>
      <c r="K15" s="642"/>
      <c r="L15" s="642"/>
      <c r="M15" s="642"/>
      <c r="N15" s="642"/>
      <c r="O15" s="642"/>
      <c r="P15" s="642"/>
      <c r="Q15" s="642"/>
      <c r="R15" s="642"/>
      <c r="S15" s="642"/>
      <c r="T15" s="642"/>
      <c r="U15" s="642"/>
      <c r="V15" s="642"/>
      <c r="W15" s="642"/>
      <c r="X15" s="642"/>
      <c r="Y15" s="642"/>
      <c r="Z15" s="642"/>
      <c r="AA15" s="643"/>
      <c r="AB15" s="954" t="str">
        <f>'AVENTOS planning tool'!AV21</f>
        <v/>
      </c>
      <c r="AC15" s="955"/>
      <c r="AD15" s="955"/>
      <c r="AE15" s="955"/>
      <c r="AF15" s="955"/>
      <c r="AG15" s="955"/>
      <c r="AH15" s="955"/>
      <c r="AI15" s="955"/>
      <c r="AJ15" s="955"/>
      <c r="AK15" s="955"/>
      <c r="AL15" s="955"/>
      <c r="AM15" s="955"/>
      <c r="AN15" s="955"/>
      <c r="AO15" s="955"/>
      <c r="AP15" s="1005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94"/>
    </row>
    <row r="16" spans="1:84" ht="13.5" thickBot="1" x14ac:dyDescent="0.25">
      <c r="A16" s="94"/>
      <c r="B16" s="63"/>
      <c r="C16" s="753" t="s">
        <v>218</v>
      </c>
      <c r="D16" s="642"/>
      <c r="E16" s="642"/>
      <c r="F16" s="642"/>
      <c r="G16" s="642"/>
      <c r="H16" s="642"/>
      <c r="I16" s="642"/>
      <c r="J16" s="642"/>
      <c r="K16" s="642"/>
      <c r="L16" s="642"/>
      <c r="M16" s="642"/>
      <c r="N16" s="642"/>
      <c r="O16" s="642"/>
      <c r="P16" s="642"/>
      <c r="Q16" s="642"/>
      <c r="R16" s="642"/>
      <c r="S16" s="642"/>
      <c r="T16" s="642"/>
      <c r="U16" s="642"/>
      <c r="V16" s="642"/>
      <c r="W16" s="642"/>
      <c r="X16" s="642"/>
      <c r="Y16" s="642"/>
      <c r="Z16" s="642"/>
      <c r="AA16" s="643"/>
      <c r="AB16" s="954" t="str">
        <f>'AVENTOS planning tool'!AV24</f>
        <v/>
      </c>
      <c r="AC16" s="955"/>
      <c r="AD16" s="955"/>
      <c r="AE16" s="955"/>
      <c r="AF16" s="955"/>
      <c r="AG16" s="955"/>
      <c r="AH16" s="955"/>
      <c r="AI16" s="955"/>
      <c r="AJ16" s="955"/>
      <c r="AK16" s="955"/>
      <c r="AL16" s="955"/>
      <c r="AM16" s="955"/>
      <c r="AN16" s="955"/>
      <c r="AO16" s="955"/>
      <c r="AP16" s="1005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94"/>
    </row>
    <row r="17" spans="1:60" ht="13.5" thickBot="1" x14ac:dyDescent="0.25">
      <c r="A17" s="94"/>
      <c r="B17" s="95"/>
      <c r="C17" s="753" t="str">
        <f>IF('AVENTOS planning tool'!AL25="Rod connector set","Rod connector set","")</f>
        <v/>
      </c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  <c r="Y17" s="642"/>
      <c r="Z17" s="642"/>
      <c r="AA17" s="643"/>
      <c r="AB17" s="944" t="str">
        <f>IF(C17="Rod connector set",'AVENTOS planning tool'!AV25,"")</f>
        <v/>
      </c>
      <c r="AC17" s="945"/>
      <c r="AD17" s="945"/>
      <c r="AE17" s="945"/>
      <c r="AF17" s="945"/>
      <c r="AG17" s="945"/>
      <c r="AH17" s="945"/>
      <c r="AI17" s="945"/>
      <c r="AJ17" s="945"/>
      <c r="AK17" s="945"/>
      <c r="AL17" s="945"/>
      <c r="AM17" s="945"/>
      <c r="AN17" s="945"/>
      <c r="AO17" s="945"/>
      <c r="AP17" s="946"/>
      <c r="AQ17" s="114"/>
      <c r="AR17" s="114"/>
      <c r="AS17" s="114"/>
      <c r="AT17" s="114"/>
      <c r="AU17" s="114"/>
      <c r="AV17" s="114"/>
      <c r="AW17" s="63"/>
      <c r="AX17" s="63"/>
      <c r="AY17" s="63"/>
      <c r="AZ17" s="63"/>
      <c r="BA17" s="63"/>
      <c r="BB17" s="63"/>
      <c r="BC17" s="63"/>
      <c r="BD17" s="63"/>
      <c r="BE17" s="63"/>
      <c r="BF17" s="97"/>
      <c r="BG17" s="94"/>
      <c r="BH17" s="161"/>
    </row>
    <row r="18" spans="1:60" ht="13.5" thickBot="1" x14ac:dyDescent="0.25">
      <c r="A18" s="94"/>
      <c r="B18" s="95"/>
      <c r="C18" s="753" t="str">
        <f>IF('AVENTOS planning tool'!AL27="SERVO-DRIVE set","SERVO-DRIVE set","")</f>
        <v/>
      </c>
      <c r="D18" s="642"/>
      <c r="E18" s="642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Q18" s="642"/>
      <c r="R18" s="642"/>
      <c r="S18" s="642"/>
      <c r="T18" s="642"/>
      <c r="U18" s="642"/>
      <c r="V18" s="642"/>
      <c r="W18" s="642"/>
      <c r="X18" s="642"/>
      <c r="Y18" s="642"/>
      <c r="Z18" s="642"/>
      <c r="AA18" s="643"/>
      <c r="AB18" s="944" t="str">
        <f>IF(C18="SERVO-DRIVE set",'AVENTOS planning tool'!AV27,"")</f>
        <v/>
      </c>
      <c r="AC18" s="945"/>
      <c r="AD18" s="945"/>
      <c r="AE18" s="945"/>
      <c r="AF18" s="945"/>
      <c r="AG18" s="945"/>
      <c r="AH18" s="945"/>
      <c r="AI18" s="945"/>
      <c r="AJ18" s="945"/>
      <c r="AK18" s="945"/>
      <c r="AL18" s="945"/>
      <c r="AM18" s="945"/>
      <c r="AN18" s="945"/>
      <c r="AO18" s="945"/>
      <c r="AP18" s="946"/>
      <c r="AQ18" s="114"/>
      <c r="AR18" s="114"/>
      <c r="AS18" s="114"/>
      <c r="AT18" s="114"/>
      <c r="AU18" s="114"/>
      <c r="AV18" s="114"/>
      <c r="AW18" s="63"/>
      <c r="AX18" s="63"/>
      <c r="AY18" s="63"/>
      <c r="AZ18" s="63"/>
      <c r="BA18" s="63"/>
      <c r="BB18" s="63"/>
      <c r="BC18" s="63"/>
      <c r="BD18" s="63"/>
      <c r="BE18" s="63"/>
      <c r="BF18" s="97"/>
      <c r="BG18" s="94"/>
      <c r="BH18" s="161"/>
    </row>
    <row r="19" spans="1:60" ht="13.5" thickBot="1" x14ac:dyDescent="0.25">
      <c r="A19" s="94"/>
      <c r="B19" s="95"/>
      <c r="C19" s="753" t="str">
        <f>IF('AVENTOS planning tool'!AL28="Power supply set","Power supply set","")</f>
        <v/>
      </c>
      <c r="D19" s="642"/>
      <c r="E19" s="642"/>
      <c r="F19" s="642"/>
      <c r="G19" s="642"/>
      <c r="H19" s="642"/>
      <c r="I19" s="642"/>
      <c r="J19" s="642"/>
      <c r="K19" s="642"/>
      <c r="L19" s="642"/>
      <c r="M19" s="642"/>
      <c r="N19" s="642"/>
      <c r="O19" s="642"/>
      <c r="P19" s="642"/>
      <c r="Q19" s="642"/>
      <c r="R19" s="642"/>
      <c r="S19" s="642"/>
      <c r="T19" s="642"/>
      <c r="U19" s="642"/>
      <c r="V19" s="642"/>
      <c r="W19" s="642"/>
      <c r="X19" s="642"/>
      <c r="Y19" s="642"/>
      <c r="Z19" s="642"/>
      <c r="AA19" s="643"/>
      <c r="AB19" s="944" t="str">
        <f>IF(C19="Power supply set",'AVENTOS planning tool'!AV28,"")</f>
        <v/>
      </c>
      <c r="AC19" s="945"/>
      <c r="AD19" s="945"/>
      <c r="AE19" s="945"/>
      <c r="AF19" s="945"/>
      <c r="AG19" s="945"/>
      <c r="AH19" s="945"/>
      <c r="AI19" s="945"/>
      <c r="AJ19" s="945"/>
      <c r="AK19" s="945"/>
      <c r="AL19" s="945"/>
      <c r="AM19" s="945"/>
      <c r="AN19" s="945"/>
      <c r="AO19" s="945"/>
      <c r="AP19" s="946"/>
      <c r="AQ19" s="114"/>
      <c r="AR19" s="114"/>
      <c r="AS19" s="114"/>
      <c r="AT19" s="114"/>
      <c r="AU19" s="114"/>
      <c r="AV19" s="114"/>
      <c r="AW19" s="63"/>
      <c r="AX19" s="63"/>
      <c r="AY19" s="63"/>
      <c r="AZ19" s="63"/>
      <c r="BA19" s="63"/>
      <c r="BB19" s="63"/>
      <c r="BC19" s="63"/>
      <c r="BD19" s="63"/>
      <c r="BE19" s="63"/>
      <c r="BF19" s="97"/>
      <c r="BG19" s="94"/>
      <c r="BH19" s="161"/>
    </row>
    <row r="20" spans="1:60" ht="13.5" thickBot="1" x14ac:dyDescent="0.25">
      <c r="A20" s="94"/>
      <c r="B20" s="63"/>
      <c r="C20" s="753" t="str">
        <f>IF('AVENTOS planning tool'!AL25="Connector set","Connector set","")</f>
        <v/>
      </c>
      <c r="D20" s="642"/>
      <c r="E20" s="642"/>
      <c r="F20" s="642"/>
      <c r="G20" s="642"/>
      <c r="H20" s="642"/>
      <c r="I20" s="642"/>
      <c r="J20" s="642"/>
      <c r="K20" s="642"/>
      <c r="L20" s="642"/>
      <c r="M20" s="642"/>
      <c r="N20" s="642"/>
      <c r="O20" s="642"/>
      <c r="P20" s="642"/>
      <c r="Q20" s="642"/>
      <c r="R20" s="642"/>
      <c r="S20" s="642"/>
      <c r="T20" s="642"/>
      <c r="U20" s="642"/>
      <c r="V20" s="642"/>
      <c r="W20" s="642"/>
      <c r="X20" s="642"/>
      <c r="Y20" s="642"/>
      <c r="Z20" s="642"/>
      <c r="AA20" s="643"/>
      <c r="AB20" s="954" t="str">
        <f>IF(C20="Connector set",'AVENTOS planning tool'!AV25,"")</f>
        <v/>
      </c>
      <c r="AC20" s="955"/>
      <c r="AD20" s="955"/>
      <c r="AE20" s="955"/>
      <c r="AF20" s="955"/>
      <c r="AG20" s="955"/>
      <c r="AH20" s="955"/>
      <c r="AI20" s="955"/>
      <c r="AJ20" s="955"/>
      <c r="AK20" s="955"/>
      <c r="AL20" s="955"/>
      <c r="AM20" s="955"/>
      <c r="AN20" s="955"/>
      <c r="AO20" s="955"/>
      <c r="AP20" s="1005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94"/>
    </row>
    <row r="21" spans="1:60" ht="13.5" thickBot="1" x14ac:dyDescent="0.25">
      <c r="A21" s="94"/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94"/>
    </row>
    <row r="22" spans="1:60" ht="15.75" thickBot="1" x14ac:dyDescent="0.25">
      <c r="A22" s="94"/>
      <c r="B22" s="941" t="s">
        <v>165</v>
      </c>
      <c r="C22" s="942"/>
      <c r="D22" s="942"/>
      <c r="E22" s="942"/>
      <c r="F22" s="942"/>
      <c r="G22" s="942"/>
      <c r="H22" s="942"/>
      <c r="I22" s="942"/>
      <c r="J22" s="942"/>
      <c r="K22" s="942"/>
      <c r="L22" s="942"/>
      <c r="M22" s="942"/>
      <c r="N22" s="942"/>
      <c r="O22" s="942"/>
      <c r="P22" s="942"/>
      <c r="Q22" s="942"/>
      <c r="R22" s="942"/>
      <c r="S22" s="942"/>
      <c r="T22" s="942"/>
      <c r="U22" s="942"/>
      <c r="V22" s="942"/>
      <c r="W22" s="942"/>
      <c r="X22" s="942"/>
      <c r="Y22" s="942"/>
      <c r="Z22" s="942"/>
      <c r="AA22" s="942"/>
      <c r="AB22" s="942"/>
      <c r="AC22" s="942"/>
      <c r="AD22" s="942"/>
      <c r="AE22" s="942"/>
      <c r="AF22" s="942"/>
      <c r="AG22" s="942"/>
      <c r="AH22" s="942"/>
      <c r="AI22" s="942"/>
      <c r="AJ22" s="942"/>
      <c r="AK22" s="942"/>
      <c r="AL22" s="942"/>
      <c r="AM22" s="942"/>
      <c r="AN22" s="942"/>
      <c r="AO22" s="942"/>
      <c r="AP22" s="942"/>
      <c r="AQ22" s="942"/>
      <c r="AR22" s="942"/>
      <c r="AS22" s="942"/>
      <c r="AT22" s="942"/>
      <c r="AU22" s="942"/>
      <c r="AV22" s="942"/>
      <c r="AW22" s="942"/>
      <c r="AX22" s="942"/>
      <c r="AY22" s="942"/>
      <c r="AZ22" s="942"/>
      <c r="BA22" s="942"/>
      <c r="BB22" s="942"/>
      <c r="BC22" s="942"/>
      <c r="BD22" s="942"/>
      <c r="BE22" s="942"/>
      <c r="BF22" s="943"/>
      <c r="BG22" s="94"/>
    </row>
    <row r="23" spans="1:60" ht="16.5" thickBot="1" x14ac:dyDescent="0.25">
      <c r="A23" s="94"/>
      <c r="B23" s="63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94"/>
    </row>
    <row r="24" spans="1:60" ht="15" x14ac:dyDescent="0.2">
      <c r="A24" s="94"/>
      <c r="B24" s="63"/>
      <c r="C24" s="875">
        <f>BJ62</f>
        <v>0</v>
      </c>
      <c r="D24" s="876"/>
      <c r="E24" s="876"/>
      <c r="F24" s="876"/>
      <c r="G24" s="876"/>
      <c r="H24" s="876"/>
      <c r="I24" s="876"/>
      <c r="J24" s="877"/>
      <c r="K24" s="881" t="s">
        <v>80</v>
      </c>
      <c r="L24" s="882"/>
      <c r="M24" s="883"/>
      <c r="N24" s="891" t="s">
        <v>137</v>
      </c>
      <c r="O24" s="699" t="s">
        <v>53</v>
      </c>
      <c r="P24" s="699"/>
      <c r="Q24" s="699"/>
      <c r="R24" s="699"/>
      <c r="S24" s="699"/>
      <c r="T24" s="699"/>
      <c r="U24" s="699"/>
      <c r="V24" s="699"/>
      <c r="W24" s="699"/>
      <c r="X24" s="699"/>
      <c r="Y24" s="699"/>
      <c r="Z24" s="71"/>
      <c r="AA24" s="71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94"/>
    </row>
    <row r="25" spans="1:60" ht="15.75" thickBot="1" x14ac:dyDescent="0.25">
      <c r="A25" s="94"/>
      <c r="B25" s="63"/>
      <c r="C25" s="878">
        <f>BJ63</f>
        <v>0</v>
      </c>
      <c r="D25" s="879"/>
      <c r="E25" s="879"/>
      <c r="F25" s="879"/>
      <c r="G25" s="879"/>
      <c r="H25" s="879"/>
      <c r="I25" s="879"/>
      <c r="J25" s="880"/>
      <c r="K25" s="884" t="s">
        <v>136</v>
      </c>
      <c r="L25" s="885"/>
      <c r="M25" s="886"/>
      <c r="N25" s="891"/>
      <c r="O25" s="699"/>
      <c r="P25" s="699"/>
      <c r="Q25" s="699"/>
      <c r="R25" s="699"/>
      <c r="S25" s="699"/>
      <c r="T25" s="699"/>
      <c r="U25" s="699"/>
      <c r="V25" s="699"/>
      <c r="W25" s="699"/>
      <c r="X25" s="699"/>
      <c r="Y25" s="699"/>
      <c r="Z25" s="71"/>
      <c r="AA25" s="71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94"/>
    </row>
    <row r="26" spans="1:60" ht="15" x14ac:dyDescent="0.2">
      <c r="A26" s="94"/>
      <c r="B26" s="63"/>
      <c r="C26" s="996">
        <f>BJ64</f>
        <v>0</v>
      </c>
      <c r="D26" s="997"/>
      <c r="E26" s="997"/>
      <c r="F26" s="997"/>
      <c r="G26" s="997"/>
      <c r="H26" s="997"/>
      <c r="I26" s="997"/>
      <c r="J26" s="998"/>
      <c r="K26" s="999" t="s">
        <v>80</v>
      </c>
      <c r="L26" s="1000"/>
      <c r="M26" s="1001"/>
      <c r="N26" s="890" t="s">
        <v>137</v>
      </c>
      <c r="O26" s="699" t="s">
        <v>139</v>
      </c>
      <c r="P26" s="699"/>
      <c r="Q26" s="699"/>
      <c r="R26" s="699"/>
      <c r="S26" s="699"/>
      <c r="T26" s="699"/>
      <c r="U26" s="699"/>
      <c r="V26" s="699"/>
      <c r="W26" s="699"/>
      <c r="X26" s="699"/>
      <c r="Y26" s="699"/>
      <c r="Z26" s="71"/>
      <c r="AA26" s="71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94"/>
    </row>
    <row r="27" spans="1:60" ht="15.75" thickBot="1" x14ac:dyDescent="0.25">
      <c r="A27" s="94"/>
      <c r="B27" s="63"/>
      <c r="C27" s="878">
        <f>BJ65</f>
        <v>0</v>
      </c>
      <c r="D27" s="879"/>
      <c r="E27" s="879"/>
      <c r="F27" s="879"/>
      <c r="G27" s="879"/>
      <c r="H27" s="879"/>
      <c r="I27" s="879"/>
      <c r="J27" s="880"/>
      <c r="K27" s="884" t="s">
        <v>136</v>
      </c>
      <c r="L27" s="885"/>
      <c r="M27" s="886"/>
      <c r="N27" s="890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71"/>
      <c r="AA27" s="71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94"/>
    </row>
    <row r="28" spans="1:60" ht="15.75" thickBot="1" x14ac:dyDescent="0.25">
      <c r="A28" s="94"/>
      <c r="B28" s="63"/>
      <c r="C28" s="718" t="e">
        <f>BJ78</f>
        <v>#VALUE!</v>
      </c>
      <c r="D28" s="719"/>
      <c r="E28" s="719"/>
      <c r="F28" s="719"/>
      <c r="G28" s="719"/>
      <c r="H28" s="719"/>
      <c r="I28" s="719"/>
      <c r="J28" s="720"/>
      <c r="K28" s="721" t="s">
        <v>136</v>
      </c>
      <c r="L28" s="722"/>
      <c r="M28" s="723"/>
      <c r="N28" s="63"/>
      <c r="O28" s="699" t="s">
        <v>5</v>
      </c>
      <c r="P28" s="699"/>
      <c r="Q28" s="699"/>
      <c r="R28" s="699"/>
      <c r="S28" s="699"/>
      <c r="T28" s="699"/>
      <c r="U28" s="699"/>
      <c r="V28" s="699"/>
      <c r="W28" s="699"/>
      <c r="X28" s="699"/>
      <c r="Y28" s="699"/>
      <c r="Z28" s="71"/>
      <c r="AA28" s="71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94"/>
    </row>
    <row r="29" spans="1:60" ht="15.75" thickBot="1" x14ac:dyDescent="0.25">
      <c r="A29" s="94"/>
      <c r="B29" s="63"/>
      <c r="C29" s="718" t="e">
        <f>BJ79</f>
        <v>#VALUE!</v>
      </c>
      <c r="D29" s="719"/>
      <c r="E29" s="719"/>
      <c r="F29" s="719"/>
      <c r="G29" s="719"/>
      <c r="H29" s="719"/>
      <c r="I29" s="719"/>
      <c r="J29" s="720"/>
      <c r="K29" s="721" t="s">
        <v>136</v>
      </c>
      <c r="L29" s="722"/>
      <c r="M29" s="723"/>
      <c r="N29" s="63"/>
      <c r="O29" s="699" t="s">
        <v>6</v>
      </c>
      <c r="P29" s="699"/>
      <c r="Q29" s="699"/>
      <c r="R29" s="699"/>
      <c r="S29" s="699"/>
      <c r="T29" s="699"/>
      <c r="U29" s="699"/>
      <c r="V29" s="699"/>
      <c r="W29" s="699"/>
      <c r="X29" s="699"/>
      <c r="Y29" s="699"/>
      <c r="Z29" s="71"/>
      <c r="AA29" s="71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94"/>
    </row>
    <row r="30" spans="1:60" ht="15.75" thickBot="1" x14ac:dyDescent="0.25">
      <c r="A30" s="94"/>
      <c r="B30" s="63"/>
      <c r="C30" s="1002" t="str">
        <f>BJ71</f>
        <v/>
      </c>
      <c r="D30" s="1003"/>
      <c r="E30" s="1003"/>
      <c r="F30" s="1003"/>
      <c r="G30" s="1003"/>
      <c r="H30" s="1003"/>
      <c r="I30" s="1003"/>
      <c r="J30" s="1004"/>
      <c r="K30" s="721" t="s">
        <v>136</v>
      </c>
      <c r="L30" s="722"/>
      <c r="M30" s="723"/>
      <c r="N30" s="63"/>
      <c r="O30" s="699" t="s">
        <v>143</v>
      </c>
      <c r="P30" s="699"/>
      <c r="Q30" s="699"/>
      <c r="R30" s="699"/>
      <c r="S30" s="699"/>
      <c r="T30" s="699"/>
      <c r="U30" s="699"/>
      <c r="V30" s="699"/>
      <c r="W30" s="699"/>
      <c r="X30" s="699"/>
      <c r="Y30" s="699"/>
      <c r="Z30" s="71"/>
      <c r="AA30" s="71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94"/>
    </row>
    <row r="31" spans="1:60" ht="15.75" thickBot="1" x14ac:dyDescent="0.25">
      <c r="A31" s="94"/>
      <c r="B31" s="63"/>
      <c r="C31" s="1002" t="str">
        <f>BJ72</f>
        <v/>
      </c>
      <c r="D31" s="1003"/>
      <c r="E31" s="1003"/>
      <c r="F31" s="1003"/>
      <c r="G31" s="1003"/>
      <c r="H31" s="1003"/>
      <c r="I31" s="1003"/>
      <c r="J31" s="1004"/>
      <c r="K31" s="721" t="s">
        <v>136</v>
      </c>
      <c r="L31" s="722"/>
      <c r="M31" s="723"/>
      <c r="N31" s="63"/>
      <c r="O31" s="699" t="s">
        <v>144</v>
      </c>
      <c r="P31" s="699"/>
      <c r="Q31" s="699"/>
      <c r="R31" s="699"/>
      <c r="S31" s="699"/>
      <c r="T31" s="699"/>
      <c r="U31" s="699"/>
      <c r="V31" s="699"/>
      <c r="W31" s="699"/>
      <c r="X31" s="699"/>
      <c r="Y31" s="699"/>
      <c r="Z31" s="71"/>
      <c r="AA31" s="71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94"/>
    </row>
    <row r="32" spans="1:60" ht="15.75" thickBot="1" x14ac:dyDescent="0.25">
      <c r="A32" s="94"/>
      <c r="B32" s="63"/>
      <c r="C32" s="1002" t="str">
        <f>BJ73</f>
        <v/>
      </c>
      <c r="D32" s="1003"/>
      <c r="E32" s="1003"/>
      <c r="F32" s="1003"/>
      <c r="G32" s="1003"/>
      <c r="H32" s="1003"/>
      <c r="I32" s="1003"/>
      <c r="J32" s="1004"/>
      <c r="K32" s="721" t="s">
        <v>136</v>
      </c>
      <c r="L32" s="722"/>
      <c r="M32" s="723"/>
      <c r="N32" s="63"/>
      <c r="O32" s="699" t="s">
        <v>145</v>
      </c>
      <c r="P32" s="699"/>
      <c r="Q32" s="699"/>
      <c r="R32" s="699"/>
      <c r="S32" s="699"/>
      <c r="T32" s="699"/>
      <c r="U32" s="699"/>
      <c r="V32" s="699"/>
      <c r="W32" s="699"/>
      <c r="X32" s="699"/>
      <c r="Y32" s="699"/>
      <c r="Z32" s="71"/>
      <c r="AA32" s="71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94"/>
    </row>
    <row r="33" spans="1:61" ht="15.75" thickBot="1" x14ac:dyDescent="0.25">
      <c r="A33" s="94"/>
      <c r="B33" s="63"/>
      <c r="C33" s="1002">
        <f>BJ75</f>
        <v>0</v>
      </c>
      <c r="D33" s="1003"/>
      <c r="E33" s="1003"/>
      <c r="F33" s="1003"/>
      <c r="G33" s="1003"/>
      <c r="H33" s="1003"/>
      <c r="I33" s="1003"/>
      <c r="J33" s="1004"/>
      <c r="K33" s="721" t="s">
        <v>136</v>
      </c>
      <c r="L33" s="722"/>
      <c r="M33" s="723"/>
      <c r="N33" s="63"/>
      <c r="O33" s="699" t="s">
        <v>195</v>
      </c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71"/>
      <c r="AA33" s="71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94"/>
    </row>
    <row r="34" spans="1:61" ht="15.75" thickBot="1" x14ac:dyDescent="0.25">
      <c r="A34" s="94"/>
      <c r="B34" s="63"/>
      <c r="C34" s="1002">
        <f>BJ76</f>
        <v>0</v>
      </c>
      <c r="D34" s="1003"/>
      <c r="E34" s="1003"/>
      <c r="F34" s="1003"/>
      <c r="G34" s="1003"/>
      <c r="H34" s="1003"/>
      <c r="I34" s="1003"/>
      <c r="J34" s="1004"/>
      <c r="K34" s="721" t="s">
        <v>136</v>
      </c>
      <c r="L34" s="722"/>
      <c r="M34" s="723"/>
      <c r="N34" s="63"/>
      <c r="O34" s="699" t="s">
        <v>160</v>
      </c>
      <c r="P34" s="699"/>
      <c r="Q34" s="699"/>
      <c r="R34" s="699"/>
      <c r="S34" s="699"/>
      <c r="T34" s="699"/>
      <c r="U34" s="699"/>
      <c r="V34" s="699"/>
      <c r="W34" s="699"/>
      <c r="X34" s="699"/>
      <c r="Y34" s="699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94"/>
    </row>
    <row r="35" spans="1:61" ht="15.75" thickBot="1" x14ac:dyDescent="0.25">
      <c r="A35" s="94"/>
      <c r="B35" s="63"/>
      <c r="C35" s="1002">
        <f>BJ77</f>
        <v>0</v>
      </c>
      <c r="D35" s="1003"/>
      <c r="E35" s="1003"/>
      <c r="F35" s="1003"/>
      <c r="G35" s="1003"/>
      <c r="H35" s="1003"/>
      <c r="I35" s="1003"/>
      <c r="J35" s="1004"/>
      <c r="K35" s="721" t="s">
        <v>136</v>
      </c>
      <c r="L35" s="722"/>
      <c r="M35" s="723"/>
      <c r="N35" s="63"/>
      <c r="O35" s="699" t="s">
        <v>147</v>
      </c>
      <c r="P35" s="699"/>
      <c r="Q35" s="699"/>
      <c r="R35" s="699"/>
      <c r="S35" s="699"/>
      <c r="T35" s="699"/>
      <c r="U35" s="699"/>
      <c r="V35" s="699"/>
      <c r="W35" s="699"/>
      <c r="X35" s="699"/>
      <c r="Y35" s="699"/>
      <c r="Z35" s="71"/>
      <c r="AA35" s="71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94"/>
    </row>
    <row r="36" spans="1:61" x14ac:dyDescent="0.2">
      <c r="A36" s="94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94"/>
    </row>
    <row r="37" spans="1:61" ht="13.5" thickBot="1" x14ac:dyDescent="0.25">
      <c r="A37" s="94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94"/>
    </row>
    <row r="38" spans="1:61" ht="15.75" thickBot="1" x14ac:dyDescent="0.25">
      <c r="A38" s="94"/>
      <c r="B38" s="941" t="s">
        <v>164</v>
      </c>
      <c r="C38" s="942"/>
      <c r="D38" s="942"/>
      <c r="E38" s="942"/>
      <c r="F38" s="942"/>
      <c r="G38" s="942"/>
      <c r="H38" s="942"/>
      <c r="I38" s="942"/>
      <c r="J38" s="942"/>
      <c r="K38" s="942"/>
      <c r="L38" s="942"/>
      <c r="M38" s="942"/>
      <c r="N38" s="942"/>
      <c r="O38" s="942"/>
      <c r="P38" s="942"/>
      <c r="Q38" s="942"/>
      <c r="R38" s="942"/>
      <c r="S38" s="942"/>
      <c r="T38" s="942"/>
      <c r="U38" s="942"/>
      <c r="V38" s="942"/>
      <c r="W38" s="942"/>
      <c r="X38" s="942"/>
      <c r="Y38" s="942"/>
      <c r="Z38" s="942"/>
      <c r="AA38" s="942"/>
      <c r="AB38" s="942"/>
      <c r="AC38" s="942"/>
      <c r="AD38" s="942"/>
      <c r="AE38" s="942"/>
      <c r="AF38" s="942"/>
      <c r="AG38" s="942"/>
      <c r="AH38" s="942"/>
      <c r="AI38" s="942"/>
      <c r="AJ38" s="942"/>
      <c r="AK38" s="942"/>
      <c r="AL38" s="942"/>
      <c r="AM38" s="942"/>
      <c r="AN38" s="942"/>
      <c r="AO38" s="942"/>
      <c r="AP38" s="942"/>
      <c r="AQ38" s="942"/>
      <c r="AR38" s="942"/>
      <c r="AS38" s="942"/>
      <c r="AT38" s="942"/>
      <c r="AU38" s="942"/>
      <c r="AV38" s="942"/>
      <c r="AW38" s="942"/>
      <c r="AX38" s="942"/>
      <c r="AY38" s="942"/>
      <c r="AZ38" s="942"/>
      <c r="BA38" s="942"/>
      <c r="BB38" s="942"/>
      <c r="BC38" s="942"/>
      <c r="BD38" s="942"/>
      <c r="BE38" s="942"/>
      <c r="BF38" s="943"/>
      <c r="BG38" s="94"/>
    </row>
    <row r="39" spans="1:61" ht="16.5" thickBot="1" x14ac:dyDescent="0.25">
      <c r="A39" s="94"/>
      <c r="B39" s="63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94"/>
    </row>
    <row r="40" spans="1:61" ht="16.5" thickBot="1" x14ac:dyDescent="0.25">
      <c r="A40" s="94"/>
      <c r="B40" s="63"/>
      <c r="C40" s="718" t="str">
        <f>IF(C43="","",80)</f>
        <v/>
      </c>
      <c r="D40" s="719"/>
      <c r="E40" s="719"/>
      <c r="F40" s="719"/>
      <c r="G40" s="719"/>
      <c r="H40" s="719"/>
      <c r="I40" s="719"/>
      <c r="J40" s="720"/>
      <c r="K40" s="721" t="s">
        <v>136</v>
      </c>
      <c r="L40" s="722"/>
      <c r="M40" s="723"/>
      <c r="N40" s="103"/>
      <c r="O40" s="914" t="s">
        <v>437</v>
      </c>
      <c r="P40" s="699"/>
      <c r="Q40" s="699"/>
      <c r="R40" s="699"/>
      <c r="S40" s="699"/>
      <c r="T40" s="699"/>
      <c r="U40" s="699"/>
      <c r="V40" s="699"/>
      <c r="W40" s="699"/>
      <c r="X40" s="699"/>
      <c r="Y40" s="699"/>
      <c r="Z40" s="699"/>
      <c r="AA40" s="699"/>
      <c r="AB40" s="699"/>
      <c r="AC40" s="699"/>
      <c r="AD40" s="699"/>
      <c r="AE40" s="699"/>
      <c r="AF40" s="699"/>
      <c r="AG40" s="699"/>
      <c r="AH40" s="699"/>
      <c r="AI40" s="699"/>
      <c r="AJ40" s="699"/>
      <c r="AK40" s="699"/>
      <c r="AL40" s="699"/>
      <c r="AM40" s="699"/>
      <c r="AN40" s="699"/>
      <c r="AO40" s="699"/>
      <c r="AP40" s="699"/>
      <c r="AQ40" s="699"/>
      <c r="AR40" s="699"/>
      <c r="AS40" s="699"/>
      <c r="AT40" s="699"/>
      <c r="AU40" s="699"/>
      <c r="AV40" s="699"/>
      <c r="AW40" s="699"/>
      <c r="AX40" s="699"/>
      <c r="AY40" s="699"/>
      <c r="AZ40" s="699"/>
      <c r="BA40" s="699"/>
      <c r="BB40" s="699"/>
      <c r="BC40" s="699"/>
      <c r="BD40" s="699"/>
      <c r="BE40" s="699"/>
      <c r="BF40" s="699"/>
      <c r="BG40" s="94"/>
    </row>
    <row r="41" spans="1:61" ht="15.75" thickBot="1" x14ac:dyDescent="0.25">
      <c r="A41" s="94"/>
      <c r="B41" s="63"/>
      <c r="C41" s="718">
        <f>IF(S74="","",IF(C26&gt;48,(CONCATENATE(S74," ","x2")),S74))</f>
        <v>-129</v>
      </c>
      <c r="D41" s="719"/>
      <c r="E41" s="719"/>
      <c r="F41" s="719"/>
      <c r="G41" s="719"/>
      <c r="H41" s="719"/>
      <c r="I41" s="719"/>
      <c r="J41" s="720"/>
      <c r="K41" s="721" t="s">
        <v>136</v>
      </c>
      <c r="L41" s="722"/>
      <c r="M41" s="723"/>
      <c r="N41" s="63"/>
      <c r="O41" s="88" t="s">
        <v>215</v>
      </c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111"/>
    </row>
    <row r="42" spans="1:61" ht="15.75" thickBot="1" x14ac:dyDescent="0.25">
      <c r="A42" s="94"/>
      <c r="B42" s="63"/>
      <c r="C42" s="718" t="str">
        <f>F108</f>
        <v/>
      </c>
      <c r="D42" s="719"/>
      <c r="E42" s="719"/>
      <c r="F42" s="719"/>
      <c r="G42" s="719"/>
      <c r="H42" s="719"/>
      <c r="I42" s="719"/>
      <c r="J42" s="720"/>
      <c r="K42" s="721" t="s">
        <v>136</v>
      </c>
      <c r="L42" s="722"/>
      <c r="M42" s="723"/>
      <c r="N42" s="63"/>
      <c r="O42" s="699" t="s">
        <v>225</v>
      </c>
      <c r="P42" s="699"/>
      <c r="Q42" s="699"/>
      <c r="R42" s="699"/>
      <c r="S42" s="699"/>
      <c r="T42" s="699"/>
      <c r="U42" s="699"/>
      <c r="V42" s="699"/>
      <c r="W42" s="699"/>
      <c r="X42" s="699"/>
      <c r="Y42" s="699"/>
      <c r="Z42" s="699"/>
      <c r="AA42" s="699"/>
      <c r="AB42" s="699"/>
      <c r="AC42" s="699"/>
      <c r="AD42" s="699"/>
      <c r="AE42" s="699"/>
      <c r="AF42" s="699"/>
      <c r="AG42" s="699"/>
      <c r="AH42" s="699"/>
      <c r="AI42" s="699"/>
      <c r="AJ42" s="699"/>
      <c r="AK42" s="699"/>
      <c r="AL42" s="699"/>
      <c r="AM42" s="699"/>
      <c r="AN42" s="699"/>
      <c r="AO42" s="699"/>
      <c r="AP42" s="699"/>
      <c r="AQ42" s="699"/>
      <c r="AR42" s="699"/>
      <c r="AS42" s="699"/>
      <c r="AT42" s="699"/>
      <c r="AU42" s="699"/>
      <c r="AV42" s="699"/>
      <c r="AW42" s="699"/>
      <c r="AX42" s="699"/>
      <c r="AY42" s="699"/>
      <c r="AZ42" s="699"/>
      <c r="BA42" s="699"/>
      <c r="BB42" s="699"/>
      <c r="BC42" s="699"/>
      <c r="BD42" s="699"/>
      <c r="BE42" s="699"/>
      <c r="BF42" s="699"/>
      <c r="BG42" s="94"/>
    </row>
    <row r="43" spans="1:61" ht="15.75" thickBot="1" x14ac:dyDescent="0.25">
      <c r="A43" s="94"/>
      <c r="B43" s="63"/>
      <c r="C43" s="718" t="str">
        <f>IF('AVENTOS planning tool'!CG6="","",F115)</f>
        <v/>
      </c>
      <c r="D43" s="719"/>
      <c r="E43" s="719"/>
      <c r="F43" s="719"/>
      <c r="G43" s="719"/>
      <c r="H43" s="719"/>
      <c r="I43" s="719"/>
      <c r="J43" s="720"/>
      <c r="K43" s="721" t="s">
        <v>136</v>
      </c>
      <c r="L43" s="722"/>
      <c r="M43" s="723"/>
      <c r="N43" s="63"/>
      <c r="O43" s="699" t="s">
        <v>226</v>
      </c>
      <c r="P43" s="699"/>
      <c r="Q43" s="699"/>
      <c r="R43" s="699"/>
      <c r="S43" s="699"/>
      <c r="T43" s="699"/>
      <c r="U43" s="699"/>
      <c r="V43" s="699"/>
      <c r="W43" s="699"/>
      <c r="X43" s="699"/>
      <c r="Y43" s="699"/>
      <c r="Z43" s="699"/>
      <c r="AA43" s="699"/>
      <c r="AB43" s="699"/>
      <c r="AC43" s="699"/>
      <c r="AD43" s="699"/>
      <c r="AE43" s="699"/>
      <c r="AF43" s="699"/>
      <c r="AG43" s="699"/>
      <c r="AH43" s="699"/>
      <c r="AI43" s="699"/>
      <c r="AJ43" s="699"/>
      <c r="AK43" s="699"/>
      <c r="AL43" s="699"/>
      <c r="AM43" s="699"/>
      <c r="AN43" s="699"/>
      <c r="AO43" s="699"/>
      <c r="AP43" s="699"/>
      <c r="AQ43" s="699"/>
      <c r="AR43" s="699"/>
      <c r="AS43" s="699"/>
      <c r="AT43" s="699"/>
      <c r="AU43" s="699"/>
      <c r="AV43" s="699"/>
      <c r="AW43" s="699"/>
      <c r="AX43" s="699"/>
      <c r="AY43" s="699"/>
      <c r="AZ43" s="699"/>
      <c r="BA43" s="699"/>
      <c r="BB43" s="699"/>
      <c r="BC43" s="699"/>
      <c r="BD43" s="699"/>
      <c r="BE43" s="699"/>
      <c r="BF43" s="699"/>
      <c r="BG43" s="94"/>
    </row>
    <row r="44" spans="1:61" x14ac:dyDescent="0.2">
      <c r="A44" s="94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874" t="s">
        <v>220</v>
      </c>
      <c r="P44" s="874"/>
      <c r="Q44" s="874"/>
      <c r="R44" s="874"/>
      <c r="S44" s="874"/>
      <c r="T44" s="874"/>
      <c r="U44" s="874"/>
      <c r="V44" s="874"/>
      <c r="W44" s="874"/>
      <c r="X44" s="874"/>
      <c r="Y44" s="874"/>
      <c r="Z44" s="874"/>
      <c r="AA44" s="874"/>
      <c r="AB44" s="874"/>
      <c r="AC44" s="874"/>
      <c r="AD44" s="874"/>
      <c r="AE44" s="874"/>
      <c r="AF44" s="874"/>
      <c r="AG44" s="874"/>
      <c r="AH44" s="874"/>
      <c r="AI44" s="874"/>
      <c r="AJ44" s="874"/>
      <c r="AK44" s="874"/>
      <c r="AL44" s="874"/>
      <c r="AM44" s="874"/>
      <c r="AN44" s="874"/>
      <c r="AO44" s="874"/>
      <c r="AP44" s="874"/>
      <c r="AQ44" s="874"/>
      <c r="AR44" s="874"/>
      <c r="AS44" s="874"/>
      <c r="AT44" s="874"/>
      <c r="AU44" s="874"/>
      <c r="AV44" s="874"/>
      <c r="AW44" s="874"/>
      <c r="AX44" s="874"/>
      <c r="AY44" s="874"/>
      <c r="AZ44" s="874"/>
      <c r="BA44" s="874"/>
      <c r="BB44" s="874"/>
      <c r="BC44" s="874"/>
      <c r="BD44" s="874"/>
      <c r="BE44" s="874"/>
      <c r="BF44" s="874"/>
      <c r="BG44" s="153"/>
    </row>
    <row r="45" spans="1:61" x14ac:dyDescent="0.2">
      <c r="A45" s="94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94"/>
    </row>
    <row r="46" spans="1:61" x14ac:dyDescent="0.2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</row>
    <row r="47" spans="1:61" ht="23.25" x14ac:dyDescent="0.2">
      <c r="A47" s="1"/>
      <c r="B47" s="1"/>
      <c r="C47" s="906" t="s">
        <v>546</v>
      </c>
      <c r="D47" s="906"/>
      <c r="E47" s="906"/>
      <c r="F47" s="906"/>
      <c r="G47" s="906"/>
      <c r="H47" s="906"/>
      <c r="I47" s="906"/>
      <c r="J47" s="906"/>
      <c r="K47" s="906"/>
      <c r="L47" s="906"/>
      <c r="M47" s="906"/>
      <c r="N47" s="906"/>
      <c r="O47" s="906"/>
      <c r="P47" s="906"/>
      <c r="Q47" s="906"/>
      <c r="R47" s="906"/>
      <c r="S47" s="906"/>
      <c r="T47" s="906"/>
      <c r="U47" s="906"/>
      <c r="V47" s="906"/>
      <c r="W47" s="906"/>
      <c r="X47" s="906"/>
      <c r="Y47" s="906"/>
      <c r="Z47" s="906"/>
      <c r="AA47" s="906"/>
      <c r="AB47" s="906"/>
      <c r="AC47" s="906"/>
      <c r="AD47" s="906"/>
      <c r="AE47" s="906"/>
      <c r="AF47" s="906"/>
      <c r="AG47" s="906"/>
      <c r="AH47" s="906"/>
      <c r="AI47" s="906"/>
      <c r="AJ47" s="906"/>
      <c r="AK47" s="906"/>
      <c r="AL47" s="906"/>
      <c r="AM47" s="906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15"/>
      <c r="BH47" s="162"/>
      <c r="BI47" s="162"/>
    </row>
    <row r="48" spans="1:61" ht="13.5" thickBot="1" x14ac:dyDescent="0.25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0"/>
      <c r="BH48" s="161"/>
      <c r="BI48" s="161"/>
    </row>
    <row r="49" spans="1:114" ht="15.75" thickBot="1" x14ac:dyDescent="0.25">
      <c r="A49" s="94"/>
      <c r="B49" s="941" t="s">
        <v>171</v>
      </c>
      <c r="C49" s="942"/>
      <c r="D49" s="942"/>
      <c r="E49" s="942"/>
      <c r="F49" s="942"/>
      <c r="G49" s="942"/>
      <c r="H49" s="942"/>
      <c r="I49" s="942"/>
      <c r="J49" s="942"/>
      <c r="K49" s="942"/>
      <c r="L49" s="942"/>
      <c r="M49" s="942"/>
      <c r="N49" s="942"/>
      <c r="O49" s="942"/>
      <c r="P49" s="942"/>
      <c r="Q49" s="942"/>
      <c r="R49" s="942"/>
      <c r="S49" s="942"/>
      <c r="T49" s="942"/>
      <c r="U49" s="942"/>
      <c r="V49" s="942"/>
      <c r="W49" s="942"/>
      <c r="X49" s="942"/>
      <c r="Y49" s="942"/>
      <c r="Z49" s="942"/>
      <c r="AA49" s="942"/>
      <c r="AB49" s="942"/>
      <c r="AC49" s="942"/>
      <c r="AD49" s="942"/>
      <c r="AE49" s="942"/>
      <c r="AF49" s="942"/>
      <c r="AG49" s="942"/>
      <c r="AH49" s="942"/>
      <c r="AI49" s="942"/>
      <c r="AJ49" s="942"/>
      <c r="AK49" s="942"/>
      <c r="AL49" s="942"/>
      <c r="AM49" s="942"/>
      <c r="AN49" s="942"/>
      <c r="AO49" s="942"/>
      <c r="AP49" s="942"/>
      <c r="AQ49" s="942"/>
      <c r="AR49" s="942"/>
      <c r="AS49" s="942"/>
      <c r="AT49" s="942"/>
      <c r="AU49" s="942"/>
      <c r="AV49" s="942"/>
      <c r="AW49" s="942"/>
      <c r="AX49" s="942"/>
      <c r="AY49" s="942"/>
      <c r="AZ49" s="942"/>
      <c r="BA49" s="942"/>
      <c r="BB49" s="942"/>
      <c r="BC49" s="942"/>
      <c r="BD49" s="942"/>
      <c r="BE49" s="942"/>
      <c r="BF49" s="943"/>
      <c r="BG49" s="90"/>
      <c r="BH49" s="161"/>
      <c r="BI49" s="161"/>
    </row>
    <row r="50" spans="1:114" x14ac:dyDescent="0.2">
      <c r="A50" s="94"/>
      <c r="B50" s="95"/>
      <c r="C50" s="88"/>
      <c r="D50" s="88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88"/>
      <c r="AV50" s="88"/>
      <c r="AW50" s="88"/>
      <c r="AX50" s="88"/>
      <c r="AY50" s="88"/>
      <c r="AZ50" s="88"/>
      <c r="BA50" s="88"/>
      <c r="BB50" s="88"/>
      <c r="BC50" s="116"/>
      <c r="BD50" s="116"/>
      <c r="BE50" s="116"/>
      <c r="BF50" s="117"/>
      <c r="BG50" s="90"/>
      <c r="BH50" s="161"/>
      <c r="BI50" s="161"/>
    </row>
    <row r="51" spans="1:114" x14ac:dyDescent="0.2">
      <c r="A51" s="94"/>
      <c r="B51" s="95"/>
      <c r="C51" s="118"/>
      <c r="D51" s="118"/>
      <c r="E51" s="63"/>
      <c r="F51" s="63"/>
      <c r="G51" s="919" t="s">
        <v>172</v>
      </c>
      <c r="H51" s="919"/>
      <c r="I51" s="919"/>
      <c r="J51" s="919"/>
      <c r="K51" s="919"/>
      <c r="L51" s="919"/>
      <c r="M51" s="919"/>
      <c r="N51" s="919"/>
      <c r="O51" s="919"/>
      <c r="P51" s="919"/>
      <c r="Q51" s="919"/>
      <c r="R51" s="919"/>
      <c r="S51" s="71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63"/>
      <c r="AJ51" s="63"/>
      <c r="AK51" s="63"/>
      <c r="AL51" s="919" t="s">
        <v>173</v>
      </c>
      <c r="AM51" s="919"/>
      <c r="AN51" s="919"/>
      <c r="AO51" s="919"/>
      <c r="AP51" s="919"/>
      <c r="AQ51" s="919"/>
      <c r="AR51" s="919"/>
      <c r="AS51" s="919"/>
      <c r="AT51" s="919"/>
      <c r="AU51" s="118"/>
      <c r="AV51" s="118"/>
      <c r="AW51" s="118"/>
      <c r="AX51" s="118"/>
      <c r="AY51" s="118"/>
      <c r="AZ51" s="118"/>
      <c r="BA51" s="88"/>
      <c r="BB51" s="88"/>
      <c r="BC51" s="88"/>
      <c r="BD51" s="88"/>
      <c r="BE51" s="63"/>
      <c r="BF51" s="97"/>
      <c r="BG51" s="90"/>
      <c r="BH51" s="161"/>
      <c r="BI51" s="161"/>
    </row>
    <row r="52" spans="1:114" x14ac:dyDescent="0.2">
      <c r="A52" s="94"/>
      <c r="B52" s="63"/>
      <c r="C52" s="118"/>
      <c r="D52" s="118"/>
      <c r="E52" s="118"/>
      <c r="F52" s="118"/>
      <c r="G52" s="118"/>
      <c r="H52" s="118"/>
      <c r="I52" s="88"/>
      <c r="J52" s="8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88"/>
      <c r="BB52" s="88"/>
      <c r="BC52" s="88"/>
      <c r="BD52" s="88"/>
      <c r="BE52" s="63"/>
      <c r="BF52" s="63"/>
      <c r="BG52" s="94"/>
      <c r="BH52" s="161"/>
      <c r="BI52" s="161"/>
    </row>
    <row r="53" spans="1:114" x14ac:dyDescent="0.2">
      <c r="A53" s="94"/>
      <c r="B53" s="63"/>
      <c r="C53" s="118"/>
      <c r="D53" s="118"/>
      <c r="E53" s="118"/>
      <c r="F53" s="118"/>
      <c r="G53" s="118"/>
      <c r="H53" s="118"/>
      <c r="I53" s="88"/>
      <c r="J53" s="8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88"/>
      <c r="AC53" s="88"/>
      <c r="AD53" s="88"/>
      <c r="AE53" s="88"/>
      <c r="AF53" s="88"/>
      <c r="AG53" s="939"/>
      <c r="AH53" s="939"/>
      <c r="AI53" s="940"/>
      <c r="AJ53" s="940"/>
      <c r="AK53" s="940"/>
      <c r="AL53" s="940"/>
      <c r="AM53" s="940"/>
      <c r="AN53" s="940"/>
      <c r="AO53" s="940"/>
      <c r="AP53" s="940"/>
      <c r="AQ53" s="940"/>
      <c r="AR53" s="940"/>
      <c r="AS53" s="940"/>
      <c r="AT53" s="940"/>
      <c r="AU53" s="940"/>
      <c r="AV53" s="118"/>
      <c r="AW53" s="118"/>
      <c r="AX53" s="118"/>
      <c r="AY53" s="118"/>
      <c r="AZ53" s="118"/>
      <c r="BA53" s="88"/>
      <c r="BB53" s="88"/>
      <c r="BC53" s="88"/>
      <c r="BD53" s="88"/>
      <c r="BE53" s="63"/>
      <c r="BF53" s="63"/>
      <c r="BG53" s="94"/>
      <c r="BH53" s="161"/>
      <c r="BI53" s="161"/>
    </row>
    <row r="54" spans="1:114" x14ac:dyDescent="0.2">
      <c r="A54" s="94"/>
      <c r="B54" s="63"/>
      <c r="C54" s="118"/>
      <c r="D54" s="118"/>
      <c r="E54" s="118"/>
      <c r="F54" s="118"/>
      <c r="G54" s="118"/>
      <c r="H54" s="118"/>
      <c r="I54" s="88"/>
      <c r="J54" s="8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939"/>
      <c r="AH54" s="939"/>
      <c r="AI54" s="940"/>
      <c r="AJ54" s="940"/>
      <c r="AK54" s="940"/>
      <c r="AL54" s="940"/>
      <c r="AM54" s="940"/>
      <c r="AN54" s="940"/>
      <c r="AO54" s="940"/>
      <c r="AP54" s="940"/>
      <c r="AQ54" s="940"/>
      <c r="AR54" s="940"/>
      <c r="AS54" s="940"/>
      <c r="AT54" s="940"/>
      <c r="AU54" s="940"/>
      <c r="AV54" s="88"/>
      <c r="AW54" s="88"/>
      <c r="AX54" s="118"/>
      <c r="AY54" s="118"/>
      <c r="AZ54" s="118"/>
      <c r="BA54" s="88"/>
      <c r="BB54" s="88"/>
      <c r="BC54" s="88"/>
      <c r="BD54" s="88"/>
      <c r="BE54" s="63"/>
      <c r="BF54" s="63"/>
      <c r="BG54" s="94"/>
      <c r="BH54" s="161"/>
      <c r="BI54" s="161"/>
    </row>
    <row r="55" spans="1:114" x14ac:dyDescent="0.2">
      <c r="A55" s="94"/>
      <c r="B55" s="63"/>
      <c r="C55" s="118"/>
      <c r="D55" s="118"/>
      <c r="E55" s="118"/>
      <c r="F55" s="118"/>
      <c r="G55" s="118"/>
      <c r="H55" s="118"/>
      <c r="I55" s="88"/>
      <c r="J55" s="8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88"/>
      <c r="BB55" s="88"/>
      <c r="BC55" s="88"/>
      <c r="BD55" s="88"/>
      <c r="BE55" s="63"/>
      <c r="BF55" s="63"/>
      <c r="BG55" s="94"/>
      <c r="BH55" s="161"/>
      <c r="BI55" s="161"/>
    </row>
    <row r="56" spans="1:114" ht="15.75" x14ac:dyDescent="0.2">
      <c r="A56" s="94"/>
      <c r="B56" s="63"/>
      <c r="C56" s="118"/>
      <c r="D56" s="118"/>
      <c r="E56" s="118"/>
      <c r="F56" s="118"/>
      <c r="G56" s="118"/>
      <c r="H56" s="118"/>
      <c r="I56" s="88"/>
      <c r="J56" s="8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88"/>
      <c r="BB56" s="88"/>
      <c r="BC56" s="88"/>
      <c r="BD56" s="103"/>
      <c r="BE56" s="106"/>
      <c r="BF56" s="106"/>
      <c r="BG56" s="94"/>
      <c r="BH56" s="161"/>
      <c r="BI56" s="161"/>
    </row>
    <row r="57" spans="1:114" ht="15.75" x14ac:dyDescent="0.2">
      <c r="A57" s="94"/>
      <c r="B57" s="63"/>
      <c r="C57" s="118"/>
      <c r="D57" s="118"/>
      <c r="E57" s="118"/>
      <c r="F57" s="118"/>
      <c r="G57" s="118"/>
      <c r="H57" s="118"/>
      <c r="I57" s="88"/>
      <c r="J57" s="8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88"/>
      <c r="BB57" s="88"/>
      <c r="BC57" s="88"/>
      <c r="BD57" s="103"/>
      <c r="BE57" s="106"/>
      <c r="BF57" s="106"/>
      <c r="BG57" s="94"/>
      <c r="BH57" s="161"/>
      <c r="BI57" s="161"/>
    </row>
    <row r="58" spans="1:114" ht="15.75" x14ac:dyDescent="0.2">
      <c r="A58" s="94"/>
      <c r="B58" s="63"/>
      <c r="C58" s="118"/>
      <c r="D58" s="118"/>
      <c r="E58" s="118"/>
      <c r="F58" s="118"/>
      <c r="G58" s="118"/>
      <c r="H58" s="118"/>
      <c r="I58" s="88"/>
      <c r="J58" s="8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88"/>
      <c r="BB58" s="88"/>
      <c r="BC58" s="88"/>
      <c r="BD58" s="103"/>
      <c r="BE58" s="106"/>
      <c r="BF58" s="106"/>
      <c r="BG58" s="94"/>
      <c r="BH58" s="161"/>
      <c r="BI58" s="161"/>
    </row>
    <row r="59" spans="1:114" ht="15.75" x14ac:dyDescent="0.2">
      <c r="A59" s="94"/>
      <c r="B59" s="63"/>
      <c r="C59" s="118"/>
      <c r="D59" s="118"/>
      <c r="E59" s="118"/>
      <c r="F59" s="118"/>
      <c r="G59" s="118"/>
      <c r="H59" s="118"/>
      <c r="I59" s="88"/>
      <c r="J59" s="88"/>
      <c r="K59" s="118"/>
      <c r="L59" s="118"/>
      <c r="M59" s="119"/>
      <c r="N59" s="119"/>
      <c r="O59" s="119"/>
      <c r="P59" s="119"/>
      <c r="Q59" s="118"/>
      <c r="R59" s="118"/>
      <c r="S59" s="118"/>
      <c r="T59" s="118"/>
      <c r="U59" s="118"/>
      <c r="V59" s="118"/>
      <c r="W59" s="118"/>
      <c r="X59" s="937"/>
      <c r="Y59" s="937"/>
      <c r="Z59" s="937"/>
      <c r="AA59" s="937"/>
      <c r="AB59" s="937"/>
      <c r="AC59" s="937"/>
      <c r="AD59" s="937"/>
      <c r="AE59" s="937"/>
      <c r="AF59" s="937"/>
      <c r="AG59" s="937"/>
      <c r="AH59" s="937"/>
      <c r="AI59" s="937"/>
      <c r="AJ59" s="937"/>
      <c r="AK59" s="937"/>
      <c r="AL59" s="937"/>
      <c r="AM59" s="937"/>
      <c r="AN59" s="937"/>
      <c r="AO59" s="937"/>
      <c r="AP59" s="937"/>
      <c r="AQ59" s="937"/>
      <c r="AR59" s="937"/>
      <c r="AS59" s="937"/>
      <c r="AT59" s="118"/>
      <c r="AU59" s="118"/>
      <c r="AV59" s="118"/>
      <c r="AW59" s="118"/>
      <c r="AX59" s="118"/>
      <c r="AY59" s="118"/>
      <c r="AZ59" s="118"/>
      <c r="BA59" s="88"/>
      <c r="BB59" s="88"/>
      <c r="BC59" s="88"/>
      <c r="BD59" s="103"/>
      <c r="BE59" s="106"/>
      <c r="BF59" s="106"/>
      <c r="BG59" s="94"/>
      <c r="BH59" s="161"/>
      <c r="BI59" s="161"/>
    </row>
    <row r="60" spans="1:114" ht="15.75" x14ac:dyDescent="0.2">
      <c r="A60" s="94"/>
      <c r="B60" s="63"/>
      <c r="C60" s="118"/>
      <c r="D60" s="118"/>
      <c r="E60" s="118"/>
      <c r="F60" s="118"/>
      <c r="G60" s="118"/>
      <c r="H60" s="118"/>
      <c r="I60" s="88"/>
      <c r="J60" s="88"/>
      <c r="K60" s="118"/>
      <c r="L60" s="118"/>
      <c r="M60" s="118"/>
      <c r="N60" s="118"/>
      <c r="O60" s="88"/>
      <c r="P60" s="88"/>
      <c r="Q60" s="88"/>
      <c r="R60" s="88"/>
      <c r="S60" s="118"/>
      <c r="T60" s="118"/>
      <c r="U60" s="118"/>
      <c r="V60" s="118"/>
      <c r="W60" s="118"/>
      <c r="X60" s="937"/>
      <c r="Y60" s="937"/>
      <c r="Z60" s="937"/>
      <c r="AA60" s="937"/>
      <c r="AB60" s="937"/>
      <c r="AC60" s="937"/>
      <c r="AD60" s="937"/>
      <c r="AE60" s="937"/>
      <c r="AF60" s="937"/>
      <c r="AG60" s="937"/>
      <c r="AH60" s="937"/>
      <c r="AI60" s="937"/>
      <c r="AJ60" s="937"/>
      <c r="AK60" s="937"/>
      <c r="AL60" s="937"/>
      <c r="AM60" s="937"/>
      <c r="AN60" s="937"/>
      <c r="AO60" s="937"/>
      <c r="AP60" s="937"/>
      <c r="AQ60" s="937"/>
      <c r="AR60" s="937"/>
      <c r="AS60" s="937"/>
      <c r="AT60" s="118"/>
      <c r="AU60" s="118"/>
      <c r="AV60" s="118"/>
      <c r="AW60" s="118"/>
      <c r="AX60" s="118"/>
      <c r="AY60" s="118"/>
      <c r="AZ60" s="118"/>
      <c r="BA60" s="88"/>
      <c r="BB60" s="88"/>
      <c r="BC60" s="88"/>
      <c r="BD60" s="103"/>
      <c r="BE60" s="106"/>
      <c r="BF60" s="106"/>
      <c r="BG60" s="94"/>
      <c r="BH60" s="161"/>
      <c r="BI60" s="161"/>
    </row>
    <row r="61" spans="1:114" ht="16.5" thickBot="1" x14ac:dyDescent="0.25">
      <c r="A61" s="94"/>
      <c r="B61" s="63"/>
      <c r="C61" s="118"/>
      <c r="D61" s="118"/>
      <c r="E61" s="118"/>
      <c r="F61" s="118"/>
      <c r="G61" s="118"/>
      <c r="H61" s="118"/>
      <c r="I61" s="88"/>
      <c r="J61" s="88"/>
      <c r="K61" s="118"/>
      <c r="L61" s="118"/>
      <c r="M61" s="118"/>
      <c r="N61" s="118"/>
      <c r="O61" s="88"/>
      <c r="P61" s="88"/>
      <c r="Q61" s="88"/>
      <c r="R61" s="88"/>
      <c r="S61" s="118"/>
      <c r="T61" s="118"/>
      <c r="U61" s="118"/>
      <c r="V61" s="118"/>
      <c r="W61" s="118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18"/>
      <c r="AU61" s="118"/>
      <c r="AV61" s="118"/>
      <c r="AW61" s="118"/>
      <c r="AX61" s="118"/>
      <c r="AY61" s="118"/>
      <c r="AZ61" s="118"/>
      <c r="BA61" s="88"/>
      <c r="BB61" s="88"/>
      <c r="BC61" s="88"/>
      <c r="BD61" s="103"/>
      <c r="BE61" s="106"/>
      <c r="BF61" s="106"/>
      <c r="BG61" s="94"/>
      <c r="BH61" s="161"/>
      <c r="BI61" s="161"/>
    </row>
    <row r="62" spans="1:114" ht="15.75" x14ac:dyDescent="0.2">
      <c r="A62" s="94"/>
      <c r="B62" s="63"/>
      <c r="C62" s="118"/>
      <c r="D62" s="118"/>
      <c r="E62" s="118"/>
      <c r="F62" s="118"/>
      <c r="G62" s="118"/>
      <c r="H62" s="118"/>
      <c r="I62" s="88"/>
      <c r="J62" s="88"/>
      <c r="K62" s="118"/>
      <c r="L62" s="118"/>
      <c r="M62" s="118"/>
      <c r="N62" s="118"/>
      <c r="O62" s="88"/>
      <c r="P62" s="88"/>
      <c r="Q62" s="88"/>
      <c r="R62" s="88"/>
      <c r="S62" s="118"/>
      <c r="T62" s="118"/>
      <c r="U62" s="118"/>
      <c r="V62" s="118"/>
      <c r="W62" s="118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18"/>
      <c r="AU62" s="118"/>
      <c r="AV62" s="118"/>
      <c r="AW62" s="118"/>
      <c r="AX62" s="118"/>
      <c r="AY62" s="118"/>
      <c r="AZ62" s="118"/>
      <c r="BA62" s="88"/>
      <c r="BB62" s="88"/>
      <c r="BC62" s="88"/>
      <c r="BD62" s="103"/>
      <c r="BE62" s="106"/>
      <c r="BF62" s="106"/>
      <c r="BG62" s="94"/>
      <c r="BH62" s="161"/>
      <c r="BI62" s="161"/>
      <c r="BJ62" s="875">
        <f>'AVENTOS planning tool'!L24</f>
        <v>0</v>
      </c>
      <c r="BK62" s="876"/>
      <c r="BL62" s="876"/>
      <c r="BM62" s="876"/>
      <c r="BN62" s="876"/>
      <c r="BO62" s="876"/>
      <c r="BP62" s="877"/>
      <c r="BQ62" s="881" t="s">
        <v>80</v>
      </c>
      <c r="BR62" s="882"/>
      <c r="BS62" s="883"/>
      <c r="BT62" s="891" t="s">
        <v>137</v>
      </c>
      <c r="BU62" s="699" t="s">
        <v>53</v>
      </c>
      <c r="BV62" s="699"/>
      <c r="BW62" s="699"/>
      <c r="BX62" s="699"/>
      <c r="BY62" s="699"/>
      <c r="BZ62" s="699"/>
      <c r="CA62" s="699"/>
      <c r="CB62" s="699"/>
      <c r="CC62" s="699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3"/>
      <c r="DH62" s="63"/>
      <c r="DI62" s="63"/>
      <c r="DJ62" s="63"/>
    </row>
    <row r="63" spans="1:114" ht="16.5" thickBot="1" x14ac:dyDescent="0.25">
      <c r="A63" s="94"/>
      <c r="B63" s="63"/>
      <c r="C63" s="118"/>
      <c r="D63" s="118"/>
      <c r="E63" s="118"/>
      <c r="F63" s="118"/>
      <c r="G63" s="118"/>
      <c r="H63" s="118"/>
      <c r="I63" s="88"/>
      <c r="J63" s="88"/>
      <c r="K63" s="118"/>
      <c r="L63" s="118"/>
      <c r="M63" s="118"/>
      <c r="N63" s="118"/>
      <c r="O63" s="88"/>
      <c r="P63" s="88"/>
      <c r="Q63" s="88"/>
      <c r="R63" s="88"/>
      <c r="S63" s="118"/>
      <c r="T63" s="118"/>
      <c r="U63" s="118"/>
      <c r="V63" s="118"/>
      <c r="W63" s="118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18"/>
      <c r="AU63" s="118"/>
      <c r="AV63" s="118"/>
      <c r="AW63" s="118"/>
      <c r="AX63" s="118"/>
      <c r="AY63" s="118"/>
      <c r="AZ63" s="118"/>
      <c r="BA63" s="88"/>
      <c r="BB63" s="88"/>
      <c r="BC63" s="88"/>
      <c r="BD63" s="103"/>
      <c r="BE63" s="106"/>
      <c r="BF63" s="106"/>
      <c r="BG63" s="94"/>
      <c r="BH63" s="161"/>
      <c r="BI63" s="161"/>
      <c r="BJ63" s="878">
        <f>'AVENTOS planning tool'!S24</f>
        <v>0</v>
      </c>
      <c r="BK63" s="879"/>
      <c r="BL63" s="879"/>
      <c r="BM63" s="879"/>
      <c r="BN63" s="879"/>
      <c r="BO63" s="879"/>
      <c r="BP63" s="880"/>
      <c r="BQ63" s="884" t="s">
        <v>136</v>
      </c>
      <c r="BR63" s="885"/>
      <c r="BS63" s="886"/>
      <c r="BT63" s="891"/>
      <c r="BU63" s="699"/>
      <c r="BV63" s="699"/>
      <c r="BW63" s="699"/>
      <c r="BX63" s="699"/>
      <c r="BY63" s="699"/>
      <c r="BZ63" s="699"/>
      <c r="CA63" s="699"/>
      <c r="CB63" s="699"/>
      <c r="CC63" s="699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3"/>
      <c r="DH63" s="63"/>
      <c r="DI63" s="63"/>
      <c r="DJ63" s="63"/>
    </row>
    <row r="64" spans="1:114" ht="15.75" x14ac:dyDescent="0.2">
      <c r="A64" s="94"/>
      <c r="B64" s="63"/>
      <c r="C64" s="118"/>
      <c r="D64" s="118"/>
      <c r="E64" s="118"/>
      <c r="F64" s="118"/>
      <c r="G64" s="118"/>
      <c r="H64" s="118"/>
      <c r="I64" s="88"/>
      <c r="J64" s="88"/>
      <c r="K64" s="118"/>
      <c r="L64" s="118"/>
      <c r="M64" s="118"/>
      <c r="N64" s="118"/>
      <c r="O64" s="88"/>
      <c r="P64" s="88"/>
      <c r="Q64" s="88"/>
      <c r="R64" s="88"/>
      <c r="S64" s="118"/>
      <c r="T64" s="118"/>
      <c r="U64" s="118"/>
      <c r="V64" s="118"/>
      <c r="W64" s="118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18"/>
      <c r="AU64" s="118"/>
      <c r="AV64" s="118"/>
      <c r="AW64" s="118"/>
      <c r="AX64" s="118"/>
      <c r="AY64" s="118"/>
      <c r="AZ64" s="118"/>
      <c r="BA64" s="88"/>
      <c r="BB64" s="88"/>
      <c r="BC64" s="88"/>
      <c r="BD64" s="103"/>
      <c r="BE64" s="106"/>
      <c r="BF64" s="106"/>
      <c r="BG64" s="94"/>
      <c r="BH64" s="161"/>
      <c r="BI64" s="161"/>
      <c r="BJ64" s="958">
        <f>'AVENTOS planning tool'!L25</f>
        <v>0</v>
      </c>
      <c r="BK64" s="959"/>
      <c r="BL64" s="959"/>
      <c r="BM64" s="959"/>
      <c r="BN64" s="959"/>
      <c r="BO64" s="959"/>
      <c r="BP64" s="960"/>
      <c r="BQ64" s="881" t="s">
        <v>80</v>
      </c>
      <c r="BR64" s="882"/>
      <c r="BS64" s="883"/>
      <c r="BT64" s="890" t="s">
        <v>137</v>
      </c>
      <c r="BU64" s="699" t="s">
        <v>139</v>
      </c>
      <c r="BV64" s="699"/>
      <c r="BW64" s="699"/>
      <c r="BX64" s="699"/>
      <c r="BY64" s="699"/>
      <c r="BZ64" s="699"/>
      <c r="CA64" s="699"/>
      <c r="CB64" s="699"/>
      <c r="CC64" s="699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3"/>
      <c r="DH64" s="63"/>
      <c r="DI64" s="63"/>
      <c r="DJ64" s="63"/>
    </row>
    <row r="65" spans="1:114" ht="16.5" thickBot="1" x14ac:dyDescent="0.25">
      <c r="A65" s="94"/>
      <c r="B65" s="63"/>
      <c r="C65" s="930" t="s">
        <v>205</v>
      </c>
      <c r="D65" s="699"/>
      <c r="E65" s="699"/>
      <c r="F65" s="699"/>
      <c r="G65" s="699"/>
      <c r="H65" s="699"/>
      <c r="I65" s="699"/>
      <c r="J65" s="699"/>
      <c r="K65" s="699"/>
      <c r="L65" s="699"/>
      <c r="M65" s="699"/>
      <c r="N65" s="699"/>
      <c r="O65" s="699"/>
      <c r="P65" s="699"/>
      <c r="Q65" s="699"/>
      <c r="R65" s="699"/>
      <c r="S65" s="699"/>
      <c r="T65" s="699"/>
      <c r="U65" s="699"/>
      <c r="V65" s="699"/>
      <c r="W65" s="699"/>
      <c r="X65" s="699"/>
      <c r="Y65" s="699"/>
      <c r="Z65" s="699"/>
      <c r="AA65" s="699"/>
      <c r="AB65" s="699"/>
      <c r="AC65" s="699"/>
      <c r="AD65" s="699"/>
      <c r="AE65" s="699"/>
      <c r="AF65" s="699"/>
      <c r="AG65" s="699"/>
      <c r="AH65" s="699"/>
      <c r="AI65" s="699"/>
      <c r="AJ65" s="699"/>
      <c r="AK65" s="699"/>
      <c r="AL65" s="699"/>
      <c r="AM65" s="699"/>
      <c r="AN65" s="699"/>
      <c r="AO65" s="699"/>
      <c r="AP65" s="699"/>
      <c r="AQ65" s="699"/>
      <c r="AR65" s="699"/>
      <c r="AS65" s="699"/>
      <c r="AT65" s="699"/>
      <c r="AU65" s="699"/>
      <c r="AV65" s="699"/>
      <c r="AW65" s="699"/>
      <c r="AX65" s="699"/>
      <c r="AY65" s="699"/>
      <c r="AZ65" s="699"/>
      <c r="BA65" s="699"/>
      <c r="BB65" s="699"/>
      <c r="BC65" s="699"/>
      <c r="BD65" s="699"/>
      <c r="BE65" s="699"/>
      <c r="BF65" s="106"/>
      <c r="BG65" s="94"/>
      <c r="BH65" s="161"/>
      <c r="BI65" s="161"/>
      <c r="BJ65" s="878">
        <f>'AVENTOS planning tool'!S25</f>
        <v>0</v>
      </c>
      <c r="BK65" s="879"/>
      <c r="BL65" s="879"/>
      <c r="BM65" s="879"/>
      <c r="BN65" s="879"/>
      <c r="BO65" s="879"/>
      <c r="BP65" s="880"/>
      <c r="BQ65" s="884" t="s">
        <v>136</v>
      </c>
      <c r="BR65" s="885"/>
      <c r="BS65" s="886"/>
      <c r="BT65" s="890"/>
      <c r="BU65" s="699"/>
      <c r="BV65" s="699"/>
      <c r="BW65" s="699"/>
      <c r="BX65" s="699"/>
      <c r="BY65" s="699"/>
      <c r="BZ65" s="699"/>
      <c r="CA65" s="699"/>
      <c r="CB65" s="699"/>
      <c r="CC65" s="699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3"/>
      <c r="DH65" s="63"/>
      <c r="DI65" s="63"/>
      <c r="DJ65" s="63"/>
    </row>
    <row r="66" spans="1:114" ht="15.75" x14ac:dyDescent="0.2">
      <c r="A66" s="94"/>
      <c r="B66" s="63"/>
      <c r="C66" s="118"/>
      <c r="D66" s="118"/>
      <c r="E66" s="118"/>
      <c r="F66" s="118"/>
      <c r="G66" s="118"/>
      <c r="H66" s="118"/>
      <c r="I66" s="88"/>
      <c r="J66" s="88"/>
      <c r="K66" s="118"/>
      <c r="L66" s="118"/>
      <c r="M66" s="118"/>
      <c r="N66" s="118"/>
      <c r="O66" s="88"/>
      <c r="P66" s="88"/>
      <c r="Q66" s="88"/>
      <c r="R66" s="88"/>
      <c r="S66" s="118"/>
      <c r="T66" s="118"/>
      <c r="U66" s="118"/>
      <c r="V66" s="118"/>
      <c r="W66" s="118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18"/>
      <c r="AU66" s="118"/>
      <c r="AV66" s="118"/>
      <c r="AW66" s="118"/>
      <c r="AX66" s="118"/>
      <c r="AY66" s="118"/>
      <c r="AZ66" s="118"/>
      <c r="BA66" s="88"/>
      <c r="BB66" s="88"/>
      <c r="BC66" s="88"/>
      <c r="BD66" s="103"/>
      <c r="BE66" s="106"/>
      <c r="BF66" s="106"/>
      <c r="BG66" s="94"/>
      <c r="BH66" s="161"/>
      <c r="BI66" s="161"/>
      <c r="BJ66" s="850"/>
      <c r="BK66" s="851"/>
      <c r="BL66" s="851"/>
      <c r="BM66" s="851"/>
      <c r="BN66" s="851"/>
      <c r="BO66" s="851"/>
      <c r="BP66" s="852"/>
      <c r="BQ66" s="868" t="s">
        <v>80</v>
      </c>
      <c r="BR66" s="869"/>
      <c r="BS66" s="870"/>
      <c r="BT66" s="890" t="s">
        <v>137</v>
      </c>
      <c r="BU66" s="699" t="s">
        <v>140</v>
      </c>
      <c r="BV66" s="699"/>
      <c r="BW66" s="699"/>
      <c r="BX66" s="699"/>
      <c r="BY66" s="699"/>
      <c r="BZ66" s="699"/>
      <c r="CA66" s="699"/>
      <c r="CB66" s="699"/>
      <c r="CC66" s="699"/>
      <c r="CD66" s="699"/>
      <c r="CE66" s="699"/>
      <c r="CF66" s="699"/>
      <c r="CG66" s="699"/>
      <c r="CH66" s="699"/>
      <c r="CI66" s="64"/>
      <c r="CJ66" s="874" t="s">
        <v>219</v>
      </c>
      <c r="CK66" s="874"/>
      <c r="CL66" s="874"/>
      <c r="CM66" s="874"/>
      <c r="CN66" s="874"/>
      <c r="CO66" s="874"/>
      <c r="CP66" s="874"/>
      <c r="CQ66" s="874"/>
      <c r="CR66" s="874"/>
      <c r="CS66" s="874"/>
      <c r="CT66" s="874"/>
      <c r="CU66" s="874"/>
      <c r="CV66" s="874"/>
      <c r="CW66" s="874"/>
      <c r="CX66" s="164"/>
      <c r="CY66" s="164"/>
      <c r="CZ66" s="164"/>
      <c r="DA66" s="164"/>
      <c r="DB66" s="164"/>
      <c r="DC66" s="164"/>
      <c r="DD66" s="164"/>
      <c r="DE66" s="164"/>
      <c r="DF66" s="164"/>
      <c r="DG66" s="164"/>
      <c r="DH66" s="164"/>
      <c r="DI66" s="164"/>
      <c r="DJ66" s="164"/>
    </row>
    <row r="67" spans="1:114" ht="16.5" thickBot="1" x14ac:dyDescent="0.25">
      <c r="A67" s="94"/>
      <c r="B67" s="94"/>
      <c r="C67" s="122"/>
      <c r="D67" s="122"/>
      <c r="E67" s="122"/>
      <c r="F67" s="122"/>
      <c r="G67" s="122"/>
      <c r="H67" s="122"/>
      <c r="I67" s="123"/>
      <c r="J67" s="123"/>
      <c r="K67" s="122"/>
      <c r="L67" s="122"/>
      <c r="M67" s="122"/>
      <c r="N67" s="122"/>
      <c r="O67" s="123"/>
      <c r="P67" s="123"/>
      <c r="Q67" s="123"/>
      <c r="R67" s="123"/>
      <c r="S67" s="122"/>
      <c r="T67" s="122"/>
      <c r="U67" s="122"/>
      <c r="V67" s="122"/>
      <c r="W67" s="122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2"/>
      <c r="AU67" s="122"/>
      <c r="AV67" s="122"/>
      <c r="AW67" s="122"/>
      <c r="AX67" s="122"/>
      <c r="AY67" s="122"/>
      <c r="AZ67" s="122"/>
      <c r="BA67" s="123"/>
      <c r="BB67" s="123"/>
      <c r="BC67" s="123"/>
      <c r="BD67" s="125"/>
      <c r="BE67" s="126"/>
      <c r="BF67" s="126"/>
      <c r="BG67" s="94"/>
      <c r="BH67" s="161"/>
      <c r="BI67" s="161"/>
      <c r="BJ67" s="972"/>
      <c r="BK67" s="973"/>
      <c r="BL67" s="973"/>
      <c r="BM67" s="973"/>
      <c r="BN67" s="973"/>
      <c r="BO67" s="973"/>
      <c r="BP67" s="974"/>
      <c r="BQ67" s="862" t="s">
        <v>136</v>
      </c>
      <c r="BR67" s="863"/>
      <c r="BS67" s="864"/>
      <c r="BT67" s="890"/>
      <c r="BU67" s="699"/>
      <c r="BV67" s="699"/>
      <c r="BW67" s="699"/>
      <c r="BX67" s="699"/>
      <c r="BY67" s="699"/>
      <c r="BZ67" s="699"/>
      <c r="CA67" s="699"/>
      <c r="CB67" s="699"/>
      <c r="CC67" s="699"/>
      <c r="CD67" s="699"/>
      <c r="CE67" s="699"/>
      <c r="CF67" s="699"/>
      <c r="CG67" s="699"/>
      <c r="CH67" s="699"/>
      <c r="CI67" s="64"/>
      <c r="CJ67" s="874"/>
      <c r="CK67" s="874"/>
      <c r="CL67" s="874"/>
      <c r="CM67" s="874"/>
      <c r="CN67" s="874"/>
      <c r="CO67" s="874"/>
      <c r="CP67" s="874"/>
      <c r="CQ67" s="874"/>
      <c r="CR67" s="874"/>
      <c r="CS67" s="874"/>
      <c r="CT67" s="874"/>
      <c r="CU67" s="874"/>
      <c r="CV67" s="874"/>
      <c r="CW67" s="874"/>
      <c r="CX67" s="164"/>
      <c r="CY67" s="164"/>
      <c r="CZ67" s="164"/>
      <c r="DA67" s="164"/>
      <c r="DB67" s="164"/>
      <c r="DC67" s="164"/>
      <c r="DD67" s="164"/>
      <c r="DE67" s="164"/>
      <c r="DF67" s="164"/>
      <c r="DG67" s="164"/>
      <c r="DH67" s="164"/>
      <c r="DI67" s="164"/>
      <c r="DJ67" s="164"/>
    </row>
    <row r="68" spans="1:114" ht="16.5" thickBot="1" x14ac:dyDescent="0.25">
      <c r="A68" s="94"/>
      <c r="B68" s="94"/>
      <c r="C68" s="122"/>
      <c r="D68" s="122"/>
      <c r="E68" s="122"/>
      <c r="F68" s="122"/>
      <c r="G68" s="122"/>
      <c r="H68" s="122"/>
      <c r="I68" s="123"/>
      <c r="J68" s="123"/>
      <c r="K68" s="122"/>
      <c r="L68" s="122"/>
      <c r="M68" s="122"/>
      <c r="N68" s="122"/>
      <c r="O68" s="123"/>
      <c r="P68" s="123"/>
      <c r="Q68" s="123"/>
      <c r="R68" s="123"/>
      <c r="S68" s="122"/>
      <c r="T68" s="122"/>
      <c r="U68" s="122"/>
      <c r="V68" s="122"/>
      <c r="W68" s="122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2"/>
      <c r="AU68" s="122"/>
      <c r="AV68" s="122"/>
      <c r="AW68" s="122"/>
      <c r="AX68" s="122"/>
      <c r="AY68" s="122"/>
      <c r="AZ68" s="122"/>
      <c r="BA68" s="123"/>
      <c r="BB68" s="123"/>
      <c r="BC68" s="123"/>
      <c r="BD68" s="125"/>
      <c r="BE68" s="126"/>
      <c r="BF68" s="126"/>
      <c r="BG68" s="94"/>
      <c r="BH68" s="161"/>
      <c r="BI68" s="161"/>
      <c r="BJ68" s="855"/>
      <c r="BK68" s="856"/>
      <c r="BL68" s="856"/>
      <c r="BM68" s="856"/>
      <c r="BN68" s="856"/>
      <c r="BO68" s="856"/>
      <c r="BP68" s="857"/>
      <c r="BQ68" s="721" t="s">
        <v>136</v>
      </c>
      <c r="BR68" s="722"/>
      <c r="BS68" s="723"/>
      <c r="BT68" s="63"/>
      <c r="BU68" s="699" t="s">
        <v>141</v>
      </c>
      <c r="BV68" s="699"/>
      <c r="BW68" s="699"/>
      <c r="BX68" s="699"/>
      <c r="BY68" s="699"/>
      <c r="BZ68" s="699"/>
      <c r="CA68" s="699"/>
      <c r="CB68" s="699"/>
      <c r="CC68" s="699"/>
      <c r="CD68" s="699"/>
      <c r="CE68" s="699"/>
      <c r="CF68" s="699"/>
      <c r="CG68" s="699"/>
      <c r="CH68" s="699"/>
      <c r="CI68" s="699"/>
      <c r="CJ68" s="699"/>
      <c r="CK68" s="699"/>
      <c r="CL68" s="699"/>
      <c r="CM68" s="699"/>
      <c r="CN68" s="699"/>
      <c r="CO68" s="699"/>
      <c r="CP68" s="699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</row>
    <row r="69" spans="1:114" ht="24" thickBot="1" x14ac:dyDescent="0.25">
      <c r="A69" s="1"/>
      <c r="B69" s="1"/>
      <c r="C69" s="906" t="s">
        <v>547</v>
      </c>
      <c r="D69" s="900"/>
      <c r="E69" s="900"/>
      <c r="F69" s="900"/>
      <c r="G69" s="900"/>
      <c r="H69" s="900"/>
      <c r="I69" s="900"/>
      <c r="J69" s="900"/>
      <c r="K69" s="900"/>
      <c r="L69" s="900"/>
      <c r="M69" s="900"/>
      <c r="N69" s="900"/>
      <c r="O69" s="900"/>
      <c r="P69" s="900"/>
      <c r="Q69" s="900"/>
      <c r="R69" s="900"/>
      <c r="S69" s="900"/>
      <c r="T69" s="900"/>
      <c r="U69" s="900"/>
      <c r="V69" s="900"/>
      <c r="W69" s="900"/>
      <c r="X69" s="900"/>
      <c r="Y69" s="900"/>
      <c r="Z69" s="900"/>
      <c r="AA69" s="900"/>
      <c r="AB69" s="900"/>
      <c r="AC69" s="900"/>
      <c r="AD69" s="900"/>
      <c r="AE69" s="900"/>
      <c r="AF69" s="900"/>
      <c r="AG69" s="900"/>
      <c r="AH69" s="900"/>
      <c r="AI69" s="900"/>
      <c r="AJ69" s="900"/>
      <c r="AK69" s="900"/>
      <c r="AL69" s="900"/>
      <c r="AM69" s="900"/>
      <c r="AN69" s="900"/>
      <c r="AO69" s="900"/>
      <c r="AP69" s="900"/>
      <c r="AQ69" s="900"/>
      <c r="AR69" s="900"/>
      <c r="AS69" s="900"/>
      <c r="AT69" s="900"/>
      <c r="AU69" s="900"/>
      <c r="AV69" s="900"/>
      <c r="AW69" s="900"/>
      <c r="AX69" s="900"/>
      <c r="AY69" s="900"/>
      <c r="AZ69" s="900"/>
      <c r="BA69" s="900"/>
      <c r="BB69" s="900"/>
      <c r="BC69" s="900"/>
      <c r="BD69" s="900"/>
      <c r="BE69" s="900"/>
      <c r="BF69" s="1"/>
      <c r="BG69" s="115"/>
      <c r="BH69" s="161"/>
      <c r="BI69" s="161"/>
      <c r="BJ69" s="855"/>
      <c r="BK69" s="856"/>
      <c r="BL69" s="856"/>
      <c r="BM69" s="856"/>
      <c r="BN69" s="856"/>
      <c r="BO69" s="856"/>
      <c r="BP69" s="857"/>
      <c r="BQ69" s="721" t="s">
        <v>136</v>
      </c>
      <c r="BR69" s="722"/>
      <c r="BS69" s="723"/>
      <c r="BT69" s="63"/>
      <c r="BU69" s="699" t="s">
        <v>151</v>
      </c>
      <c r="BV69" s="699"/>
      <c r="BW69" s="699"/>
      <c r="BX69" s="699"/>
      <c r="BY69" s="699"/>
      <c r="BZ69" s="699"/>
      <c r="CA69" s="699"/>
      <c r="CB69" s="699"/>
      <c r="CC69" s="699"/>
      <c r="CD69" s="699"/>
      <c r="CE69" s="699"/>
      <c r="CF69" s="699"/>
      <c r="CG69" s="699"/>
      <c r="CH69" s="699"/>
      <c r="CI69" s="699"/>
      <c r="CJ69" s="699"/>
      <c r="CK69" s="699"/>
      <c r="CL69" s="699"/>
      <c r="CM69" s="699"/>
      <c r="CN69" s="699"/>
      <c r="CO69" s="699"/>
      <c r="CP69" s="699"/>
      <c r="CQ69" s="699"/>
      <c r="CR69" s="699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</row>
    <row r="70" spans="1:114" ht="16.5" thickBot="1" x14ac:dyDescent="0.25">
      <c r="A70" s="94"/>
      <c r="B70" s="94"/>
      <c r="C70" s="122"/>
      <c r="D70" s="122"/>
      <c r="E70" s="122"/>
      <c r="F70" s="122"/>
      <c r="G70" s="122"/>
      <c r="H70" s="122"/>
      <c r="I70" s="123"/>
      <c r="J70" s="123"/>
      <c r="K70" s="122"/>
      <c r="L70" s="122"/>
      <c r="M70" s="122"/>
      <c r="N70" s="122"/>
      <c r="O70" s="123"/>
      <c r="P70" s="123"/>
      <c r="Q70" s="123"/>
      <c r="R70" s="123"/>
      <c r="S70" s="122"/>
      <c r="T70" s="122"/>
      <c r="U70" s="122"/>
      <c r="V70" s="122"/>
      <c r="W70" s="122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2"/>
      <c r="AU70" s="122"/>
      <c r="AV70" s="122"/>
      <c r="AW70" s="122"/>
      <c r="AX70" s="122"/>
      <c r="AY70" s="122"/>
      <c r="AZ70" s="122"/>
      <c r="BA70" s="123"/>
      <c r="BB70" s="123"/>
      <c r="BC70" s="123"/>
      <c r="BD70" s="125"/>
      <c r="BE70" s="126"/>
      <c r="BF70" s="126"/>
      <c r="BG70" s="94"/>
      <c r="BH70" s="161"/>
      <c r="BI70" s="161"/>
      <c r="BJ70" s="855"/>
      <c r="BK70" s="856"/>
      <c r="BL70" s="856"/>
      <c r="BM70" s="856"/>
      <c r="BN70" s="856"/>
      <c r="BO70" s="856"/>
      <c r="BP70" s="857"/>
      <c r="BQ70" s="721" t="s">
        <v>136</v>
      </c>
      <c r="BR70" s="722"/>
      <c r="BS70" s="723"/>
      <c r="BT70" s="63"/>
      <c r="BU70" s="699" t="s">
        <v>152</v>
      </c>
      <c r="BV70" s="699"/>
      <c r="BW70" s="699"/>
      <c r="BX70" s="699"/>
      <c r="BY70" s="699"/>
      <c r="BZ70" s="699"/>
      <c r="CA70" s="699"/>
      <c r="CB70" s="699"/>
      <c r="CC70" s="699"/>
      <c r="CD70" s="699"/>
      <c r="CE70" s="699"/>
      <c r="CF70" s="699"/>
      <c r="CG70" s="699"/>
      <c r="CH70" s="699"/>
      <c r="CI70" s="699"/>
      <c r="CJ70" s="699"/>
      <c r="CK70" s="699"/>
      <c r="CL70" s="699"/>
      <c r="CM70" s="699"/>
      <c r="CN70" s="699"/>
      <c r="CO70" s="699"/>
      <c r="CP70" s="699"/>
      <c r="CQ70" s="699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</row>
    <row r="71" spans="1:114" ht="16.5" thickBot="1" x14ac:dyDescent="0.25">
      <c r="A71" s="94"/>
      <c r="B71" s="107"/>
      <c r="C71" s="171"/>
      <c r="D71" s="171"/>
      <c r="E71" s="171"/>
      <c r="F71" s="171"/>
      <c r="G71" s="171"/>
      <c r="H71" s="171"/>
      <c r="I71" s="172"/>
      <c r="J71" s="172"/>
      <c r="K71" s="171"/>
      <c r="L71" s="171"/>
      <c r="M71" s="171"/>
      <c r="N71" s="171"/>
      <c r="O71" s="172"/>
      <c r="P71" s="172"/>
      <c r="Q71" s="172"/>
      <c r="R71" s="172"/>
      <c r="S71" s="171"/>
      <c r="T71" s="171"/>
      <c r="U71" s="171"/>
      <c r="V71" s="171"/>
      <c r="W71" s="171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1"/>
      <c r="AU71" s="171"/>
      <c r="AV71" s="171"/>
      <c r="AW71" s="171"/>
      <c r="AX71" s="171"/>
      <c r="AY71" s="171"/>
      <c r="AZ71" s="171"/>
      <c r="BA71" s="172"/>
      <c r="BB71" s="172"/>
      <c r="BC71" s="172"/>
      <c r="BD71" s="173"/>
      <c r="BE71" s="174"/>
      <c r="BF71" s="175"/>
      <c r="BG71" s="94"/>
      <c r="BH71" s="161"/>
      <c r="BI71" s="161"/>
      <c r="BJ71" s="718" t="str">
        <f>IF(BJ68="","",BJ68-BJ75)</f>
        <v/>
      </c>
      <c r="BK71" s="719"/>
      <c r="BL71" s="719"/>
      <c r="BM71" s="719"/>
      <c r="BN71" s="719"/>
      <c r="BO71" s="719"/>
      <c r="BP71" s="720"/>
      <c r="BQ71" s="721" t="s">
        <v>136</v>
      </c>
      <c r="BR71" s="722"/>
      <c r="BS71" s="723"/>
      <c r="BT71" s="63"/>
      <c r="BU71" s="699" t="s">
        <v>143</v>
      </c>
      <c r="BV71" s="699"/>
      <c r="BW71" s="699"/>
      <c r="BX71" s="699"/>
      <c r="BY71" s="699"/>
      <c r="BZ71" s="699"/>
      <c r="CA71" s="699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</row>
    <row r="72" spans="1:114" ht="16.5" thickBot="1" x14ac:dyDescent="0.25">
      <c r="A72" s="94"/>
      <c r="B72" s="95"/>
      <c r="C72" s="753" t="s">
        <v>210</v>
      </c>
      <c r="D72" s="642"/>
      <c r="E72" s="642"/>
      <c r="F72" s="642"/>
      <c r="G72" s="642"/>
      <c r="H72" s="642"/>
      <c r="I72" s="642"/>
      <c r="J72" s="642"/>
      <c r="K72" s="642"/>
      <c r="L72" s="642"/>
      <c r="M72" s="642"/>
      <c r="N72" s="642"/>
      <c r="O72" s="642"/>
      <c r="P72" s="642"/>
      <c r="Q72" s="642"/>
      <c r="R72" s="643"/>
      <c r="S72" s="1016" t="str">
        <f>IF(BJ64&gt;48,"20Q1061UN x2","20Q1061UN")</f>
        <v>20Q1061UN</v>
      </c>
      <c r="T72" s="945"/>
      <c r="U72" s="945"/>
      <c r="V72" s="945"/>
      <c r="W72" s="945"/>
      <c r="X72" s="945"/>
      <c r="Y72" s="945"/>
      <c r="Z72" s="946"/>
      <c r="AA72" s="70" t="str">
        <f>IF(C26&gt;48,"&amp;","")</f>
        <v/>
      </c>
      <c r="AB72" s="1017" t="str">
        <f>IF(C26&gt;48,"Connector set","")</f>
        <v/>
      </c>
      <c r="AC72" s="1018"/>
      <c r="AD72" s="1018"/>
      <c r="AE72" s="1018"/>
      <c r="AF72" s="1018"/>
      <c r="AG72" s="1018"/>
      <c r="AH72" s="1019"/>
      <c r="AI72" s="954" t="str">
        <f>IF(C26&gt;48,"20Q153ZN","")</f>
        <v/>
      </c>
      <c r="AJ72" s="955"/>
      <c r="AK72" s="955"/>
      <c r="AL72" s="955"/>
      <c r="AM72" s="955"/>
      <c r="AN72" s="955"/>
      <c r="AO72" s="1005"/>
      <c r="AP72" s="103"/>
      <c r="AQ72" s="103"/>
      <c r="AR72" s="103"/>
      <c r="AS72" s="103"/>
      <c r="AT72" s="118"/>
      <c r="AU72" s="118"/>
      <c r="AV72" s="118"/>
      <c r="AW72" s="118"/>
      <c r="AX72" s="118"/>
      <c r="AY72" s="118"/>
      <c r="AZ72" s="118"/>
      <c r="BA72" s="88"/>
      <c r="BB72" s="88"/>
      <c r="BC72" s="88"/>
      <c r="BD72" s="103"/>
      <c r="BE72" s="106"/>
      <c r="BF72" s="176"/>
      <c r="BG72" s="94"/>
      <c r="BH72" s="161"/>
      <c r="BI72" s="161"/>
      <c r="BJ72" s="718" t="str">
        <f>IF(BJ69="","",BJ69-BJ76)</f>
        <v/>
      </c>
      <c r="BK72" s="719"/>
      <c r="BL72" s="719"/>
      <c r="BM72" s="719"/>
      <c r="BN72" s="719"/>
      <c r="BO72" s="719"/>
      <c r="BP72" s="720"/>
      <c r="BQ72" s="721" t="s">
        <v>136</v>
      </c>
      <c r="BR72" s="722"/>
      <c r="BS72" s="723"/>
      <c r="BT72" s="63"/>
      <c r="BU72" s="699" t="s">
        <v>144</v>
      </c>
      <c r="BV72" s="699"/>
      <c r="BW72" s="699"/>
      <c r="BX72" s="699"/>
      <c r="BY72" s="699"/>
      <c r="BZ72" s="699"/>
      <c r="CA72" s="699"/>
      <c r="CB72" s="699"/>
      <c r="CC72" s="699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</row>
    <row r="73" spans="1:114" ht="16.5" thickBot="1" x14ac:dyDescent="0.25">
      <c r="A73" s="94"/>
      <c r="B73" s="95"/>
      <c r="C73" s="118"/>
      <c r="D73" s="118"/>
      <c r="E73" s="118"/>
      <c r="F73" s="118"/>
      <c r="G73" s="118"/>
      <c r="H73" s="118"/>
      <c r="I73" s="88"/>
      <c r="J73" s="88"/>
      <c r="K73" s="118"/>
      <c r="L73" s="118"/>
      <c r="M73" s="118"/>
      <c r="N73" s="118"/>
      <c r="O73" s="88"/>
      <c r="P73" s="88"/>
      <c r="Q73" s="88"/>
      <c r="R73" s="88"/>
      <c r="S73" s="118"/>
      <c r="T73" s="118"/>
      <c r="U73" s="118"/>
      <c r="V73" s="118"/>
      <c r="W73" s="118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18"/>
      <c r="AU73" s="118"/>
      <c r="AV73" s="118"/>
      <c r="AW73" s="118"/>
      <c r="AX73" s="118"/>
      <c r="AY73" s="118"/>
      <c r="AZ73" s="118"/>
      <c r="BA73" s="88"/>
      <c r="BB73" s="88"/>
      <c r="BC73" s="88"/>
      <c r="BD73" s="103"/>
      <c r="BE73" s="106"/>
      <c r="BF73" s="176"/>
      <c r="BG73" s="94"/>
      <c r="BH73" s="161"/>
      <c r="BI73" s="161"/>
      <c r="BJ73" s="718" t="str">
        <f>IF(BJ70="","",BJ70-BJ77)</f>
        <v/>
      </c>
      <c r="BK73" s="719"/>
      <c r="BL73" s="719"/>
      <c r="BM73" s="719"/>
      <c r="BN73" s="719"/>
      <c r="BO73" s="719"/>
      <c r="BP73" s="720"/>
      <c r="BQ73" s="721" t="s">
        <v>136</v>
      </c>
      <c r="BR73" s="722"/>
      <c r="BS73" s="723"/>
      <c r="BT73" s="63"/>
      <c r="BU73" s="699" t="s">
        <v>145</v>
      </c>
      <c r="BV73" s="699"/>
      <c r="BW73" s="699"/>
      <c r="BX73" s="699"/>
      <c r="BY73" s="699"/>
      <c r="BZ73" s="699"/>
      <c r="CA73" s="699"/>
      <c r="CB73" s="699"/>
      <c r="CC73" s="699"/>
      <c r="CD73" s="699"/>
      <c r="CE73" s="699"/>
      <c r="CF73" s="699"/>
      <c r="CG73" s="63"/>
      <c r="CH73" s="63"/>
      <c r="CI73" s="63"/>
      <c r="CJ73" s="63"/>
      <c r="CK73" s="63"/>
      <c r="CL73" s="63"/>
      <c r="CM73" s="63"/>
      <c r="CN73" s="164"/>
      <c r="CO73" s="164"/>
      <c r="CP73" s="164"/>
      <c r="CQ73" s="164"/>
      <c r="CR73" s="164"/>
      <c r="CS73" s="164"/>
      <c r="CT73" s="164"/>
      <c r="CU73" s="164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</row>
    <row r="74" spans="1:114" ht="15.75" thickBot="1" x14ac:dyDescent="0.25">
      <c r="A74" s="94"/>
      <c r="B74" s="63"/>
      <c r="C74" s="699" t="s">
        <v>211</v>
      </c>
      <c r="D74" s="699"/>
      <c r="E74" s="699"/>
      <c r="F74" s="699"/>
      <c r="G74" s="699"/>
      <c r="H74" s="699"/>
      <c r="I74" s="699"/>
      <c r="J74" s="699"/>
      <c r="K74" s="699"/>
      <c r="L74" s="699"/>
      <c r="M74" s="699"/>
      <c r="N74" s="699"/>
      <c r="O74" s="699"/>
      <c r="P74" s="699"/>
      <c r="Q74" s="699"/>
      <c r="R74" s="991"/>
      <c r="S74" s="718">
        <f>IF(BJ65="","",IF('AVENTOS planning tool'!AL27="SERVO-DRIVE set",IF(BJ64&gt;48,((BJ65-2*BJ70)/2-165),BJ65-2*BJ70-164),IF(BJ64&gt;48,((BJ65-2*BJ70)/2-147),BJ65-2*BJ70-129)))</f>
        <v>-129</v>
      </c>
      <c r="T74" s="719"/>
      <c r="U74" s="719"/>
      <c r="V74" s="719"/>
      <c r="W74" s="720"/>
      <c r="X74" s="721" t="s">
        <v>136</v>
      </c>
      <c r="Y74" s="722"/>
      <c r="Z74" s="723"/>
      <c r="AA74" s="63"/>
      <c r="AB74" s="63"/>
      <c r="AC74" s="1020" t="str">
        <f>IF(C26&gt;48,"x2","")</f>
        <v/>
      </c>
      <c r="AD74" s="1021"/>
      <c r="AE74" s="1022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94"/>
      <c r="BH74" s="161"/>
      <c r="BI74" s="161"/>
      <c r="BJ74" s="196"/>
      <c r="BK74" s="196"/>
      <c r="BL74" s="196"/>
      <c r="BM74" s="196"/>
      <c r="BN74" s="196"/>
      <c r="BO74" s="196"/>
      <c r="BP74" s="196"/>
      <c r="BQ74" s="197"/>
      <c r="BR74" s="197"/>
      <c r="BS74" s="197"/>
      <c r="BT74" s="63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63"/>
      <c r="CH74" s="63"/>
      <c r="CI74" s="63"/>
      <c r="CJ74" s="63"/>
      <c r="CK74" s="63"/>
      <c r="CL74" s="63"/>
      <c r="CM74" s="63"/>
      <c r="CN74" s="164"/>
      <c r="CO74" s="164"/>
      <c r="CP74" s="164"/>
      <c r="CQ74" s="164"/>
      <c r="CR74" s="164"/>
      <c r="CS74" s="164"/>
      <c r="CT74" s="164"/>
      <c r="CU74" s="164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</row>
    <row r="75" spans="1:114" ht="16.5" thickBot="1" x14ac:dyDescent="0.25">
      <c r="A75" s="94"/>
      <c r="B75" s="63"/>
      <c r="C75" s="118"/>
      <c r="D75" s="118"/>
      <c r="E75" s="118"/>
      <c r="F75" s="118"/>
      <c r="G75" s="118"/>
      <c r="H75" s="118"/>
      <c r="I75" s="88"/>
      <c r="J75" s="88"/>
      <c r="K75" s="118"/>
      <c r="L75" s="118"/>
      <c r="M75" s="118"/>
      <c r="N75" s="118"/>
      <c r="O75" s="88"/>
      <c r="P75" s="88"/>
      <c r="Q75" s="88"/>
      <c r="R75" s="88"/>
      <c r="S75" s="118"/>
      <c r="T75" s="118"/>
      <c r="U75" s="118"/>
      <c r="V75" s="118"/>
      <c r="W75" s="118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18"/>
      <c r="AU75" s="118"/>
      <c r="AV75" s="118"/>
      <c r="AW75" s="118"/>
      <c r="AX75" s="118"/>
      <c r="AY75" s="118"/>
      <c r="AZ75" s="118"/>
      <c r="BA75" s="88"/>
      <c r="BB75" s="88"/>
      <c r="BC75" s="88"/>
      <c r="BD75" s="103"/>
      <c r="BE75" s="106"/>
      <c r="BF75" s="106"/>
      <c r="BG75" s="94"/>
      <c r="BH75" s="161"/>
      <c r="BI75" s="161"/>
      <c r="BJ75" s="855"/>
      <c r="BK75" s="856"/>
      <c r="BL75" s="856"/>
      <c r="BM75" s="856"/>
      <c r="BN75" s="856"/>
      <c r="BO75" s="856"/>
      <c r="BP75" s="857"/>
      <c r="BQ75" s="721" t="s">
        <v>136</v>
      </c>
      <c r="BR75" s="722"/>
      <c r="BS75" s="723"/>
      <c r="BT75" s="63"/>
      <c r="BU75" s="699" t="s">
        <v>195</v>
      </c>
      <c r="BV75" s="699"/>
      <c r="BW75" s="699"/>
      <c r="BX75" s="699"/>
      <c r="BY75" s="699"/>
      <c r="BZ75" s="699"/>
      <c r="CA75" s="699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164"/>
      <c r="CO75" s="164"/>
      <c r="CP75" s="164"/>
      <c r="CQ75" s="164"/>
      <c r="CR75" s="164"/>
      <c r="CS75" s="164"/>
      <c r="CT75" s="164"/>
      <c r="CU75" s="164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</row>
    <row r="76" spans="1:114" ht="16.5" thickBot="1" x14ac:dyDescent="0.25">
      <c r="A76" s="94"/>
      <c r="B76" s="94"/>
      <c r="C76" s="122"/>
      <c r="D76" s="122"/>
      <c r="E76" s="122"/>
      <c r="F76" s="122"/>
      <c r="G76" s="122"/>
      <c r="H76" s="122"/>
      <c r="I76" s="123"/>
      <c r="J76" s="123"/>
      <c r="K76" s="122"/>
      <c r="L76" s="122"/>
      <c r="M76" s="122"/>
      <c r="N76" s="122"/>
      <c r="O76" s="123"/>
      <c r="P76" s="123"/>
      <c r="Q76" s="123"/>
      <c r="R76" s="123"/>
      <c r="S76" s="122"/>
      <c r="T76" s="122"/>
      <c r="U76" s="122"/>
      <c r="V76" s="122"/>
      <c r="W76" s="122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2"/>
      <c r="AU76" s="122"/>
      <c r="AV76" s="122"/>
      <c r="AW76" s="122"/>
      <c r="AX76" s="122"/>
      <c r="AY76" s="122"/>
      <c r="AZ76" s="122"/>
      <c r="BA76" s="123"/>
      <c r="BB76" s="123"/>
      <c r="BC76" s="123"/>
      <c r="BD76" s="125"/>
      <c r="BE76" s="126"/>
      <c r="BF76" s="126"/>
      <c r="BG76" s="94"/>
      <c r="BH76" s="161"/>
      <c r="BI76" s="161"/>
      <c r="BJ76" s="855"/>
      <c r="BK76" s="856"/>
      <c r="BL76" s="856"/>
      <c r="BM76" s="856"/>
      <c r="BN76" s="856"/>
      <c r="BO76" s="856"/>
      <c r="BP76" s="857"/>
      <c r="BQ76" s="721" t="s">
        <v>136</v>
      </c>
      <c r="BR76" s="722"/>
      <c r="BS76" s="723"/>
      <c r="BT76" s="63"/>
      <c r="BU76" s="699" t="s">
        <v>146</v>
      </c>
      <c r="BV76" s="699"/>
      <c r="BW76" s="699"/>
      <c r="BX76" s="699"/>
      <c r="BY76" s="699"/>
      <c r="BZ76" s="699"/>
      <c r="CA76" s="699"/>
      <c r="CB76" s="699"/>
      <c r="CC76" s="699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165"/>
      <c r="CO76" s="165"/>
      <c r="CP76" s="165"/>
      <c r="CQ76" s="165"/>
      <c r="CR76" s="165"/>
      <c r="CS76" s="165"/>
      <c r="CT76" s="164"/>
      <c r="CU76" s="164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</row>
    <row r="77" spans="1:114" ht="16.5" thickBot="1" x14ac:dyDescent="0.25">
      <c r="A77" s="94"/>
      <c r="B77" s="94"/>
      <c r="C77" s="122"/>
      <c r="D77" s="122"/>
      <c r="E77" s="122"/>
      <c r="F77" s="122"/>
      <c r="G77" s="122"/>
      <c r="H77" s="122"/>
      <c r="I77" s="123"/>
      <c r="J77" s="123"/>
      <c r="K77" s="122"/>
      <c r="L77" s="122"/>
      <c r="M77" s="122"/>
      <c r="N77" s="122"/>
      <c r="O77" s="123"/>
      <c r="P77" s="123"/>
      <c r="Q77" s="123"/>
      <c r="R77" s="123"/>
      <c r="S77" s="122"/>
      <c r="T77" s="122"/>
      <c r="U77" s="122"/>
      <c r="V77" s="122"/>
      <c r="W77" s="122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2"/>
      <c r="AU77" s="122"/>
      <c r="AV77" s="122"/>
      <c r="AW77" s="122"/>
      <c r="AX77" s="122"/>
      <c r="AY77" s="122"/>
      <c r="AZ77" s="122"/>
      <c r="BA77" s="123"/>
      <c r="BB77" s="123"/>
      <c r="BC77" s="123"/>
      <c r="BD77" s="125"/>
      <c r="BE77" s="126"/>
      <c r="BF77" s="126"/>
      <c r="BG77" s="94"/>
      <c r="BH77" s="161"/>
      <c r="BI77" s="161"/>
      <c r="BJ77" s="855"/>
      <c r="BK77" s="856"/>
      <c r="BL77" s="856"/>
      <c r="BM77" s="856"/>
      <c r="BN77" s="856"/>
      <c r="BO77" s="856"/>
      <c r="BP77" s="857"/>
      <c r="BQ77" s="721" t="s">
        <v>136</v>
      </c>
      <c r="BR77" s="722"/>
      <c r="BS77" s="723"/>
      <c r="BT77" s="63"/>
      <c r="BU77" s="699" t="s">
        <v>147</v>
      </c>
      <c r="BV77" s="699"/>
      <c r="BW77" s="699"/>
      <c r="BX77" s="699"/>
      <c r="BY77" s="699"/>
      <c r="BZ77" s="699"/>
      <c r="CA77" s="699"/>
      <c r="CB77" s="699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164"/>
      <c r="CO77" s="164"/>
      <c r="CP77" s="164"/>
      <c r="CQ77" s="164"/>
      <c r="CR77" s="164"/>
      <c r="CS77" s="164"/>
      <c r="CT77" s="164"/>
      <c r="CU77" s="164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</row>
    <row r="78" spans="1:114" ht="24" thickBot="1" x14ac:dyDescent="0.25">
      <c r="A78" s="1"/>
      <c r="B78" s="1"/>
      <c r="C78" s="906" t="s">
        <v>548</v>
      </c>
      <c r="D78" s="906"/>
      <c r="E78" s="906"/>
      <c r="F78" s="906"/>
      <c r="G78" s="906"/>
      <c r="H78" s="906"/>
      <c r="I78" s="906"/>
      <c r="J78" s="906"/>
      <c r="K78" s="906"/>
      <c r="L78" s="906"/>
      <c r="M78" s="906"/>
      <c r="N78" s="906"/>
      <c r="O78" s="906"/>
      <c r="P78" s="906"/>
      <c r="Q78" s="906"/>
      <c r="R78" s="906"/>
      <c r="S78" s="906"/>
      <c r="T78" s="906"/>
      <c r="U78" s="906"/>
      <c r="V78" s="906"/>
      <c r="W78" s="906"/>
      <c r="X78" s="906"/>
      <c r="Y78" s="906"/>
      <c r="Z78" s="906"/>
      <c r="AA78" s="906"/>
      <c r="AB78" s="906"/>
      <c r="AC78" s="906"/>
      <c r="AD78" s="906"/>
      <c r="AE78" s="906"/>
      <c r="AF78" s="906"/>
      <c r="AG78" s="906"/>
      <c r="AH78" s="906"/>
      <c r="AI78" s="906"/>
      <c r="AJ78" s="906"/>
      <c r="AK78" s="906"/>
      <c r="AL78" s="906"/>
      <c r="AM78" s="906"/>
      <c r="AN78" s="906"/>
      <c r="AO78" s="906"/>
      <c r="AP78" s="906"/>
      <c r="AQ78" s="906"/>
      <c r="AR78" s="906"/>
      <c r="AS78" s="906"/>
      <c r="AT78" s="906"/>
      <c r="AU78" s="906"/>
      <c r="AV78" s="906"/>
      <c r="AW78" s="906"/>
      <c r="AX78" s="906"/>
      <c r="AY78" s="906"/>
      <c r="AZ78" s="906"/>
      <c r="BA78" s="906"/>
      <c r="BB78" s="906"/>
      <c r="BC78" s="906"/>
      <c r="BD78" s="906"/>
      <c r="BE78" s="906"/>
      <c r="BF78" s="1"/>
      <c r="BG78" s="115"/>
      <c r="BH78" s="161"/>
      <c r="BI78" s="161"/>
      <c r="BJ78" s="718" t="e">
        <f>BJ63-BJ71-BJ72</f>
        <v>#VALUE!</v>
      </c>
      <c r="BK78" s="719"/>
      <c r="BL78" s="719"/>
      <c r="BM78" s="719"/>
      <c r="BN78" s="719"/>
      <c r="BO78" s="719"/>
      <c r="BP78" s="720"/>
      <c r="BQ78" s="721" t="s">
        <v>136</v>
      </c>
      <c r="BR78" s="722"/>
      <c r="BS78" s="723"/>
      <c r="BT78" s="63"/>
      <c r="BU78" s="699" t="s">
        <v>5</v>
      </c>
      <c r="BV78" s="699"/>
      <c r="BW78" s="699"/>
      <c r="BX78" s="699"/>
      <c r="BY78" s="699"/>
      <c r="BZ78" s="699"/>
      <c r="CA78" s="699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992"/>
      <c r="CO78" s="992"/>
      <c r="CP78" s="992"/>
      <c r="CQ78" s="992"/>
      <c r="CR78" s="992"/>
      <c r="CS78" s="992"/>
      <c r="CT78" s="164"/>
      <c r="CU78" s="164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</row>
    <row r="79" spans="1:114" ht="15.75" thickBot="1" x14ac:dyDescent="0.25">
      <c r="A79" s="94"/>
      <c r="B79" s="90"/>
      <c r="C79" s="90"/>
      <c r="D79" s="90"/>
      <c r="E79" s="90"/>
      <c r="F79" s="90"/>
      <c r="G79" s="94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4"/>
      <c r="BH79" s="161"/>
      <c r="BI79" s="161"/>
      <c r="BJ79" s="718" t="e">
        <f>BJ65-(BJ73*2)</f>
        <v>#VALUE!</v>
      </c>
      <c r="BK79" s="719"/>
      <c r="BL79" s="719"/>
      <c r="BM79" s="719"/>
      <c r="BN79" s="719"/>
      <c r="BO79" s="719"/>
      <c r="BP79" s="720"/>
      <c r="BQ79" s="721" t="s">
        <v>136</v>
      </c>
      <c r="BR79" s="722"/>
      <c r="BS79" s="723"/>
      <c r="BT79" s="63"/>
      <c r="BU79" s="699" t="s">
        <v>6</v>
      </c>
      <c r="BV79" s="699"/>
      <c r="BW79" s="699"/>
      <c r="BX79" s="699"/>
      <c r="BY79" s="699"/>
      <c r="BZ79" s="699"/>
      <c r="CA79" s="699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163"/>
      <c r="CO79" s="163"/>
      <c r="CP79" s="163"/>
      <c r="CQ79" s="167"/>
      <c r="CR79" s="167"/>
      <c r="CS79" s="167"/>
      <c r="CT79" s="164"/>
      <c r="CU79" s="164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</row>
    <row r="80" spans="1:114" ht="15.75" thickBot="1" x14ac:dyDescent="0.25">
      <c r="A80" s="94"/>
      <c r="B80" s="107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108"/>
      <c r="BG80" s="131"/>
      <c r="BH80" s="161"/>
      <c r="BI80" s="161"/>
      <c r="BJ80" s="711" t="str">
        <f>IF('AVENTOS planning tool'!BC6="","",IF('AVENTOS planning tool'!BC6="HF",CONCATENATE(INT('AVENTOS planning tool'!CG14*2)),CONCATENATE(INT('AVENTOS planning tool'!CG14))))</f>
        <v/>
      </c>
      <c r="BK80" s="712"/>
      <c r="BL80" s="713"/>
      <c r="BM80" s="67" t="s">
        <v>8</v>
      </c>
      <c r="BN80" s="67"/>
      <c r="BO80" s="711" t="str">
        <f>IF('AVENTOS planning tool'!BC6="","",IF('AVENTOS planning tool'!BC6="HF",CONCATENATE(ROUNDDOWN((('AVENTOS planning tool'!CG14*2-INT('AVENTOS planning tool'!CG14*2))*16),0)),CONCATENATE(ROUNDDOWN((('AVENTOS planning tool'!CG14-INT('AVENTOS planning tool'!CG14))*16),0))))</f>
        <v/>
      </c>
      <c r="BP80" s="712"/>
      <c r="BQ80" s="713"/>
      <c r="BR80" s="67" t="s">
        <v>72</v>
      </c>
      <c r="BS80" s="68"/>
      <c r="BT80" s="63"/>
      <c r="BU80" s="699" t="s">
        <v>7</v>
      </c>
      <c r="BV80" s="699"/>
      <c r="BW80" s="699"/>
      <c r="BX80" s="699"/>
      <c r="BY80" s="699"/>
      <c r="BZ80" s="699"/>
      <c r="CA80" s="699"/>
      <c r="CB80" s="69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</row>
    <row r="81" spans="1:114" ht="16.5" thickBot="1" x14ac:dyDescent="0.25">
      <c r="A81" s="94"/>
      <c r="B81" s="63"/>
      <c r="C81" s="895" t="s">
        <v>176</v>
      </c>
      <c r="D81" s="895"/>
      <c r="E81" s="895"/>
      <c r="F81" s="895"/>
      <c r="G81" s="895"/>
      <c r="H81" s="895"/>
      <c r="I81" s="895"/>
      <c r="J81" s="895"/>
      <c r="K81" s="895"/>
      <c r="L81" s="895"/>
      <c r="M81" s="895"/>
      <c r="N81" s="895"/>
      <c r="O81" s="895"/>
      <c r="P81" s="895"/>
      <c r="Q81" s="895"/>
      <c r="R81" s="895"/>
      <c r="S81" s="929" t="str">
        <f>IF(C117="ATTENTION - Mounting plate 20S4200 should work for this application","20S4200", "20S4F01")</f>
        <v>20S4F01</v>
      </c>
      <c r="T81" s="927"/>
      <c r="U81" s="927"/>
      <c r="V81" s="927"/>
      <c r="W81" s="927"/>
      <c r="X81" s="927"/>
      <c r="Y81" s="927"/>
      <c r="Z81" s="927"/>
      <c r="AA81" s="121"/>
      <c r="AB81" s="121"/>
      <c r="AC81" s="121"/>
      <c r="AD81" s="121"/>
      <c r="AE81" s="121"/>
      <c r="AF81" s="121"/>
      <c r="AG81" s="121"/>
      <c r="AH81" s="132"/>
      <c r="AI81" s="132"/>
      <c r="AJ81" s="132"/>
      <c r="AK81" s="63"/>
      <c r="AL81" s="63"/>
      <c r="AM81" s="63"/>
      <c r="AN81" s="63"/>
      <c r="AO81" s="63"/>
      <c r="AP81" s="63"/>
      <c r="AQ81" s="63"/>
      <c r="AR81" s="133"/>
      <c r="AS81" s="133"/>
      <c r="AT81" s="133"/>
      <c r="AU81" s="133"/>
      <c r="AV81" s="133"/>
      <c r="AW81" s="133"/>
      <c r="AX81" s="133"/>
      <c r="AY81" s="134"/>
      <c r="AZ81" s="133"/>
      <c r="BA81" s="133"/>
      <c r="BB81" s="133"/>
      <c r="BC81" s="133"/>
      <c r="BD81" s="138"/>
      <c r="BE81" s="140"/>
      <c r="BF81" s="132"/>
      <c r="BG81" s="131"/>
      <c r="BH81" s="161"/>
      <c r="BI81" s="161"/>
      <c r="BJ81" s="711" t="str">
        <f>IF('AVENTOS planning tool'!L27="","",'AVENTOS planning tool'!L27)</f>
        <v/>
      </c>
      <c r="BK81" s="712"/>
      <c r="BL81" s="713"/>
      <c r="BM81" s="67" t="s">
        <v>8</v>
      </c>
      <c r="BN81" s="67"/>
      <c r="BO81" s="711" t="str">
        <f>IF('AVENTOS planning tool'!S27="","",'AVENTOS planning tool'!S27)</f>
        <v/>
      </c>
      <c r="BP81" s="712"/>
      <c r="BQ81" s="713"/>
      <c r="BR81" s="67" t="s">
        <v>72</v>
      </c>
      <c r="BS81" s="68"/>
      <c r="BT81" s="63"/>
      <c r="BU81" s="699" t="s">
        <v>150</v>
      </c>
      <c r="BV81" s="699"/>
      <c r="BW81" s="699"/>
      <c r="BX81" s="699"/>
      <c r="BY81" s="699"/>
      <c r="BZ81" s="699"/>
      <c r="CA81" s="699"/>
      <c r="CB81" s="699"/>
      <c r="CC81" s="699"/>
      <c r="CD81" s="699"/>
      <c r="CE81" s="699"/>
      <c r="CF81" s="69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</row>
    <row r="82" spans="1:114" ht="16.5" thickBot="1" x14ac:dyDescent="0.25">
      <c r="A82" s="94"/>
      <c r="B82" s="63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121"/>
      <c r="AB82" s="121"/>
      <c r="AC82" s="121"/>
      <c r="AD82" s="121"/>
      <c r="AE82" s="121"/>
      <c r="AF82" s="121"/>
      <c r="AG82" s="121"/>
      <c r="AH82" s="132"/>
      <c r="AI82" s="132"/>
      <c r="AJ82" s="132"/>
      <c r="AK82" s="63"/>
      <c r="AL82" s="63"/>
      <c r="AM82" s="63"/>
      <c r="AN82" s="63"/>
      <c r="AO82" s="63"/>
      <c r="AP82" s="63"/>
      <c r="AQ82" s="63"/>
      <c r="AR82" s="133"/>
      <c r="AS82" s="133"/>
      <c r="AT82" s="133"/>
      <c r="AU82" s="133"/>
      <c r="AV82" s="133"/>
      <c r="AW82" s="133"/>
      <c r="AX82" s="133"/>
      <c r="AY82" s="134"/>
      <c r="AZ82" s="133"/>
      <c r="BA82" s="133"/>
      <c r="BB82" s="133"/>
      <c r="BC82" s="133"/>
      <c r="BD82" s="138"/>
      <c r="BE82" s="140"/>
      <c r="BF82" s="132"/>
      <c r="BG82" s="131"/>
      <c r="BH82" s="161"/>
      <c r="BI82" s="161"/>
      <c r="BJ82" s="70"/>
      <c r="BK82" s="70"/>
      <c r="BL82" s="71"/>
      <c r="BM82" s="71"/>
      <c r="BN82" s="70"/>
      <c r="BO82" s="70"/>
      <c r="BP82" s="70"/>
      <c r="BQ82" s="71"/>
      <c r="BR82" s="71"/>
      <c r="BS82" s="63"/>
      <c r="BT82" s="72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8"/>
      <c r="CX82" s="78"/>
      <c r="CY82" s="78"/>
      <c r="CZ82" s="78"/>
      <c r="DA82" s="78"/>
      <c r="DB82" s="78"/>
      <c r="DC82" s="78"/>
      <c r="DD82" s="78"/>
      <c r="DE82" s="78"/>
      <c r="DF82" s="78"/>
      <c r="DG82" s="78"/>
      <c r="DH82" s="78"/>
      <c r="DI82" s="78"/>
      <c r="DJ82" s="78"/>
    </row>
    <row r="83" spans="1:114" ht="13.5" thickBot="1" x14ac:dyDescent="0.25">
      <c r="A83" s="94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114"/>
      <c r="T83" s="114"/>
      <c r="U83" s="114"/>
      <c r="V83" s="114"/>
      <c r="W83" s="114"/>
      <c r="X83" s="114"/>
      <c r="Y83" s="114"/>
      <c r="Z83" s="114"/>
      <c r="AA83" s="132"/>
      <c r="AB83" s="132"/>
      <c r="AC83" s="132"/>
      <c r="AD83" s="132"/>
      <c r="AE83" s="132"/>
      <c r="AF83" s="132"/>
      <c r="AG83" s="132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133"/>
      <c r="AS83" s="133"/>
      <c r="AT83" s="133"/>
      <c r="AU83" s="133"/>
      <c r="AV83" s="133"/>
      <c r="AW83" s="133"/>
      <c r="AX83" s="133"/>
      <c r="AY83" s="134"/>
      <c r="AZ83" s="133"/>
      <c r="BA83" s="133"/>
      <c r="BB83" s="133"/>
      <c r="BC83" s="133"/>
      <c r="BD83" s="138"/>
      <c r="BE83" s="140"/>
      <c r="BF83" s="132"/>
      <c r="BG83" s="131"/>
      <c r="BH83" s="161"/>
      <c r="BI83" s="161"/>
      <c r="BJ83" s="700" t="str">
        <f>IF(BJ80="","",BJ80+BJ81)</f>
        <v/>
      </c>
      <c r="BK83" s="701"/>
      <c r="BL83" s="701"/>
      <c r="BM83" s="702"/>
      <c r="BN83" s="74"/>
      <c r="BO83" s="74"/>
      <c r="BP83" s="700" t="str">
        <f>IF(BO80="","",BO80+BO81)</f>
        <v/>
      </c>
      <c r="BQ83" s="701"/>
      <c r="BR83" s="701"/>
      <c r="BS83" s="702"/>
      <c r="BT83" s="75"/>
      <c r="BU83" s="76"/>
      <c r="BV83" s="700" t="str">
        <f>IF(BO80="","",IF(BJ84="","",IF(BP84&gt;=16,BJ84+1,IF(16&gt;BP84,BJ84))))</f>
        <v/>
      </c>
      <c r="BW83" s="701"/>
      <c r="BX83" s="701"/>
      <c r="BY83" s="702"/>
      <c r="BZ83" s="92"/>
      <c r="CA83" s="92"/>
      <c r="CB83" s="700">
        <v>0</v>
      </c>
      <c r="CC83" s="701"/>
      <c r="CD83" s="701"/>
      <c r="CE83" s="702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63"/>
      <c r="CY83" s="63"/>
      <c r="CZ83" s="63"/>
      <c r="DA83" s="168"/>
      <c r="DB83" s="168"/>
      <c r="DC83" s="168"/>
      <c r="DD83" s="168"/>
      <c r="DE83" s="166"/>
      <c r="DF83" s="166"/>
      <c r="DG83" s="168"/>
      <c r="DH83" s="168"/>
      <c r="DI83" s="168"/>
      <c r="DJ83" s="168"/>
    </row>
    <row r="84" spans="1:114" ht="13.5" thickBot="1" x14ac:dyDescent="0.25">
      <c r="A84" s="94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132"/>
      <c r="AB84" s="132"/>
      <c r="AC84" s="132"/>
      <c r="AD84" s="132"/>
      <c r="AE84" s="132"/>
      <c r="AF84" s="132"/>
      <c r="AG84" s="132"/>
      <c r="AH84" s="132"/>
      <c r="AI84" s="132"/>
      <c r="AJ84" s="63"/>
      <c r="AK84" s="63"/>
      <c r="AL84" s="63"/>
      <c r="AM84" s="63"/>
      <c r="AN84" s="63"/>
      <c r="AO84" s="63"/>
      <c r="AP84" s="63"/>
      <c r="AQ84" s="63"/>
      <c r="AR84" s="133"/>
      <c r="AS84" s="133"/>
      <c r="AT84" s="133"/>
      <c r="AU84" s="133"/>
      <c r="AV84" s="133"/>
      <c r="AW84" s="133"/>
      <c r="AX84" s="133"/>
      <c r="AY84" s="134"/>
      <c r="AZ84" s="133"/>
      <c r="BA84" s="133"/>
      <c r="BB84" s="133"/>
      <c r="BC84" s="133"/>
      <c r="BD84" s="138"/>
      <c r="BE84" s="140"/>
      <c r="BF84" s="132"/>
      <c r="BG84" s="131"/>
      <c r="BH84" s="161"/>
      <c r="BI84" s="161"/>
      <c r="BJ84" s="700" t="str">
        <f>IF(BJ83="","",IF(BP83&gt;=16,BJ83+1,BJ83))</f>
        <v/>
      </c>
      <c r="BK84" s="701"/>
      <c r="BL84" s="701"/>
      <c r="BM84" s="702"/>
      <c r="BN84" s="74"/>
      <c r="BO84" s="74"/>
      <c r="BP84" s="700" t="str">
        <f>IF(BP83="","",IF(BP83&gt;=16,BP83-16,BP83))</f>
        <v/>
      </c>
      <c r="BQ84" s="701"/>
      <c r="BR84" s="701"/>
      <c r="BS84" s="702"/>
      <c r="BT84" s="74"/>
      <c r="BU84" s="74"/>
      <c r="BV84" s="700" t="str">
        <f>IF(BJ60="","",IF(BJ62="","",IF(BJ80="","",IF(BO80="","",IF(BJ81="","",IF(BO81="","",BV83))))))</f>
        <v/>
      </c>
      <c r="BW84" s="701"/>
      <c r="BX84" s="701"/>
      <c r="BY84" s="702"/>
      <c r="BZ84" s="92"/>
      <c r="CA84" s="92"/>
      <c r="CB84" s="993">
        <v>0</v>
      </c>
      <c r="CC84" s="994"/>
      <c r="CD84" s="994"/>
      <c r="CE84" s="995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63"/>
      <c r="CY84" s="63"/>
      <c r="CZ84" s="63"/>
      <c r="DA84" s="168"/>
      <c r="DB84" s="168"/>
      <c r="DC84" s="168"/>
      <c r="DD84" s="168"/>
      <c r="DE84" s="166"/>
      <c r="DF84" s="166"/>
      <c r="DG84" s="168"/>
      <c r="DH84" s="168"/>
      <c r="DI84" s="168"/>
      <c r="DJ84" s="168"/>
    </row>
    <row r="85" spans="1:114" x14ac:dyDescent="0.2">
      <c r="A85" s="94"/>
      <c r="B85" s="63"/>
      <c r="C85" s="63"/>
      <c r="D85" s="63"/>
      <c r="E85" s="63"/>
      <c r="F85" s="71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132"/>
      <c r="AF85" s="132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133"/>
      <c r="AS85" s="133"/>
      <c r="AT85" s="133"/>
      <c r="AU85" s="133"/>
      <c r="AV85" s="133"/>
      <c r="AW85" s="133"/>
      <c r="AX85" s="133"/>
      <c r="AY85" s="134"/>
      <c r="AZ85" s="133"/>
      <c r="BA85" s="933" t="s">
        <v>182</v>
      </c>
      <c r="BB85" s="933"/>
      <c r="BC85" s="133"/>
      <c r="BD85" s="138"/>
      <c r="BE85" s="140"/>
      <c r="BF85" s="132"/>
      <c r="BG85" s="94"/>
      <c r="BH85" s="161"/>
      <c r="BI85" s="161"/>
      <c r="BJ85" s="699" t="s">
        <v>221</v>
      </c>
      <c r="BK85" s="699"/>
      <c r="BL85" s="699"/>
      <c r="BM85" s="699"/>
      <c r="BN85" s="699"/>
      <c r="BO85" s="699"/>
      <c r="BP85" s="699"/>
      <c r="BQ85" s="699"/>
      <c r="BR85" s="699"/>
      <c r="BS85" s="699"/>
      <c r="BT85" s="699"/>
      <c r="BU85" s="699"/>
      <c r="BV85" s="699"/>
      <c r="BW85" s="699"/>
      <c r="BX85" s="699"/>
      <c r="BY85" s="699"/>
      <c r="BZ85" s="699"/>
      <c r="CA85" s="699"/>
      <c r="CB85" s="699"/>
      <c r="CC85" s="699"/>
      <c r="CD85" s="699"/>
      <c r="CE85" s="699"/>
      <c r="CF85" s="699"/>
      <c r="CG85" s="699"/>
      <c r="CH85" s="699"/>
      <c r="CI85" s="699"/>
      <c r="CJ85" s="699"/>
      <c r="CK85" s="699"/>
      <c r="CL85" s="699"/>
      <c r="CM85" s="699"/>
      <c r="CN85" s="699"/>
      <c r="CO85" s="699"/>
      <c r="CP85" s="699"/>
      <c r="CQ85" s="699"/>
      <c r="CR85" s="699"/>
      <c r="CS85" s="699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</row>
    <row r="86" spans="1:114" x14ac:dyDescent="0.2">
      <c r="A86" s="94"/>
      <c r="B86" s="63"/>
      <c r="C86" s="63"/>
      <c r="D86" s="63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63"/>
      <c r="AL86" s="63"/>
      <c r="AM86" s="63"/>
      <c r="AN86" s="63"/>
      <c r="AO86" s="63"/>
      <c r="AP86" s="63"/>
      <c r="AQ86" s="63"/>
      <c r="AR86" s="133"/>
      <c r="AS86" s="133"/>
      <c r="AT86" s="133"/>
      <c r="AU86" s="133"/>
      <c r="AV86" s="133"/>
      <c r="AW86" s="133"/>
      <c r="AX86" s="133"/>
      <c r="AY86" s="134"/>
      <c r="AZ86" s="133"/>
      <c r="BA86" s="933"/>
      <c r="BB86" s="933"/>
      <c r="BC86" s="133"/>
      <c r="BD86" s="133"/>
      <c r="BE86" s="140"/>
      <c r="BF86" s="132"/>
      <c r="BG86" s="94"/>
      <c r="BH86" s="161"/>
      <c r="BI86" s="161"/>
      <c r="BJ86" s="699" t="s">
        <v>138</v>
      </c>
      <c r="BK86" s="699"/>
      <c r="BL86" s="699"/>
      <c r="BM86" s="699"/>
      <c r="BN86" s="699"/>
      <c r="BO86" s="699"/>
      <c r="BP86" s="699"/>
      <c r="BQ86" s="699"/>
      <c r="BR86" s="699"/>
      <c r="BS86" s="699"/>
      <c r="BT86" s="699"/>
      <c r="BU86" s="699"/>
      <c r="BV86" s="699"/>
      <c r="BW86" s="699"/>
      <c r="BX86" s="699"/>
      <c r="BY86" s="699"/>
      <c r="BZ86" s="699"/>
      <c r="CA86" s="66"/>
      <c r="CB86" s="66"/>
      <c r="CC86" s="66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6"/>
      <c r="CO86" s="66"/>
      <c r="CP86" s="66"/>
      <c r="CQ86" s="66"/>
      <c r="CR86" s="66"/>
      <c r="CS86" s="66"/>
      <c r="CT86" s="73"/>
      <c r="CU86" s="73"/>
      <c r="CV86" s="73"/>
      <c r="CW86" s="73"/>
      <c r="CX86" s="7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</row>
    <row r="87" spans="1:114" x14ac:dyDescent="0.2">
      <c r="A87" s="94"/>
      <c r="B87" s="63"/>
      <c r="C87" s="63"/>
      <c r="D87" s="63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63"/>
      <c r="AL87" s="63"/>
      <c r="AM87" s="63"/>
      <c r="AN87" s="63"/>
      <c r="AO87" s="63"/>
      <c r="AP87" s="63"/>
      <c r="AQ87" s="63"/>
      <c r="AR87" s="133"/>
      <c r="AS87" s="133"/>
      <c r="AT87" s="133"/>
      <c r="AU87" s="133"/>
      <c r="AV87" s="133"/>
      <c r="AW87" s="133"/>
      <c r="AX87" s="133"/>
      <c r="AY87" s="134"/>
      <c r="AZ87" s="133"/>
      <c r="BA87" s="133"/>
      <c r="BB87" s="133"/>
      <c r="BC87" s="133"/>
      <c r="BD87" s="133"/>
      <c r="BE87" s="140"/>
      <c r="BF87" s="132"/>
      <c r="BG87" s="94"/>
      <c r="BH87" s="161"/>
      <c r="BI87" s="161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73"/>
      <c r="CU87" s="73"/>
      <c r="CV87" s="73"/>
      <c r="CW87" s="73"/>
      <c r="CX87" s="7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</row>
    <row r="88" spans="1:114" x14ac:dyDescent="0.2">
      <c r="A88" s="94"/>
      <c r="B88" s="63"/>
      <c r="C88" s="63"/>
      <c r="D88" s="63"/>
      <c r="E88" s="63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63"/>
      <c r="AL88" s="63"/>
      <c r="AM88" s="934" t="s">
        <v>209</v>
      </c>
      <c r="AN88" s="934"/>
      <c r="AO88" s="934"/>
      <c r="AP88" s="934"/>
      <c r="AQ88" s="934"/>
      <c r="AR88" s="133"/>
      <c r="AS88" s="133"/>
      <c r="AT88" s="133"/>
      <c r="AU88" s="133"/>
      <c r="AV88" s="133"/>
      <c r="AW88" s="133"/>
      <c r="AX88" s="133"/>
      <c r="AY88" s="134"/>
      <c r="AZ88" s="133"/>
      <c r="BA88" s="133"/>
      <c r="BB88" s="133"/>
      <c r="BC88" s="133"/>
      <c r="BD88" s="133"/>
      <c r="BE88" s="140"/>
      <c r="BF88" s="132"/>
      <c r="BG88" s="94"/>
      <c r="BH88" s="161"/>
      <c r="BI88" s="161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6"/>
      <c r="CO88" s="66"/>
      <c r="CP88" s="66"/>
      <c r="CQ88" s="66"/>
      <c r="CR88" s="66"/>
      <c r="CS88" s="66"/>
      <c r="CT88" s="73"/>
      <c r="CU88" s="73"/>
      <c r="CV88" s="73"/>
      <c r="CW88" s="73"/>
      <c r="CX88" s="7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</row>
    <row r="89" spans="1:114" ht="13.5" thickBot="1" x14ac:dyDescent="0.25">
      <c r="A89" s="94"/>
      <c r="B89" s="63"/>
      <c r="C89" s="63"/>
      <c r="D89" s="63"/>
      <c r="E89" s="63"/>
      <c r="F89" s="71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132"/>
      <c r="AF89" s="132"/>
      <c r="AG89" s="63"/>
      <c r="AH89" s="63"/>
      <c r="AI89" s="63"/>
      <c r="AJ89" s="63"/>
      <c r="AK89" s="63"/>
      <c r="AL89" s="63"/>
      <c r="AM89" s="934"/>
      <c r="AN89" s="934"/>
      <c r="AO89" s="934"/>
      <c r="AP89" s="934"/>
      <c r="AQ89" s="934"/>
      <c r="AR89" s="133"/>
      <c r="AS89" s="133"/>
      <c r="AT89" s="133"/>
      <c r="AU89" s="133"/>
      <c r="AV89" s="133"/>
      <c r="AW89" s="133"/>
      <c r="AX89" s="133"/>
      <c r="AY89" s="134"/>
      <c r="AZ89" s="133"/>
      <c r="BA89" s="133"/>
      <c r="BB89" s="133"/>
      <c r="BC89" s="133"/>
      <c r="BD89" s="133"/>
      <c r="BE89" s="140"/>
      <c r="BF89" s="132"/>
      <c r="BG89" s="94"/>
      <c r="BH89" s="161"/>
      <c r="BI89" s="161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71"/>
      <c r="CE89" s="71"/>
      <c r="CF89" s="71"/>
      <c r="CG89" s="71"/>
      <c r="CH89" s="71"/>
      <c r="CI89" s="71"/>
      <c r="CJ89" s="71"/>
      <c r="CK89" s="71"/>
      <c r="CL89" s="71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</row>
    <row r="90" spans="1:114" ht="15.75" thickBot="1" x14ac:dyDescent="0.25">
      <c r="A90" s="94"/>
      <c r="B90" s="63"/>
      <c r="C90" s="63"/>
      <c r="D90" s="63"/>
      <c r="E90" s="63"/>
      <c r="F90" s="71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132"/>
      <c r="AF90" s="132"/>
      <c r="AG90" s="63"/>
      <c r="AH90" s="63"/>
      <c r="AI90" s="63"/>
      <c r="AJ90" s="63"/>
      <c r="AK90" s="63"/>
      <c r="AL90" s="63"/>
      <c r="AM90" s="934"/>
      <c r="AN90" s="934"/>
      <c r="AO90" s="934"/>
      <c r="AP90" s="934"/>
      <c r="AQ90" s="934"/>
      <c r="AR90" s="133"/>
      <c r="AS90" s="133"/>
      <c r="AT90" s="133"/>
      <c r="AU90" s="133"/>
      <c r="AV90" s="133"/>
      <c r="AW90" s="133"/>
      <c r="AX90" s="133"/>
      <c r="AY90" s="134"/>
      <c r="AZ90" s="133"/>
      <c r="BA90" s="133"/>
      <c r="BB90" s="133"/>
      <c r="BC90" s="133"/>
      <c r="BD90" s="133"/>
      <c r="BE90" s="140"/>
      <c r="BF90" s="132"/>
      <c r="BG90" s="94"/>
      <c r="BH90" s="161"/>
      <c r="BI90" s="161"/>
      <c r="BJ90" s="708"/>
      <c r="BK90" s="709"/>
      <c r="BL90" s="709"/>
      <c r="BM90" s="709"/>
      <c r="BN90" s="709"/>
      <c r="BO90" s="709"/>
      <c r="BP90" s="710"/>
      <c r="BQ90" s="721" t="s">
        <v>136</v>
      </c>
      <c r="BR90" s="722"/>
      <c r="BS90" s="723"/>
      <c r="BT90" s="63"/>
      <c r="BU90" s="699" t="s">
        <v>153</v>
      </c>
      <c r="BV90" s="699"/>
      <c r="BW90" s="699"/>
      <c r="BX90" s="699"/>
      <c r="BY90" s="699"/>
      <c r="BZ90" s="699"/>
      <c r="CA90" s="699"/>
      <c r="CB90" s="699"/>
      <c r="CC90" s="699"/>
      <c r="CD90" s="699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</row>
    <row r="91" spans="1:114" ht="15.75" thickBot="1" x14ac:dyDescent="0.25">
      <c r="A91" s="94"/>
      <c r="B91" s="63"/>
      <c r="C91" s="63"/>
      <c r="D91" s="63"/>
      <c r="E91" s="63"/>
      <c r="F91" s="71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132"/>
      <c r="AF91" s="132"/>
      <c r="AG91" s="63"/>
      <c r="AH91" s="63"/>
      <c r="AI91" s="63"/>
      <c r="AJ91" s="63"/>
      <c r="AK91" s="63"/>
      <c r="AL91" s="63"/>
      <c r="AM91" s="63"/>
      <c r="AN91" s="63"/>
      <c r="AO91" s="132"/>
      <c r="AP91" s="132"/>
      <c r="AQ91" s="132"/>
      <c r="AR91" s="133"/>
      <c r="AS91" s="138"/>
      <c r="AT91" s="138"/>
      <c r="AU91" s="138"/>
      <c r="AV91" s="138"/>
      <c r="AW91" s="138"/>
      <c r="AX91" s="138"/>
      <c r="AY91" s="139"/>
      <c r="AZ91" s="138"/>
      <c r="BA91" s="138"/>
      <c r="BB91" s="138"/>
      <c r="BC91" s="138"/>
      <c r="BD91" s="138"/>
      <c r="BE91" s="140"/>
      <c r="BF91" s="132"/>
      <c r="BG91" s="94"/>
      <c r="BH91" s="161"/>
      <c r="BI91" s="161"/>
      <c r="BJ91" s="708"/>
      <c r="BK91" s="709"/>
      <c r="BL91" s="709"/>
      <c r="BM91" s="709"/>
      <c r="BN91" s="709"/>
      <c r="BO91" s="709"/>
      <c r="BP91" s="710"/>
      <c r="BQ91" s="721" t="s">
        <v>136</v>
      </c>
      <c r="BR91" s="722"/>
      <c r="BS91" s="723"/>
      <c r="BT91" s="63"/>
      <c r="BU91" s="699" t="s">
        <v>154</v>
      </c>
      <c r="BV91" s="699"/>
      <c r="BW91" s="699"/>
      <c r="BX91" s="699"/>
      <c r="BY91" s="699"/>
      <c r="BZ91" s="699"/>
      <c r="CA91" s="699"/>
      <c r="CB91" s="699"/>
      <c r="CC91" s="699"/>
      <c r="CD91" s="699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</row>
    <row r="92" spans="1:114" ht="13.5" thickBot="1" x14ac:dyDescent="0.25">
      <c r="A92" s="94"/>
      <c r="B92" s="63"/>
      <c r="C92" s="63"/>
      <c r="D92" s="63"/>
      <c r="E92" s="63"/>
      <c r="F92" s="71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132"/>
      <c r="AF92" s="132"/>
      <c r="AG92" s="63"/>
      <c r="AH92" s="63"/>
      <c r="AI92" s="63"/>
      <c r="AJ92" s="63"/>
      <c r="AK92" s="63"/>
      <c r="AL92" s="63"/>
      <c r="AM92" s="63"/>
      <c r="AN92" s="63"/>
      <c r="AO92" s="132"/>
      <c r="AP92" s="132"/>
      <c r="AQ92" s="132"/>
      <c r="AR92" s="133"/>
      <c r="AS92" s="138"/>
      <c r="AT92" s="138"/>
      <c r="AU92" s="178"/>
      <c r="AV92" s="179"/>
      <c r="AW92" s="180"/>
      <c r="AX92" s="138"/>
      <c r="AY92" s="139"/>
      <c r="AZ92" s="138"/>
      <c r="BA92" s="138"/>
      <c r="BB92" s="138"/>
      <c r="BC92" s="138"/>
      <c r="BD92" s="138"/>
      <c r="BE92" s="140"/>
      <c r="BF92" s="132"/>
      <c r="BG92" s="94"/>
      <c r="BH92" s="161"/>
      <c r="BI92" s="161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</row>
    <row r="93" spans="1:114" ht="13.5" thickBot="1" x14ac:dyDescent="0.25">
      <c r="A93" s="94"/>
      <c r="B93" s="63"/>
      <c r="C93" s="63"/>
      <c r="D93" s="63"/>
      <c r="E93" s="63"/>
      <c r="F93" s="71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132"/>
      <c r="AF93" s="132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138"/>
      <c r="AS93" s="138"/>
      <c r="AT93" s="138"/>
      <c r="AU93" s="181"/>
      <c r="AV93" s="182"/>
      <c r="AW93" s="183"/>
      <c r="AX93" s="138"/>
      <c r="AY93" s="139"/>
      <c r="AZ93" s="138"/>
      <c r="BA93" s="138"/>
      <c r="BB93" s="138"/>
      <c r="BC93" s="138"/>
      <c r="BD93" s="138"/>
      <c r="BE93" s="140"/>
      <c r="BF93" s="132"/>
      <c r="BG93" s="94"/>
      <c r="BH93" s="161"/>
      <c r="BI93" s="161"/>
      <c r="BJ93" s="984" t="str">
        <f>IF(BJ90="","",IF(BJ91="","",IF(BJ91&lt;40,"ERROR",IF(BJ91+BJ77-BJ70-BJ90-18.5&gt;=0,1,2))))</f>
        <v/>
      </c>
      <c r="BK93" s="985"/>
      <c r="BL93" s="985"/>
      <c r="BM93" s="986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</row>
    <row r="94" spans="1:114" x14ac:dyDescent="0.2">
      <c r="A94" s="94"/>
      <c r="B94" s="63"/>
      <c r="C94" s="63"/>
      <c r="D94" s="63"/>
      <c r="E94" s="63"/>
      <c r="F94" s="71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132"/>
      <c r="AF94" s="132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138"/>
      <c r="AS94" s="138"/>
      <c r="AT94" s="138"/>
      <c r="AU94" s="181"/>
      <c r="AV94" s="182"/>
      <c r="AW94" s="183"/>
      <c r="AX94" s="138"/>
      <c r="AY94" s="139"/>
      <c r="AZ94" s="138"/>
      <c r="BA94" s="138"/>
      <c r="BB94" s="138"/>
      <c r="BC94" s="138"/>
      <c r="BD94" s="138"/>
      <c r="BE94" s="140"/>
      <c r="BF94" s="132"/>
      <c r="BG94" s="94"/>
      <c r="BH94" s="161"/>
      <c r="BI94" s="161"/>
      <c r="BJ94" s="63"/>
      <c r="BK94" s="63"/>
      <c r="BL94" s="63"/>
      <c r="BM94" s="71"/>
      <c r="BN94" s="70"/>
      <c r="BO94" s="70"/>
      <c r="BP94" s="70"/>
      <c r="BQ94" s="71"/>
      <c r="BR94" s="71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</row>
    <row r="95" spans="1:114" x14ac:dyDescent="0.2">
      <c r="A95" s="94"/>
      <c r="B95" s="63"/>
      <c r="C95" s="63"/>
      <c r="D95" s="63"/>
      <c r="E95" s="63"/>
      <c r="F95" s="71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132"/>
      <c r="AF95" s="132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138"/>
      <c r="AS95" s="138"/>
      <c r="AT95" s="138"/>
      <c r="AU95" s="988">
        <v>32</v>
      </c>
      <c r="AV95" s="989"/>
      <c r="AW95" s="990"/>
      <c r="AX95" s="138"/>
      <c r="AY95" s="134"/>
      <c r="AZ95" s="133"/>
      <c r="BA95" s="133"/>
      <c r="BB95" s="133"/>
      <c r="BC95" s="133"/>
      <c r="BD95" s="138"/>
      <c r="BE95" s="140"/>
      <c r="BF95" s="132"/>
      <c r="BG95" s="131"/>
      <c r="BH95" s="161"/>
      <c r="BI95" s="162"/>
      <c r="BJ95" s="161"/>
    </row>
    <row r="96" spans="1:114" x14ac:dyDescent="0.2">
      <c r="A96" s="94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138"/>
      <c r="AS96" s="138"/>
      <c r="AT96" s="138"/>
      <c r="AU96" s="988"/>
      <c r="AV96" s="989"/>
      <c r="AW96" s="990"/>
      <c r="AX96" s="133"/>
      <c r="AY96" s="134"/>
      <c r="AZ96" s="133"/>
      <c r="BA96" s="133"/>
      <c r="BB96" s="133"/>
      <c r="BC96" s="133"/>
      <c r="BD96" s="138"/>
      <c r="BE96" s="184"/>
      <c r="BF96" s="132"/>
      <c r="BG96" s="131"/>
      <c r="BH96" s="161"/>
      <c r="BI96" s="162"/>
      <c r="BJ96" s="161"/>
    </row>
    <row r="97" spans="1:62" x14ac:dyDescent="0.2">
      <c r="A97" s="94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133"/>
      <c r="AS97" s="133"/>
      <c r="AT97" s="133"/>
      <c r="AU97" s="185"/>
      <c r="AV97" s="186"/>
      <c r="AW97" s="187"/>
      <c r="AX97" s="133"/>
      <c r="AY97" s="134"/>
      <c r="AZ97" s="133"/>
      <c r="BA97" s="133"/>
      <c r="BB97" s="133"/>
      <c r="BC97" s="133"/>
      <c r="BD97" s="138"/>
      <c r="BE97" s="184"/>
      <c r="BF97" s="132"/>
      <c r="BG97" s="94"/>
      <c r="BH97" s="161"/>
      <c r="BI97" s="162"/>
      <c r="BJ97" s="161"/>
    </row>
    <row r="98" spans="1:62" x14ac:dyDescent="0.2">
      <c r="A98" s="94"/>
      <c r="B98" s="63"/>
      <c r="C98" s="63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132"/>
      <c r="AB98" s="132"/>
      <c r="AC98" s="132"/>
      <c r="AD98" s="132"/>
      <c r="AE98" s="132"/>
      <c r="AF98" s="132"/>
      <c r="AG98" s="132"/>
      <c r="AH98" s="132"/>
      <c r="AI98" s="132"/>
      <c r="AJ98" s="132"/>
      <c r="AK98" s="132"/>
      <c r="AL98" s="132"/>
      <c r="AM98" s="63"/>
      <c r="AN98" s="63"/>
      <c r="AO98" s="63"/>
      <c r="AP98" s="63"/>
      <c r="AQ98" s="63"/>
      <c r="AR98" s="133"/>
      <c r="AS98" s="133"/>
      <c r="AT98" s="133"/>
      <c r="AU98" s="185"/>
      <c r="AV98" s="186"/>
      <c r="AW98" s="187"/>
      <c r="AX98" s="133"/>
      <c r="AY98" s="134"/>
      <c r="AZ98" s="133"/>
      <c r="BA98" s="133"/>
      <c r="BB98" s="133"/>
      <c r="BC98" s="133"/>
      <c r="BD98" s="133"/>
      <c r="BE98" s="184"/>
      <c r="BF98" s="132"/>
      <c r="BG98" s="94"/>
      <c r="BH98" s="161"/>
      <c r="BI98" s="162"/>
      <c r="BJ98" s="161"/>
    </row>
    <row r="99" spans="1:62" x14ac:dyDescent="0.2">
      <c r="A99" s="94"/>
      <c r="B99" s="63"/>
      <c r="C99" s="63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133"/>
      <c r="AS99" s="133"/>
      <c r="AT99" s="133"/>
      <c r="AU99" s="185"/>
      <c r="AV99" s="186"/>
      <c r="AW99" s="187"/>
      <c r="AX99" s="133"/>
      <c r="AY99" s="134"/>
      <c r="AZ99" s="133"/>
      <c r="BA99" s="133"/>
      <c r="BB99" s="987">
        <v>96</v>
      </c>
      <c r="BC99" s="987"/>
      <c r="BD99" s="987"/>
      <c r="BE99" s="184"/>
      <c r="BF99" s="132"/>
      <c r="BG99" s="94"/>
      <c r="BH99" s="161"/>
      <c r="BI99" s="162"/>
      <c r="BJ99" s="161"/>
    </row>
    <row r="100" spans="1:62" x14ac:dyDescent="0.2">
      <c r="A100" s="94"/>
      <c r="B100" s="63"/>
      <c r="C100" s="63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132"/>
      <c r="AR100" s="133"/>
      <c r="AS100" s="133"/>
      <c r="AT100" s="133"/>
      <c r="AU100" s="988">
        <v>32</v>
      </c>
      <c r="AV100" s="989"/>
      <c r="AW100" s="990"/>
      <c r="AX100" s="138"/>
      <c r="AY100" s="134"/>
      <c r="AZ100" s="133"/>
      <c r="BA100" s="133"/>
      <c r="BB100" s="987"/>
      <c r="BC100" s="987"/>
      <c r="BD100" s="987"/>
      <c r="BE100" s="184"/>
      <c r="BF100" s="132"/>
      <c r="BG100" s="94"/>
      <c r="BH100" s="161"/>
      <c r="BI100" s="162"/>
      <c r="BJ100" s="161"/>
    </row>
    <row r="101" spans="1:62" x14ac:dyDescent="0.2">
      <c r="A101" s="94"/>
      <c r="B101" s="63"/>
      <c r="C101" s="63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137"/>
      <c r="AR101" s="133"/>
      <c r="AS101" s="133"/>
      <c r="AT101" s="133"/>
      <c r="AU101" s="988"/>
      <c r="AV101" s="989"/>
      <c r="AW101" s="990"/>
      <c r="AX101" s="138"/>
      <c r="AY101" s="134"/>
      <c r="AZ101" s="133"/>
      <c r="BA101" s="133"/>
      <c r="BB101" s="133"/>
      <c r="BC101" s="133"/>
      <c r="BD101" s="133"/>
      <c r="BE101" s="184"/>
      <c r="BF101" s="132"/>
      <c r="BG101" s="94"/>
      <c r="BH101" s="161"/>
      <c r="BI101" s="162"/>
      <c r="BJ101" s="161"/>
    </row>
    <row r="102" spans="1:62" x14ac:dyDescent="0.2">
      <c r="A102" s="94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133"/>
      <c r="AS102" s="133"/>
      <c r="AT102" s="133"/>
      <c r="AU102" s="185"/>
      <c r="AV102" s="186"/>
      <c r="AW102" s="187"/>
      <c r="AX102" s="138"/>
      <c r="AY102" s="134"/>
      <c r="AZ102" s="133"/>
      <c r="BA102" s="133"/>
      <c r="BB102" s="133"/>
      <c r="BC102" s="133"/>
      <c r="BD102" s="133"/>
      <c r="BE102" s="184"/>
      <c r="BF102" s="132"/>
      <c r="BG102" s="94"/>
      <c r="BH102" s="161"/>
      <c r="BI102" s="162"/>
      <c r="BJ102" s="161"/>
    </row>
    <row r="103" spans="1:62" x14ac:dyDescent="0.2">
      <c r="A103" s="94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138"/>
      <c r="AS103" s="138"/>
      <c r="AT103" s="138"/>
      <c r="AU103" s="185"/>
      <c r="AV103" s="186"/>
      <c r="AW103" s="187"/>
      <c r="AX103" s="138"/>
      <c r="AY103" s="139"/>
      <c r="AZ103" s="138"/>
      <c r="BA103" s="138"/>
      <c r="BB103" s="138"/>
      <c r="BC103" s="138"/>
      <c r="BD103" s="138"/>
      <c r="BE103" s="184"/>
      <c r="BF103" s="132"/>
      <c r="BG103" s="94"/>
      <c r="BH103" s="161"/>
      <c r="BI103" s="162"/>
      <c r="BJ103" s="161"/>
    </row>
    <row r="104" spans="1:62" x14ac:dyDescent="0.2">
      <c r="A104" s="94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138"/>
      <c r="AS104" s="138"/>
      <c r="AT104" s="138"/>
      <c r="AU104" s="185"/>
      <c r="AV104" s="186"/>
      <c r="AW104" s="187"/>
      <c r="AX104" s="133"/>
      <c r="AY104" s="139"/>
      <c r="AZ104" s="138"/>
      <c r="BA104" s="138"/>
      <c r="BB104" s="138"/>
      <c r="BC104" s="138"/>
      <c r="BD104" s="138"/>
      <c r="BE104" s="184"/>
      <c r="BF104" s="132"/>
      <c r="BG104" s="94"/>
      <c r="BH104" s="161"/>
      <c r="BI104" s="162"/>
      <c r="BJ104" s="161"/>
    </row>
    <row r="105" spans="1:62" x14ac:dyDescent="0.2">
      <c r="A105" s="94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138"/>
      <c r="AS105" s="138"/>
      <c r="AT105" s="138"/>
      <c r="AU105" s="988">
        <v>32</v>
      </c>
      <c r="AV105" s="989"/>
      <c r="AW105" s="990"/>
      <c r="AX105" s="133"/>
      <c r="AY105" s="139"/>
      <c r="AZ105" s="138"/>
      <c r="BA105" s="138"/>
      <c r="BB105" s="138"/>
      <c r="BC105" s="138"/>
      <c r="BD105" s="138"/>
      <c r="BE105" s="184"/>
      <c r="BF105" s="132"/>
      <c r="BG105" s="94"/>
      <c r="BH105" s="161"/>
      <c r="BI105" s="162"/>
      <c r="BJ105" s="161"/>
    </row>
    <row r="106" spans="1:62" x14ac:dyDescent="0.2">
      <c r="A106" s="94"/>
      <c r="B106" s="63"/>
      <c r="C106" s="930" t="s">
        <v>222</v>
      </c>
      <c r="D106" s="699"/>
      <c r="E106" s="699"/>
      <c r="F106" s="699"/>
      <c r="G106" s="699"/>
      <c r="H106" s="699"/>
      <c r="I106" s="699"/>
      <c r="J106" s="699"/>
      <c r="K106" s="699"/>
      <c r="L106" s="699"/>
      <c r="M106" s="699"/>
      <c r="N106" s="699"/>
      <c r="O106" s="699"/>
      <c r="P106" s="699"/>
      <c r="Q106" s="699"/>
      <c r="R106" s="699"/>
      <c r="S106" s="699"/>
      <c r="T106" s="699"/>
      <c r="U106" s="699"/>
      <c r="V106" s="699"/>
      <c r="W106" s="699"/>
      <c r="X106" s="699"/>
      <c r="Y106" s="699"/>
      <c r="Z106" s="699"/>
      <c r="AA106" s="699"/>
      <c r="AB106" s="699"/>
      <c r="AC106" s="699"/>
      <c r="AD106" s="699"/>
      <c r="AE106" s="699"/>
      <c r="AF106" s="699"/>
      <c r="AG106" s="699"/>
      <c r="AH106" s="699"/>
      <c r="AI106" s="699"/>
      <c r="AJ106" s="699"/>
      <c r="AK106" s="699"/>
      <c r="AL106" s="699"/>
      <c r="AM106" s="63"/>
      <c r="AN106" s="63"/>
      <c r="AO106" s="63"/>
      <c r="AP106" s="63"/>
      <c r="AQ106" s="63"/>
      <c r="AR106" s="138"/>
      <c r="AS106" s="138"/>
      <c r="AT106" s="138"/>
      <c r="AU106" s="988"/>
      <c r="AV106" s="989"/>
      <c r="AW106" s="990"/>
      <c r="AX106" s="133"/>
      <c r="AY106" s="139"/>
      <c r="AZ106" s="138"/>
      <c r="BA106" s="138"/>
      <c r="BB106" s="138"/>
      <c r="BC106" s="138"/>
      <c r="BD106" s="138"/>
      <c r="BE106" s="184"/>
      <c r="BF106" s="132"/>
      <c r="BG106" s="94"/>
      <c r="BH106" s="161"/>
      <c r="BI106" s="162"/>
      <c r="BJ106" s="161"/>
    </row>
    <row r="107" spans="1:62" ht="13.5" thickBot="1" x14ac:dyDescent="0.25">
      <c r="A107" s="94"/>
      <c r="B107" s="63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138"/>
      <c r="AS107" s="138"/>
      <c r="AT107" s="138"/>
      <c r="AU107" s="181"/>
      <c r="AV107" s="182"/>
      <c r="AW107" s="183"/>
      <c r="AX107" s="133"/>
      <c r="AY107" s="134"/>
      <c r="AZ107" s="133"/>
      <c r="BA107" s="133"/>
      <c r="BB107" s="133"/>
      <c r="BC107" s="133"/>
      <c r="BD107" s="138"/>
      <c r="BE107" s="140"/>
      <c r="BF107" s="132"/>
      <c r="BG107" s="131"/>
      <c r="BH107" s="161"/>
      <c r="BI107" s="162"/>
      <c r="BJ107" s="161"/>
    </row>
    <row r="108" spans="1:62" ht="16.5" thickBot="1" x14ac:dyDescent="0.25">
      <c r="A108" s="94"/>
      <c r="B108" s="63"/>
      <c r="C108" s="121" t="s">
        <v>187</v>
      </c>
      <c r="D108" s="121"/>
      <c r="E108" s="121"/>
      <c r="F108" s="718" t="str">
        <f>IF(BJ75="","",BJ75+197)</f>
        <v/>
      </c>
      <c r="G108" s="719"/>
      <c r="H108" s="719"/>
      <c r="I108" s="719"/>
      <c r="J108" s="720"/>
      <c r="K108" s="721" t="s">
        <v>136</v>
      </c>
      <c r="L108" s="722"/>
      <c r="M108" s="72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138"/>
      <c r="AS108" s="138"/>
      <c r="AT108" s="138"/>
      <c r="AU108" s="181"/>
      <c r="AV108" s="186"/>
      <c r="AW108" s="183"/>
      <c r="AX108" s="133"/>
      <c r="AY108" s="134"/>
      <c r="AZ108" s="133"/>
      <c r="BA108" s="133"/>
      <c r="BB108" s="133"/>
      <c r="BC108" s="133"/>
      <c r="BD108" s="138"/>
      <c r="BE108" s="140"/>
      <c r="BF108" s="132"/>
      <c r="BG108" s="131"/>
      <c r="BH108" s="161"/>
      <c r="BI108" s="162"/>
      <c r="BJ108" s="161"/>
    </row>
    <row r="109" spans="1:62" ht="13.5" thickBot="1" x14ac:dyDescent="0.25">
      <c r="A109" s="94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138"/>
      <c r="AS109" s="138"/>
      <c r="AT109" s="138"/>
      <c r="AU109" s="188"/>
      <c r="AV109" s="189"/>
      <c r="AW109" s="190"/>
      <c r="AX109" s="133"/>
      <c r="AY109" s="134"/>
      <c r="AZ109" s="133"/>
      <c r="BA109" s="133"/>
      <c r="BB109" s="133"/>
      <c r="BC109" s="133"/>
      <c r="BD109" s="138"/>
      <c r="BE109" s="140"/>
      <c r="BF109" s="132"/>
      <c r="BG109" s="131"/>
      <c r="BH109" s="161"/>
      <c r="BI109" s="161"/>
      <c r="BJ109" s="161"/>
    </row>
    <row r="110" spans="1:62" x14ac:dyDescent="0.2">
      <c r="A110" s="94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138"/>
      <c r="AS110" s="138"/>
      <c r="AT110" s="138"/>
      <c r="AU110" s="138"/>
      <c r="AV110" s="133"/>
      <c r="AW110" s="133"/>
      <c r="AX110" s="133"/>
      <c r="AY110" s="134"/>
      <c r="AZ110" s="133"/>
      <c r="BA110" s="133"/>
      <c r="BB110" s="133"/>
      <c r="BC110" s="133"/>
      <c r="BD110" s="138"/>
      <c r="BE110" s="140"/>
      <c r="BF110" s="132"/>
      <c r="BG110" s="131"/>
      <c r="BH110" s="161"/>
      <c r="BI110" s="161"/>
      <c r="BJ110" s="161"/>
    </row>
    <row r="111" spans="1:62" x14ac:dyDescent="0.2">
      <c r="A111" s="94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138"/>
      <c r="AS111" s="138"/>
      <c r="AT111" s="138"/>
      <c r="AU111" s="138"/>
      <c r="AV111" s="138"/>
      <c r="AW111" s="1027">
        <v>12.5</v>
      </c>
      <c r="AX111" s="1027"/>
      <c r="AY111" s="1027"/>
      <c r="AZ111" s="918" t="s">
        <v>184</v>
      </c>
      <c r="BA111" s="918"/>
      <c r="BB111" s="918"/>
      <c r="BC111" s="918"/>
      <c r="BD111" s="918"/>
      <c r="BE111" s="140"/>
      <c r="BF111" s="132"/>
      <c r="BG111" s="131"/>
      <c r="BH111" s="161"/>
      <c r="BI111" s="161"/>
      <c r="BJ111" s="161"/>
    </row>
    <row r="112" spans="1:62" x14ac:dyDescent="0.2">
      <c r="A112" s="94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138"/>
      <c r="AS112" s="138"/>
      <c r="AT112" s="138"/>
      <c r="AU112" s="138"/>
      <c r="AV112" s="138"/>
      <c r="AW112" s="138"/>
      <c r="AX112" s="138"/>
      <c r="AY112" s="139"/>
      <c r="AZ112" s="918"/>
      <c r="BA112" s="918"/>
      <c r="BB112" s="918"/>
      <c r="BC112" s="918"/>
      <c r="BD112" s="918"/>
      <c r="BE112" s="140"/>
      <c r="BF112" s="132"/>
      <c r="BG112" s="131"/>
      <c r="BH112" s="161"/>
      <c r="BI112" s="161"/>
      <c r="BJ112" s="161"/>
    </row>
    <row r="113" spans="1:66" x14ac:dyDescent="0.2">
      <c r="A113" s="94"/>
      <c r="B113" s="63"/>
      <c r="C113" s="930" t="s">
        <v>223</v>
      </c>
      <c r="D113" s="699"/>
      <c r="E113" s="699"/>
      <c r="F113" s="699"/>
      <c r="G113" s="699"/>
      <c r="H113" s="699"/>
      <c r="I113" s="699"/>
      <c r="J113" s="699"/>
      <c r="K113" s="699"/>
      <c r="L113" s="699"/>
      <c r="M113" s="699"/>
      <c r="N113" s="699"/>
      <c r="O113" s="699"/>
      <c r="P113" s="699"/>
      <c r="Q113" s="699"/>
      <c r="R113" s="699"/>
      <c r="S113" s="699"/>
      <c r="T113" s="699"/>
      <c r="U113" s="699"/>
      <c r="V113" s="699"/>
      <c r="W113" s="699"/>
      <c r="X113" s="699"/>
      <c r="Y113" s="699"/>
      <c r="Z113" s="699"/>
      <c r="AA113" s="699"/>
      <c r="AB113" s="699"/>
      <c r="AC113" s="699"/>
      <c r="AD113" s="699"/>
      <c r="AE113" s="699"/>
      <c r="AF113" s="699"/>
      <c r="AG113" s="699"/>
      <c r="AH113" s="699"/>
      <c r="AI113" s="699"/>
      <c r="AJ113" s="699"/>
      <c r="AK113" s="699"/>
      <c r="AL113" s="699"/>
      <c r="AM113" s="63"/>
      <c r="AN113" s="63"/>
      <c r="AO113" s="63"/>
      <c r="AP113" s="63"/>
      <c r="AQ113" s="63"/>
      <c r="AR113" s="138"/>
      <c r="AS113" s="138"/>
      <c r="AT113" s="138"/>
      <c r="AU113" s="138"/>
      <c r="AV113" s="138"/>
      <c r="AW113" s="138"/>
      <c r="AX113" s="138"/>
      <c r="AY113" s="133"/>
      <c r="AZ113" s="133"/>
      <c r="BA113" s="133"/>
      <c r="BB113" s="138"/>
      <c r="BC113" s="138"/>
      <c r="BD113" s="138"/>
      <c r="BE113" s="140"/>
      <c r="BF113" s="132"/>
      <c r="BG113" s="131"/>
      <c r="BH113" s="161"/>
      <c r="BI113" s="162"/>
      <c r="BJ113" s="161"/>
    </row>
    <row r="114" spans="1:66" ht="16.5" thickBot="1" x14ac:dyDescent="0.25">
      <c r="A114" s="94"/>
      <c r="B114" s="63"/>
      <c r="C114" s="63"/>
      <c r="D114" s="63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63"/>
      <c r="R114" s="121"/>
      <c r="S114" s="121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138"/>
      <c r="AS114" s="133"/>
      <c r="AT114" s="133"/>
      <c r="AU114" s="133"/>
      <c r="AV114" s="138"/>
      <c r="AW114" s="138"/>
      <c r="AX114" s="138"/>
      <c r="AY114" s="923" t="s">
        <v>185</v>
      </c>
      <c r="AZ114" s="923"/>
      <c r="BA114" s="923"/>
      <c r="BB114" s="138"/>
      <c r="BC114" s="138"/>
      <c r="BD114" s="138"/>
      <c r="BE114" s="140"/>
      <c r="BF114" s="132"/>
      <c r="BG114" s="131"/>
      <c r="BH114" s="161"/>
      <c r="BI114" s="162"/>
      <c r="BJ114" s="161"/>
    </row>
    <row r="115" spans="1:66" ht="16.5" thickBot="1" x14ac:dyDescent="0.25">
      <c r="A115" s="94"/>
      <c r="B115" s="63"/>
      <c r="C115" s="121" t="s">
        <v>188</v>
      </c>
      <c r="D115" s="121"/>
      <c r="E115" s="121"/>
      <c r="F115" s="920" t="str">
        <f>IF(BJ77="","",12.5+BJ77)</f>
        <v/>
      </c>
      <c r="G115" s="921"/>
      <c r="H115" s="921"/>
      <c r="I115" s="921"/>
      <c r="J115" s="922"/>
      <c r="K115" s="721" t="s">
        <v>136</v>
      </c>
      <c r="L115" s="722"/>
      <c r="M115" s="72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133"/>
      <c r="AS115" s="133"/>
      <c r="AT115" s="133"/>
      <c r="AU115" s="133"/>
      <c r="AV115" s="133"/>
      <c r="AW115" s="133"/>
      <c r="AX115" s="133"/>
      <c r="AY115" s="923"/>
      <c r="AZ115" s="923"/>
      <c r="BA115" s="923"/>
      <c r="BB115" s="133"/>
      <c r="BC115" s="133"/>
      <c r="BD115" s="133"/>
      <c r="BE115" s="140"/>
      <c r="BF115" s="63"/>
      <c r="BG115" s="131"/>
      <c r="BH115" s="161"/>
      <c r="BI115" s="162"/>
      <c r="BJ115" s="161"/>
    </row>
    <row r="116" spans="1:66" ht="13.5" thickBot="1" x14ac:dyDescent="0.25">
      <c r="A116" s="94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60"/>
      <c r="BD116" s="160"/>
      <c r="BE116" s="191"/>
      <c r="BF116" s="63"/>
      <c r="BG116" s="131"/>
      <c r="BH116" s="161"/>
      <c r="BI116" s="162"/>
      <c r="BJ116" s="161"/>
    </row>
    <row r="117" spans="1:66" x14ac:dyDescent="0.2">
      <c r="A117" s="94"/>
      <c r="B117" s="63"/>
      <c r="C117" s="898" t="str">
        <f>IF(BJ73="","",IF(BJ93="ERROR","",IF(OR(BJ93="",BJ93=1),"ATTENTION - Mounting plate 20S4200 should work for this application","ATTENTION - Mounting plate with bracket 20S4F01 will probably be required for this application")))</f>
        <v/>
      </c>
      <c r="D117" s="898"/>
      <c r="E117" s="898"/>
      <c r="F117" s="898"/>
      <c r="G117" s="898"/>
      <c r="H117" s="898"/>
      <c r="I117" s="898"/>
      <c r="J117" s="898"/>
      <c r="K117" s="898"/>
      <c r="L117" s="898"/>
      <c r="M117" s="898"/>
      <c r="N117" s="898"/>
      <c r="O117" s="898"/>
      <c r="P117" s="898"/>
      <c r="Q117" s="898"/>
      <c r="R117" s="898"/>
      <c r="S117" s="150"/>
      <c r="T117" s="63"/>
      <c r="U117" s="63"/>
      <c r="V117" s="928" t="str">
        <f>IF(C117="ATTENTION - Mounting plate with bracket 20S4F01 will probably be required for this application", "*See STEP 4, drawing 4, below for mounting plate specifications", "")</f>
        <v/>
      </c>
      <c r="W117" s="928"/>
      <c r="X117" s="928"/>
      <c r="Y117" s="928"/>
      <c r="Z117" s="928"/>
      <c r="AA117" s="928"/>
      <c r="AB117" s="928"/>
      <c r="AC117" s="928"/>
      <c r="AD117" s="928"/>
      <c r="AE117" s="928"/>
      <c r="AF117" s="928"/>
      <c r="AG117" s="928"/>
      <c r="AH117" s="928"/>
      <c r="AI117" s="928"/>
      <c r="AJ117" s="928"/>
      <c r="AK117" s="928"/>
      <c r="AL117" s="928"/>
      <c r="AM117" s="928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94"/>
      <c r="BH117" s="161"/>
      <c r="BI117" s="162"/>
      <c r="BJ117" s="161"/>
    </row>
    <row r="118" spans="1:66" x14ac:dyDescent="0.2">
      <c r="A118" s="94"/>
      <c r="B118" s="63"/>
      <c r="C118" s="898"/>
      <c r="D118" s="898"/>
      <c r="E118" s="898"/>
      <c r="F118" s="898"/>
      <c r="G118" s="898"/>
      <c r="H118" s="898"/>
      <c r="I118" s="898"/>
      <c r="J118" s="898"/>
      <c r="K118" s="898"/>
      <c r="L118" s="898"/>
      <c r="M118" s="898"/>
      <c r="N118" s="898"/>
      <c r="O118" s="898"/>
      <c r="P118" s="898"/>
      <c r="Q118" s="898"/>
      <c r="R118" s="898"/>
      <c r="S118" s="150"/>
      <c r="T118" s="150"/>
      <c r="U118" s="63"/>
      <c r="V118" s="928"/>
      <c r="W118" s="928"/>
      <c r="X118" s="928"/>
      <c r="Y118" s="928"/>
      <c r="Z118" s="928"/>
      <c r="AA118" s="928"/>
      <c r="AB118" s="928"/>
      <c r="AC118" s="928"/>
      <c r="AD118" s="928"/>
      <c r="AE118" s="928"/>
      <c r="AF118" s="928"/>
      <c r="AG118" s="928"/>
      <c r="AH118" s="928"/>
      <c r="AI118" s="928"/>
      <c r="AJ118" s="928"/>
      <c r="AK118" s="928"/>
      <c r="AL118" s="928"/>
      <c r="AM118" s="928"/>
      <c r="AN118" s="132"/>
      <c r="AO118" s="132"/>
      <c r="AP118" s="132"/>
      <c r="AQ118" s="132"/>
      <c r="AR118" s="132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94"/>
      <c r="BH118" s="161"/>
      <c r="BI118" s="162"/>
      <c r="BJ118" s="161"/>
    </row>
    <row r="119" spans="1:66" ht="15.75" x14ac:dyDescent="0.2">
      <c r="A119" s="94"/>
      <c r="B119" s="63"/>
      <c r="C119" s="898"/>
      <c r="D119" s="898"/>
      <c r="E119" s="898"/>
      <c r="F119" s="898"/>
      <c r="G119" s="898"/>
      <c r="H119" s="898"/>
      <c r="I119" s="898"/>
      <c r="J119" s="898"/>
      <c r="K119" s="898"/>
      <c r="L119" s="898"/>
      <c r="M119" s="898"/>
      <c r="N119" s="898"/>
      <c r="O119" s="898"/>
      <c r="P119" s="898"/>
      <c r="Q119" s="898"/>
      <c r="R119" s="898"/>
      <c r="S119" s="150"/>
      <c r="T119" s="150"/>
      <c r="U119" s="63"/>
      <c r="V119" s="928"/>
      <c r="W119" s="928"/>
      <c r="X119" s="928"/>
      <c r="Y119" s="928"/>
      <c r="Z119" s="928"/>
      <c r="AA119" s="928"/>
      <c r="AB119" s="928"/>
      <c r="AC119" s="928"/>
      <c r="AD119" s="928"/>
      <c r="AE119" s="928"/>
      <c r="AF119" s="928"/>
      <c r="AG119" s="928"/>
      <c r="AH119" s="928"/>
      <c r="AI119" s="928"/>
      <c r="AJ119" s="928"/>
      <c r="AK119" s="928"/>
      <c r="AL119" s="928"/>
      <c r="AM119" s="928"/>
      <c r="AN119" s="132"/>
      <c r="AO119" s="132"/>
      <c r="AP119" s="132"/>
      <c r="AQ119" s="132"/>
      <c r="AR119" s="121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94"/>
      <c r="BH119" s="161"/>
      <c r="BI119" s="162"/>
      <c r="BJ119" s="161"/>
    </row>
    <row r="120" spans="1:66" ht="15.75" x14ac:dyDescent="0.2">
      <c r="A120" s="94"/>
      <c r="B120" s="63"/>
      <c r="C120" s="898"/>
      <c r="D120" s="898"/>
      <c r="E120" s="898"/>
      <c r="F120" s="898"/>
      <c r="G120" s="898"/>
      <c r="H120" s="898"/>
      <c r="I120" s="898"/>
      <c r="J120" s="898"/>
      <c r="K120" s="898"/>
      <c r="L120" s="898"/>
      <c r="M120" s="898"/>
      <c r="N120" s="898"/>
      <c r="O120" s="898"/>
      <c r="P120" s="898"/>
      <c r="Q120" s="898"/>
      <c r="R120" s="898"/>
      <c r="S120" s="150"/>
      <c r="T120" s="150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132"/>
      <c r="AO120" s="132"/>
      <c r="AP120" s="132"/>
      <c r="AQ120" s="132"/>
      <c r="AR120" s="121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94"/>
      <c r="BH120" s="161"/>
      <c r="BI120" s="162"/>
      <c r="BJ120" s="161"/>
    </row>
    <row r="121" spans="1:66" ht="15.75" x14ac:dyDescent="0.2">
      <c r="A121" s="94"/>
      <c r="B121" s="161"/>
      <c r="C121" s="345"/>
      <c r="D121" s="345"/>
      <c r="E121" s="345"/>
      <c r="F121" s="345"/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345"/>
      <c r="S121" s="346"/>
      <c r="T121" s="346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70"/>
      <c r="AO121" s="170"/>
      <c r="AP121" s="170"/>
      <c r="AQ121" s="170"/>
      <c r="AR121" s="198"/>
      <c r="AS121" s="161"/>
      <c r="AT121" s="161"/>
      <c r="AU121" s="161"/>
      <c r="AV121" s="161"/>
      <c r="AW121" s="161"/>
      <c r="AX121" s="161"/>
      <c r="AY121" s="161"/>
      <c r="AZ121" s="161"/>
      <c r="BA121" s="161"/>
      <c r="BB121" s="161"/>
      <c r="BC121" s="161"/>
      <c r="BD121" s="161"/>
      <c r="BE121" s="161"/>
      <c r="BF121" s="161"/>
      <c r="BG121" s="94"/>
      <c r="BH121" s="161"/>
      <c r="BI121" s="162"/>
      <c r="BJ121" s="161"/>
    </row>
    <row r="122" spans="1:66" s="314" customFormat="1" ht="23.25" x14ac:dyDescent="0.2">
      <c r="A122" s="1"/>
      <c r="B122" s="1"/>
      <c r="C122" s="906" t="s">
        <v>549</v>
      </c>
      <c r="D122" s="906"/>
      <c r="E122" s="906"/>
      <c r="F122" s="906"/>
      <c r="G122" s="906"/>
      <c r="H122" s="906"/>
      <c r="I122" s="906"/>
      <c r="J122" s="906"/>
      <c r="K122" s="906"/>
      <c r="L122" s="906"/>
      <c r="M122" s="906"/>
      <c r="N122" s="906"/>
      <c r="O122" s="906"/>
      <c r="P122" s="906"/>
      <c r="Q122" s="906"/>
      <c r="R122" s="906"/>
      <c r="S122" s="906"/>
      <c r="T122" s="906"/>
      <c r="U122" s="906"/>
      <c r="V122" s="906"/>
      <c r="W122" s="906"/>
      <c r="X122" s="906"/>
      <c r="Y122" s="906"/>
      <c r="Z122" s="906"/>
      <c r="AA122" s="906"/>
      <c r="AB122" s="906"/>
      <c r="AC122" s="906"/>
      <c r="AD122" s="906"/>
      <c r="AE122" s="906"/>
      <c r="AF122" s="906"/>
      <c r="AG122" s="906"/>
      <c r="AH122" s="906"/>
      <c r="AI122" s="906"/>
      <c r="AJ122" s="906"/>
      <c r="AK122" s="906"/>
      <c r="AL122" s="906"/>
      <c r="AM122" s="906"/>
      <c r="AN122" s="906"/>
      <c r="AO122" s="906"/>
      <c r="AP122" s="906"/>
      <c r="AQ122" s="906"/>
      <c r="AR122" s="906"/>
      <c r="AS122" s="906"/>
      <c r="AT122" s="906"/>
      <c r="AU122" s="906"/>
      <c r="AV122" s="906"/>
      <c r="AW122" s="906"/>
      <c r="AX122" s="906"/>
      <c r="AY122" s="906"/>
      <c r="AZ122" s="906"/>
      <c r="BA122" s="906"/>
      <c r="BB122" s="906"/>
      <c r="BC122" s="906"/>
      <c r="BD122" s="906"/>
      <c r="BE122" s="906"/>
      <c r="BF122" s="1"/>
      <c r="BG122" s="313"/>
    </row>
    <row r="123" spans="1:66" s="314" customFormat="1" ht="15" customHeight="1" thickBot="1" x14ac:dyDescent="0.25">
      <c r="A123" s="315"/>
      <c r="B123" s="316"/>
      <c r="C123" s="316"/>
      <c r="D123" s="316"/>
      <c r="E123" s="316"/>
      <c r="F123" s="316"/>
      <c r="G123" s="315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316"/>
      <c r="V123" s="316"/>
      <c r="W123" s="316"/>
      <c r="X123" s="316"/>
      <c r="Y123" s="316"/>
      <c r="Z123" s="316"/>
      <c r="AA123" s="316"/>
      <c r="AB123" s="316"/>
      <c r="AC123" s="316"/>
      <c r="AD123" s="316"/>
      <c r="AE123" s="316"/>
      <c r="AF123" s="316"/>
      <c r="AG123" s="316"/>
      <c r="AH123" s="316"/>
      <c r="AI123" s="316"/>
      <c r="AJ123" s="316"/>
      <c r="AK123" s="316"/>
      <c r="AL123" s="316"/>
      <c r="AM123" s="316"/>
      <c r="AN123" s="316"/>
      <c r="AO123" s="316"/>
      <c r="AP123" s="316"/>
      <c r="AQ123" s="316"/>
      <c r="AR123" s="316"/>
      <c r="AS123" s="316"/>
      <c r="AT123" s="316"/>
      <c r="AU123" s="316"/>
      <c r="AV123" s="316"/>
      <c r="AW123" s="316"/>
      <c r="AX123" s="316"/>
      <c r="AY123" s="316"/>
      <c r="AZ123" s="316"/>
      <c r="BA123" s="316"/>
      <c r="BB123" s="316"/>
      <c r="BC123" s="316"/>
      <c r="BD123" s="316"/>
      <c r="BE123" s="316"/>
      <c r="BF123" s="316"/>
      <c r="BG123" s="315"/>
      <c r="BH123" s="317"/>
    </row>
    <row r="124" spans="1:66" s="322" customFormat="1" ht="15" customHeight="1" thickBot="1" x14ac:dyDescent="0.25">
      <c r="A124" s="315"/>
      <c r="B124" s="318"/>
      <c r="C124" s="319"/>
      <c r="D124" s="319"/>
      <c r="E124" s="319"/>
      <c r="F124" s="319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19"/>
      <c r="AI124" s="319"/>
      <c r="AJ124" s="319"/>
      <c r="AK124" s="319"/>
      <c r="AL124" s="319"/>
      <c r="AM124" s="319"/>
      <c r="AN124" s="319"/>
      <c r="AO124" s="319"/>
      <c r="AP124" s="319"/>
      <c r="AQ124" s="319"/>
      <c r="AR124" s="319"/>
      <c r="AS124" s="319"/>
      <c r="AT124" s="319"/>
      <c r="AU124" s="319"/>
      <c r="AV124" s="319"/>
      <c r="AW124" s="319"/>
      <c r="AX124" s="319"/>
      <c r="AY124" s="319"/>
      <c r="AZ124" s="319"/>
      <c r="BA124" s="319"/>
      <c r="BB124" s="319"/>
      <c r="BC124" s="319"/>
      <c r="BD124" s="319"/>
      <c r="BE124" s="319"/>
      <c r="BF124" s="320"/>
      <c r="BG124" s="321"/>
      <c r="BH124" s="83"/>
    </row>
    <row r="125" spans="1:66" s="322" customFormat="1" ht="15" customHeight="1" thickBot="1" x14ac:dyDescent="0.25">
      <c r="A125" s="315"/>
      <c r="B125" s="304"/>
      <c r="C125" s="894" t="s">
        <v>176</v>
      </c>
      <c r="D125" s="894"/>
      <c r="E125" s="894"/>
      <c r="F125" s="894"/>
      <c r="G125" s="894"/>
      <c r="H125" s="894"/>
      <c r="I125" s="894"/>
      <c r="J125" s="894"/>
      <c r="K125" s="894"/>
      <c r="L125" s="894"/>
      <c r="M125" s="894"/>
      <c r="N125" s="894"/>
      <c r="O125" s="894"/>
      <c r="P125" s="894"/>
      <c r="Q125" s="894"/>
      <c r="R125" s="894"/>
      <c r="S125" s="896" t="s">
        <v>90</v>
      </c>
      <c r="T125" s="896"/>
      <c r="U125" s="896"/>
      <c r="V125" s="896"/>
      <c r="W125" s="896"/>
      <c r="X125" s="896"/>
      <c r="Y125" s="896"/>
      <c r="Z125" s="896"/>
      <c r="AA125" s="121"/>
      <c r="AB125" s="121"/>
      <c r="AC125" s="121"/>
      <c r="AD125" s="121"/>
      <c r="AE125" s="121"/>
      <c r="AF125" s="121"/>
      <c r="AG125" s="121"/>
      <c r="AH125" s="16"/>
      <c r="AI125" s="16"/>
      <c r="AJ125" s="16"/>
      <c r="AK125" s="304"/>
      <c r="AL125" s="304"/>
      <c r="AM125" s="304"/>
      <c r="AN125" s="304"/>
      <c r="AO125" s="304"/>
      <c r="AP125" s="304"/>
      <c r="AQ125" s="304"/>
      <c r="AR125" s="323"/>
      <c r="AS125" s="323"/>
      <c r="AT125" s="323"/>
      <c r="AU125" s="323"/>
      <c r="AV125" s="323"/>
      <c r="AW125" s="323"/>
      <c r="AX125" s="323"/>
      <c r="AY125" s="324"/>
      <c r="AZ125" s="323"/>
      <c r="BA125" s="323"/>
      <c r="BB125" s="323"/>
      <c r="BC125" s="323"/>
      <c r="BD125" s="325"/>
      <c r="BE125" s="326"/>
      <c r="BF125" s="16"/>
      <c r="BG125" s="321"/>
      <c r="BH125" s="83"/>
      <c r="BI125" s="83"/>
      <c r="BJ125" s="83"/>
      <c r="BK125" s="83"/>
      <c r="BL125" s="83"/>
      <c r="BM125" s="83"/>
      <c r="BN125" s="83"/>
    </row>
    <row r="126" spans="1:66" s="322" customFormat="1" ht="15" customHeight="1" x14ac:dyDescent="0.2">
      <c r="A126" s="315"/>
      <c r="B126" s="304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304"/>
      <c r="AI126" s="304"/>
      <c r="AJ126" s="304"/>
      <c r="AK126" s="304"/>
      <c r="AL126" s="304"/>
      <c r="AM126" s="304"/>
      <c r="AN126" s="304"/>
      <c r="AO126" s="304"/>
      <c r="AP126" s="304"/>
      <c r="AQ126" s="304"/>
      <c r="AR126" s="323"/>
      <c r="AS126" s="323"/>
      <c r="AT126" s="323"/>
      <c r="AU126" s="323"/>
      <c r="AV126" s="323"/>
      <c r="AW126" s="323"/>
      <c r="AX126" s="323"/>
      <c r="AY126" s="324"/>
      <c r="AZ126" s="323"/>
      <c r="BA126" s="323"/>
      <c r="BB126" s="323"/>
      <c r="BC126" s="323"/>
      <c r="BD126" s="325"/>
      <c r="BE126" s="326"/>
      <c r="BF126" s="16"/>
      <c r="BG126" s="321"/>
      <c r="BH126" s="83"/>
      <c r="BI126" s="83"/>
      <c r="BJ126" s="83"/>
      <c r="BK126" s="83"/>
      <c r="BL126" s="83"/>
      <c r="BM126" s="83"/>
      <c r="BN126" s="83"/>
    </row>
    <row r="127" spans="1:66" s="322" customFormat="1" ht="15" customHeight="1" x14ac:dyDescent="0.2">
      <c r="A127" s="315"/>
      <c r="B127" s="304"/>
      <c r="C127" s="304"/>
      <c r="D127" s="304"/>
      <c r="E127" s="304"/>
      <c r="F127" s="12"/>
      <c r="G127" s="304"/>
      <c r="H127" s="304"/>
      <c r="I127" s="304"/>
      <c r="J127" s="304"/>
      <c r="K127" s="304"/>
      <c r="L127" s="304"/>
      <c r="M127" s="304"/>
      <c r="N127" s="304"/>
      <c r="O127" s="304"/>
      <c r="P127" s="304"/>
      <c r="Q127" s="304"/>
      <c r="R127" s="304"/>
      <c r="S127" s="304"/>
      <c r="T127" s="304"/>
      <c r="U127" s="304"/>
      <c r="V127" s="304"/>
      <c r="W127" s="304"/>
      <c r="X127" s="304"/>
      <c r="Y127" s="214"/>
      <c r="Z127" s="214"/>
      <c r="AA127" s="214"/>
      <c r="AB127" s="214"/>
      <c r="AC127" s="215"/>
      <c r="AD127" s="304"/>
      <c r="AE127" s="16"/>
      <c r="AF127" s="16"/>
      <c r="AG127" s="304"/>
      <c r="AH127" s="304"/>
      <c r="AI127" s="304"/>
      <c r="AJ127" s="304"/>
      <c r="AK127" s="304"/>
      <c r="AL127" s="304"/>
      <c r="AM127" s="304"/>
      <c r="AN127" s="304"/>
      <c r="AO127" s="304"/>
      <c r="AP127" s="304"/>
      <c r="AQ127" s="304"/>
      <c r="AR127" s="323"/>
      <c r="AS127" s="323"/>
      <c r="AT127" s="323"/>
      <c r="AU127" s="323"/>
      <c r="AV127" s="323"/>
      <c r="AW127" s="323"/>
      <c r="AX127" s="323"/>
      <c r="AY127" s="324"/>
      <c r="AZ127" s="323"/>
      <c r="BA127" s="323"/>
      <c r="BB127" s="323"/>
      <c r="BC127" s="323"/>
      <c r="BD127" s="325"/>
      <c r="BE127" s="326"/>
      <c r="BF127" s="16"/>
      <c r="BG127" s="321"/>
      <c r="BH127" s="83"/>
      <c r="BI127" s="83"/>
      <c r="BJ127" s="83"/>
      <c r="BK127" s="83"/>
      <c r="BL127" s="83"/>
      <c r="BM127" s="83"/>
      <c r="BN127" s="83"/>
    </row>
    <row r="128" spans="1:66" s="322" customFormat="1" ht="15" customHeight="1" x14ac:dyDescent="0.2">
      <c r="A128" s="315"/>
      <c r="B128" s="304"/>
      <c r="C128" s="304"/>
      <c r="D128" s="304"/>
      <c r="E128" s="304"/>
      <c r="F128" s="12"/>
      <c r="G128" s="304"/>
      <c r="H128" s="304"/>
      <c r="I128" s="304"/>
      <c r="J128" s="304"/>
      <c r="K128" s="304"/>
      <c r="L128" s="304"/>
      <c r="M128" s="304"/>
      <c r="N128" s="304"/>
      <c r="O128" s="304"/>
      <c r="P128" s="304"/>
      <c r="Q128" s="304"/>
      <c r="R128" s="304"/>
      <c r="S128" s="304"/>
      <c r="T128" s="304"/>
      <c r="U128" s="304"/>
      <c r="V128" s="304"/>
      <c r="W128" s="304"/>
      <c r="X128" s="304"/>
      <c r="Y128" s="304"/>
      <c r="Z128" s="304"/>
      <c r="AA128" s="304"/>
      <c r="AB128" s="304"/>
      <c r="AC128" s="304"/>
      <c r="AD128" s="304"/>
      <c r="AE128" s="16"/>
      <c r="AF128" s="16"/>
      <c r="AG128" s="304"/>
      <c r="AH128" s="304"/>
      <c r="AI128" s="304"/>
      <c r="AJ128" s="304"/>
      <c r="AK128" s="304"/>
      <c r="AL128" s="304"/>
      <c r="AM128" s="304"/>
      <c r="AN128" s="304"/>
      <c r="AO128" s="304"/>
      <c r="AP128" s="304"/>
      <c r="AQ128" s="304"/>
      <c r="AR128" s="323"/>
      <c r="AS128" s="323"/>
      <c r="AT128" s="323"/>
      <c r="AU128" s="323"/>
      <c r="AV128" s="323"/>
      <c r="AW128" s="323"/>
      <c r="AX128" s="323"/>
      <c r="AY128" s="324"/>
      <c r="AZ128" s="323"/>
      <c r="BA128" s="933" t="s">
        <v>182</v>
      </c>
      <c r="BB128" s="933"/>
      <c r="BC128" s="323"/>
      <c r="BD128" s="325"/>
      <c r="BE128" s="326"/>
      <c r="BF128" s="16"/>
      <c r="BG128" s="315"/>
      <c r="BH128" s="83"/>
      <c r="BI128" s="83"/>
      <c r="BJ128" s="83"/>
      <c r="BK128" s="83"/>
      <c r="BL128" s="83"/>
      <c r="BM128" s="83"/>
      <c r="BN128" s="83"/>
    </row>
    <row r="129" spans="1:66" s="322" customFormat="1" ht="15" customHeight="1" x14ac:dyDescent="0.2">
      <c r="A129" s="315"/>
      <c r="B129" s="304"/>
      <c r="C129" s="304"/>
      <c r="D129" s="304"/>
      <c r="E129" s="304"/>
      <c r="F129" s="12"/>
      <c r="G129" s="304"/>
      <c r="H129" s="304"/>
      <c r="I129" s="304"/>
      <c r="J129" s="304"/>
      <c r="K129" s="304"/>
      <c r="L129" s="304"/>
      <c r="M129" s="304"/>
      <c r="N129" s="304"/>
      <c r="O129" s="304"/>
      <c r="P129" s="304"/>
      <c r="Q129" s="304"/>
      <c r="R129" s="304"/>
      <c r="S129" s="304"/>
      <c r="T129" s="304"/>
      <c r="U129" s="304"/>
      <c r="V129" s="304"/>
      <c r="W129" s="304"/>
      <c r="X129" s="304"/>
      <c r="Y129" s="304"/>
      <c r="Z129" s="304"/>
      <c r="AA129" s="304"/>
      <c r="AB129" s="304"/>
      <c r="AC129" s="304"/>
      <c r="AD129" s="304"/>
      <c r="AE129" s="16"/>
      <c r="AF129" s="16"/>
      <c r="AG129" s="304"/>
      <c r="AH129" s="304"/>
      <c r="AI129" s="304"/>
      <c r="AJ129" s="304"/>
      <c r="AK129" s="304"/>
      <c r="AL129" s="304"/>
      <c r="AM129" s="304"/>
      <c r="AN129" s="304"/>
      <c r="AO129" s="304"/>
      <c r="AP129" s="304"/>
      <c r="AQ129" s="304"/>
      <c r="AR129" s="323"/>
      <c r="AS129" s="323"/>
      <c r="AT129" s="323"/>
      <c r="AU129" s="323"/>
      <c r="AV129" s="323"/>
      <c r="AW129" s="323"/>
      <c r="AX129" s="323"/>
      <c r="AY129" s="324"/>
      <c r="AZ129" s="323"/>
      <c r="BA129" s="933"/>
      <c r="BB129" s="933"/>
      <c r="BC129" s="323"/>
      <c r="BD129" s="327"/>
      <c r="BE129" s="326"/>
      <c r="BF129" s="16"/>
      <c r="BG129" s="315"/>
      <c r="BH129" s="83"/>
      <c r="BI129" s="83"/>
      <c r="BJ129" s="83"/>
      <c r="BK129" s="83"/>
      <c r="BL129" s="83"/>
      <c r="BM129" s="83"/>
      <c r="BN129" s="83"/>
    </row>
    <row r="130" spans="1:66" s="322" customFormat="1" ht="15" customHeight="1" x14ac:dyDescent="0.2">
      <c r="A130" s="315"/>
      <c r="B130" s="304"/>
      <c r="C130" s="304"/>
      <c r="D130" s="304"/>
      <c r="E130" s="304"/>
      <c r="F130" s="12"/>
      <c r="G130" s="304"/>
      <c r="H130" s="304"/>
      <c r="I130" s="304"/>
      <c r="J130" s="304"/>
      <c r="K130" s="304"/>
      <c r="L130" s="304"/>
      <c r="M130" s="304"/>
      <c r="N130" s="304"/>
      <c r="O130" s="304"/>
      <c r="P130" s="304"/>
      <c r="Q130" s="304"/>
      <c r="R130" s="304"/>
      <c r="S130" s="304"/>
      <c r="T130" s="304"/>
      <c r="U130" s="304"/>
      <c r="V130" s="304"/>
      <c r="W130" s="304"/>
      <c r="X130" s="304"/>
      <c r="Y130" s="304"/>
      <c r="Z130" s="304"/>
      <c r="AA130" s="304"/>
      <c r="AB130" s="304"/>
      <c r="AC130" s="304"/>
      <c r="AD130" s="304"/>
      <c r="AE130" s="16"/>
      <c r="AF130" s="16"/>
      <c r="AG130" s="304"/>
      <c r="AH130" s="304"/>
      <c r="AI130" s="304"/>
      <c r="AJ130" s="304"/>
      <c r="AK130" s="304"/>
      <c r="AL130" s="304"/>
      <c r="AM130" s="304"/>
      <c r="AN130" s="304"/>
      <c r="AO130" s="304"/>
      <c r="AP130" s="304"/>
      <c r="AQ130" s="304"/>
      <c r="AR130" s="323"/>
      <c r="AS130" s="323"/>
      <c r="AT130" s="323"/>
      <c r="AU130" s="323"/>
      <c r="AV130" s="323"/>
      <c r="AW130" s="323"/>
      <c r="AX130" s="323"/>
      <c r="AY130" s="324"/>
      <c r="AZ130" s="323"/>
      <c r="BA130" s="323"/>
      <c r="BB130" s="323"/>
      <c r="BC130" s="323"/>
      <c r="BD130" s="327"/>
      <c r="BE130" s="326"/>
      <c r="BF130" s="16"/>
      <c r="BG130" s="315"/>
      <c r="BH130" s="83"/>
      <c r="BI130" s="83"/>
      <c r="BJ130" s="83"/>
      <c r="BK130" s="83"/>
      <c r="BL130" s="83"/>
      <c r="BM130" s="83"/>
      <c r="BN130" s="83"/>
    </row>
    <row r="131" spans="1:66" s="322" customFormat="1" ht="15" customHeight="1" x14ac:dyDescent="0.2">
      <c r="A131" s="315"/>
      <c r="B131" s="304"/>
      <c r="C131" s="304"/>
      <c r="D131" s="304"/>
      <c r="E131" s="304"/>
      <c r="F131" s="12"/>
      <c r="G131" s="304"/>
      <c r="H131" s="304"/>
      <c r="I131" s="304"/>
      <c r="J131" s="304"/>
      <c r="K131" s="304"/>
      <c r="L131" s="304"/>
      <c r="M131" s="304"/>
      <c r="N131" s="304"/>
      <c r="O131" s="304"/>
      <c r="P131" s="304"/>
      <c r="Q131" s="304"/>
      <c r="R131" s="304"/>
      <c r="S131" s="304"/>
      <c r="T131" s="304"/>
      <c r="U131" s="304"/>
      <c r="V131" s="304"/>
      <c r="W131" s="304"/>
      <c r="X131" s="304"/>
      <c r="Y131" s="304"/>
      <c r="Z131" s="304"/>
      <c r="AA131" s="304"/>
      <c r="AB131" s="304"/>
      <c r="AC131" s="304"/>
      <c r="AD131" s="304"/>
      <c r="AE131" s="16"/>
      <c r="AF131" s="16"/>
      <c r="AG131" s="304"/>
      <c r="AH131" s="304"/>
      <c r="AI131" s="304"/>
      <c r="AJ131" s="304"/>
      <c r="AK131" s="304"/>
      <c r="AL131" s="304"/>
      <c r="AM131" s="1023" t="s">
        <v>209</v>
      </c>
      <c r="AN131" s="1023"/>
      <c r="AO131" s="1023"/>
      <c r="AP131" s="1023"/>
      <c r="AQ131" s="1023"/>
      <c r="AR131" s="323"/>
      <c r="AS131" s="323"/>
      <c r="AT131" s="323"/>
      <c r="AU131" s="323"/>
      <c r="AV131" s="323"/>
      <c r="AW131" s="323"/>
      <c r="AX131" s="323"/>
      <c r="AY131" s="324"/>
      <c r="AZ131" s="323"/>
      <c r="BA131" s="323"/>
      <c r="BB131" s="323"/>
      <c r="BC131" s="323"/>
      <c r="BD131" s="327"/>
      <c r="BE131" s="326"/>
      <c r="BF131" s="16"/>
      <c r="BG131" s="315"/>
      <c r="BH131" s="83"/>
      <c r="BI131" s="83"/>
      <c r="BJ131" s="83"/>
      <c r="BK131" s="83"/>
      <c r="BL131" s="83"/>
      <c r="BM131" s="83"/>
      <c r="BN131" s="83"/>
    </row>
    <row r="132" spans="1:66" s="322" customFormat="1" ht="15" customHeight="1" x14ac:dyDescent="0.2">
      <c r="A132" s="315"/>
      <c r="B132" s="304"/>
      <c r="C132" s="304"/>
      <c r="D132" s="304"/>
      <c r="E132" s="304"/>
      <c r="F132" s="12"/>
      <c r="G132" s="304"/>
      <c r="H132" s="304"/>
      <c r="I132" s="304"/>
      <c r="J132" s="304"/>
      <c r="K132" s="304"/>
      <c r="L132" s="304"/>
      <c r="M132" s="304"/>
      <c r="N132" s="304"/>
      <c r="O132" s="304"/>
      <c r="P132" s="304"/>
      <c r="Q132" s="304"/>
      <c r="R132" s="304"/>
      <c r="S132" s="304"/>
      <c r="T132" s="304"/>
      <c r="U132" s="304"/>
      <c r="V132" s="304"/>
      <c r="W132" s="304"/>
      <c r="X132" s="304"/>
      <c r="Y132" s="304"/>
      <c r="Z132" s="304"/>
      <c r="AA132" s="304"/>
      <c r="AB132" s="304"/>
      <c r="AC132" s="304"/>
      <c r="AD132" s="304"/>
      <c r="AE132" s="16"/>
      <c r="AF132" s="16"/>
      <c r="AG132" s="304"/>
      <c r="AH132" s="304"/>
      <c r="AI132" s="304"/>
      <c r="AJ132" s="304"/>
      <c r="AK132" s="304"/>
      <c r="AL132" s="304"/>
      <c r="AM132" s="1023"/>
      <c r="AN132" s="1023"/>
      <c r="AO132" s="1023"/>
      <c r="AP132" s="1023"/>
      <c r="AQ132" s="1023"/>
      <c r="AR132" s="323"/>
      <c r="AS132" s="323"/>
      <c r="AT132" s="323"/>
      <c r="AU132" s="323"/>
      <c r="AV132" s="323"/>
      <c r="AW132" s="323"/>
      <c r="AX132" s="323"/>
      <c r="AY132" s="324"/>
      <c r="AZ132" s="323"/>
      <c r="BA132" s="323"/>
      <c r="BB132" s="323"/>
      <c r="BC132" s="323"/>
      <c r="BD132" s="327"/>
      <c r="BE132" s="326"/>
      <c r="BF132" s="16"/>
      <c r="BG132" s="315"/>
      <c r="BH132" s="83"/>
      <c r="BI132" s="83"/>
      <c r="BJ132" s="83"/>
      <c r="BK132" s="83"/>
      <c r="BL132" s="83"/>
      <c r="BM132" s="83"/>
      <c r="BN132" s="83"/>
    </row>
    <row r="133" spans="1:66" s="322" customFormat="1" ht="15" customHeight="1" x14ac:dyDescent="0.2">
      <c r="A133" s="315"/>
      <c r="B133" s="304"/>
      <c r="C133" s="304"/>
      <c r="D133" s="304"/>
      <c r="E133" s="304"/>
      <c r="F133" s="12"/>
      <c r="G133" s="304"/>
      <c r="H133" s="304"/>
      <c r="I133" s="304"/>
      <c r="J133" s="304"/>
      <c r="K133" s="304"/>
      <c r="L133" s="304"/>
      <c r="M133" s="304"/>
      <c r="N133" s="304"/>
      <c r="O133" s="304"/>
      <c r="P133" s="304"/>
      <c r="Q133" s="304"/>
      <c r="R133" s="304"/>
      <c r="S133" s="304"/>
      <c r="T133" s="304"/>
      <c r="U133" s="304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16"/>
      <c r="AF133" s="16"/>
      <c r="AG133" s="304"/>
      <c r="AH133" s="304"/>
      <c r="AI133" s="304"/>
      <c r="AJ133" s="304"/>
      <c r="AK133" s="304"/>
      <c r="AL133" s="304"/>
      <c r="AM133" s="1023"/>
      <c r="AN133" s="1023"/>
      <c r="AO133" s="1023"/>
      <c r="AP133" s="1023"/>
      <c r="AQ133" s="1023"/>
      <c r="AR133" s="323"/>
      <c r="AS133" s="323"/>
      <c r="AT133" s="323"/>
      <c r="AU133" s="323"/>
      <c r="AV133" s="323"/>
      <c r="AW133" s="323"/>
      <c r="AX133" s="323"/>
      <c r="AY133" s="324"/>
      <c r="AZ133" s="323"/>
      <c r="BA133" s="323"/>
      <c r="BB133" s="323"/>
      <c r="BC133" s="323"/>
      <c r="BD133" s="327"/>
      <c r="BE133" s="326"/>
      <c r="BF133" s="16"/>
      <c r="BG133" s="315"/>
      <c r="BH133" s="83"/>
      <c r="BI133" s="83"/>
      <c r="BJ133" s="83"/>
      <c r="BK133" s="83"/>
      <c r="BL133" s="83"/>
      <c r="BM133" s="83"/>
      <c r="BN133" s="83"/>
    </row>
    <row r="134" spans="1:66" s="322" customFormat="1" ht="15" customHeight="1" thickBot="1" x14ac:dyDescent="0.25">
      <c r="A134" s="315"/>
      <c r="B134" s="304"/>
      <c r="C134" s="304"/>
      <c r="D134" s="304"/>
      <c r="E134" s="304"/>
      <c r="F134" s="12"/>
      <c r="G134" s="304"/>
      <c r="H134" s="304"/>
      <c r="I134" s="304"/>
      <c r="J134" s="304"/>
      <c r="K134" s="304"/>
      <c r="L134" s="304"/>
      <c r="M134" s="304"/>
      <c r="N134" s="304"/>
      <c r="O134" s="304"/>
      <c r="P134" s="304"/>
      <c r="Q134" s="304"/>
      <c r="R134" s="304"/>
      <c r="S134" s="304"/>
      <c r="T134" s="304"/>
      <c r="U134" s="304"/>
      <c r="V134" s="304"/>
      <c r="W134" s="304"/>
      <c r="X134" s="304"/>
      <c r="Y134" s="304"/>
      <c r="Z134" s="304"/>
      <c r="AA134" s="304"/>
      <c r="AB134" s="304"/>
      <c r="AC134" s="304"/>
      <c r="AD134" s="304"/>
      <c r="AE134" s="16"/>
      <c r="AF134" s="16"/>
      <c r="AG134" s="304"/>
      <c r="AH134" s="304"/>
      <c r="AI134" s="304"/>
      <c r="AJ134" s="304"/>
      <c r="AK134" s="304"/>
      <c r="AL134" s="304"/>
      <c r="AM134" s="304"/>
      <c r="AN134" s="304"/>
      <c r="AO134" s="16"/>
      <c r="AP134" s="16"/>
      <c r="AQ134" s="16"/>
      <c r="AR134" s="323"/>
      <c r="AS134" s="328"/>
      <c r="AT134" s="328"/>
      <c r="AU134" s="328"/>
      <c r="AV134" s="328"/>
      <c r="AW134" s="328"/>
      <c r="AX134" s="328"/>
      <c r="AY134" s="329"/>
      <c r="AZ134" s="328"/>
      <c r="BA134" s="328"/>
      <c r="BB134" s="328"/>
      <c r="BC134" s="328"/>
      <c r="BD134" s="325"/>
      <c r="BE134" s="326"/>
      <c r="BF134" s="16"/>
      <c r="BG134" s="315"/>
      <c r="BH134" s="83"/>
      <c r="BI134" s="83"/>
      <c r="BJ134" s="83"/>
      <c r="BK134" s="83"/>
      <c r="BL134" s="83"/>
      <c r="BM134" s="83"/>
      <c r="BN134" s="83"/>
    </row>
    <row r="135" spans="1:66" s="322" customFormat="1" ht="15" customHeight="1" x14ac:dyDescent="0.2">
      <c r="A135" s="315"/>
      <c r="B135" s="304"/>
      <c r="C135" s="304"/>
      <c r="D135" s="304"/>
      <c r="E135" s="304"/>
      <c r="F135" s="12"/>
      <c r="G135" s="304"/>
      <c r="H135" s="304"/>
      <c r="I135" s="304"/>
      <c r="J135" s="304"/>
      <c r="K135" s="304"/>
      <c r="L135" s="304"/>
      <c r="M135" s="304"/>
      <c r="N135" s="304"/>
      <c r="O135" s="304"/>
      <c r="P135" s="304"/>
      <c r="Q135" s="304"/>
      <c r="R135" s="304"/>
      <c r="S135" s="304"/>
      <c r="T135" s="304"/>
      <c r="U135" s="304"/>
      <c r="V135" s="304"/>
      <c r="W135" s="304"/>
      <c r="X135" s="304"/>
      <c r="Y135" s="304"/>
      <c r="Z135" s="304"/>
      <c r="AA135" s="304"/>
      <c r="AB135" s="304"/>
      <c r="AC135" s="304"/>
      <c r="AD135" s="304"/>
      <c r="AE135" s="16"/>
      <c r="AF135" s="16"/>
      <c r="AG135" s="304"/>
      <c r="AH135" s="304"/>
      <c r="AI135" s="304"/>
      <c r="AJ135" s="304"/>
      <c r="AK135" s="304"/>
      <c r="AL135" s="304"/>
      <c r="AM135" s="304"/>
      <c r="AN135" s="304"/>
      <c r="AO135" s="16"/>
      <c r="AP135" s="16"/>
      <c r="AQ135" s="16"/>
      <c r="AR135" s="323"/>
      <c r="AS135" s="328"/>
      <c r="AT135" s="328"/>
      <c r="AU135" s="330"/>
      <c r="AV135" s="331"/>
      <c r="AW135" s="332"/>
      <c r="AX135" s="328"/>
      <c r="AY135" s="329"/>
      <c r="AZ135" s="328"/>
      <c r="BA135" s="328"/>
      <c r="BB135" s="328"/>
      <c r="BC135" s="328"/>
      <c r="BD135" s="325"/>
      <c r="BE135" s="326"/>
      <c r="BF135" s="16"/>
      <c r="BG135" s="315"/>
      <c r="BH135" s="83"/>
      <c r="BI135" s="83"/>
      <c r="BJ135" s="83"/>
      <c r="BK135" s="83"/>
      <c r="BL135" s="83"/>
      <c r="BM135" s="83"/>
      <c r="BN135" s="83"/>
    </row>
    <row r="136" spans="1:66" s="322" customFormat="1" ht="15" customHeight="1" x14ac:dyDescent="0.2">
      <c r="A136" s="315"/>
      <c r="B136" s="304"/>
      <c r="C136" s="304"/>
      <c r="D136" s="304"/>
      <c r="E136" s="304"/>
      <c r="F136" s="12"/>
      <c r="G136" s="304"/>
      <c r="H136" s="304"/>
      <c r="I136" s="304"/>
      <c r="J136" s="304"/>
      <c r="K136" s="304"/>
      <c r="L136" s="304"/>
      <c r="M136" s="304"/>
      <c r="N136" s="304"/>
      <c r="O136" s="304"/>
      <c r="P136" s="304"/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304"/>
      <c r="AB136" s="304"/>
      <c r="AC136" s="304"/>
      <c r="AD136" s="304"/>
      <c r="AE136" s="16"/>
      <c r="AF136" s="16"/>
      <c r="AG136" s="304"/>
      <c r="AH136" s="304"/>
      <c r="AI136" s="304"/>
      <c r="AJ136" s="304"/>
      <c r="AK136" s="304"/>
      <c r="AL136" s="304"/>
      <c r="AM136" s="304"/>
      <c r="AN136" s="304"/>
      <c r="AO136" s="304"/>
      <c r="AP136" s="304"/>
      <c r="AQ136" s="304"/>
      <c r="AR136" s="328"/>
      <c r="AS136" s="328"/>
      <c r="AT136" s="328"/>
      <c r="AU136" s="333"/>
      <c r="AV136" s="334"/>
      <c r="AW136" s="335"/>
      <c r="AX136" s="328"/>
      <c r="AY136" s="329"/>
      <c r="AZ136" s="328"/>
      <c r="BA136" s="328"/>
      <c r="BB136" s="328"/>
      <c r="BC136" s="328"/>
      <c r="BD136" s="325"/>
      <c r="BE136" s="326"/>
      <c r="BF136" s="16"/>
      <c r="BG136" s="315"/>
      <c r="BH136" s="83"/>
      <c r="BI136" s="83"/>
      <c r="BJ136" s="83"/>
      <c r="BK136" s="83"/>
      <c r="BL136" s="83"/>
      <c r="BM136" s="83"/>
      <c r="BN136" s="83"/>
    </row>
    <row r="137" spans="1:66" s="322" customFormat="1" ht="15" customHeight="1" x14ac:dyDescent="0.2">
      <c r="A137" s="315"/>
      <c r="B137" s="304"/>
      <c r="C137" s="304"/>
      <c r="D137" s="304"/>
      <c r="E137" s="304"/>
      <c r="F137" s="12"/>
      <c r="G137" s="304"/>
      <c r="H137" s="304"/>
      <c r="I137" s="304"/>
      <c r="J137" s="304"/>
      <c r="K137" s="304"/>
      <c r="L137" s="304"/>
      <c r="M137" s="304"/>
      <c r="N137" s="304"/>
      <c r="O137" s="304"/>
      <c r="P137" s="304"/>
      <c r="Q137" s="304"/>
      <c r="R137" s="304"/>
      <c r="S137" s="304"/>
      <c r="T137" s="304"/>
      <c r="U137" s="304"/>
      <c r="V137" s="304"/>
      <c r="W137" s="304"/>
      <c r="X137" s="304"/>
      <c r="Y137" s="304"/>
      <c r="Z137" s="304"/>
      <c r="AA137" s="304"/>
      <c r="AB137" s="304"/>
      <c r="AC137" s="304"/>
      <c r="AD137" s="304"/>
      <c r="AE137" s="16"/>
      <c r="AF137" s="16"/>
      <c r="AG137" s="304"/>
      <c r="AH137" s="304"/>
      <c r="AI137" s="304"/>
      <c r="AJ137" s="304"/>
      <c r="AK137" s="304"/>
      <c r="AL137" s="304"/>
      <c r="AM137" s="304"/>
      <c r="AN137" s="304"/>
      <c r="AO137" s="304"/>
      <c r="AP137" s="304"/>
      <c r="AQ137" s="304"/>
      <c r="AR137" s="328"/>
      <c r="AS137" s="328"/>
      <c r="AT137" s="328"/>
      <c r="AU137" s="333"/>
      <c r="AV137" s="334"/>
      <c r="AW137" s="335"/>
      <c r="AX137" s="328"/>
      <c r="AY137" s="329"/>
      <c r="AZ137" s="328"/>
      <c r="BA137" s="328"/>
      <c r="BB137" s="328"/>
      <c r="BC137" s="328"/>
      <c r="BD137" s="325"/>
      <c r="BE137" s="326"/>
      <c r="BF137" s="16"/>
      <c r="BG137" s="315"/>
      <c r="BH137" s="83"/>
      <c r="BI137" s="83"/>
      <c r="BJ137" s="83"/>
      <c r="BK137" s="83"/>
      <c r="BL137" s="83"/>
      <c r="BM137" s="83"/>
      <c r="BN137" s="83"/>
    </row>
    <row r="138" spans="1:66" s="322" customFormat="1" ht="15" customHeight="1" x14ac:dyDescent="0.2">
      <c r="A138" s="315"/>
      <c r="B138" s="304"/>
      <c r="C138" s="304"/>
      <c r="D138" s="304"/>
      <c r="E138" s="304"/>
      <c r="F138" s="12"/>
      <c r="G138" s="304"/>
      <c r="H138" s="304"/>
      <c r="I138" s="304"/>
      <c r="J138" s="304"/>
      <c r="K138" s="304"/>
      <c r="L138" s="304"/>
      <c r="M138" s="304"/>
      <c r="N138" s="304"/>
      <c r="O138" s="304"/>
      <c r="P138" s="304"/>
      <c r="Q138" s="304"/>
      <c r="R138" s="304"/>
      <c r="S138" s="304"/>
      <c r="T138" s="304"/>
      <c r="U138" s="304"/>
      <c r="V138" s="304"/>
      <c r="W138" s="304"/>
      <c r="X138" s="304"/>
      <c r="Y138" s="304"/>
      <c r="Z138" s="304"/>
      <c r="AA138" s="304"/>
      <c r="AB138" s="304"/>
      <c r="AC138" s="304"/>
      <c r="AD138" s="304"/>
      <c r="AE138" s="16"/>
      <c r="AF138" s="16"/>
      <c r="AG138" s="304"/>
      <c r="AH138" s="304"/>
      <c r="AI138" s="304"/>
      <c r="AJ138" s="304"/>
      <c r="AK138" s="304"/>
      <c r="AL138" s="304"/>
      <c r="AM138" s="304"/>
      <c r="AN138" s="304"/>
      <c r="AO138" s="304"/>
      <c r="AP138" s="304"/>
      <c r="AQ138" s="304"/>
      <c r="AR138" s="328"/>
      <c r="AS138" s="328"/>
      <c r="AT138" s="328"/>
      <c r="AU138" s="1024">
        <v>31</v>
      </c>
      <c r="AV138" s="1025"/>
      <c r="AW138" s="1026"/>
      <c r="AX138" s="328"/>
      <c r="AY138" s="324"/>
      <c r="AZ138" s="323"/>
      <c r="BA138" s="323"/>
      <c r="BB138" s="323"/>
      <c r="BC138" s="323"/>
      <c r="BD138" s="325"/>
      <c r="BE138" s="326"/>
      <c r="BF138" s="16"/>
      <c r="BG138" s="321"/>
      <c r="BH138" s="83"/>
      <c r="BI138" s="83"/>
      <c r="BJ138" s="83"/>
      <c r="BK138" s="83"/>
      <c r="BL138" s="83"/>
      <c r="BM138" s="83"/>
      <c r="BN138" s="83"/>
    </row>
    <row r="139" spans="1:66" s="314" customFormat="1" ht="15" customHeight="1" x14ac:dyDescent="0.2">
      <c r="A139" s="315"/>
      <c r="B139" s="304"/>
      <c r="C139" s="304"/>
      <c r="D139" s="304"/>
      <c r="E139" s="304"/>
      <c r="F139" s="304"/>
      <c r="G139" s="304"/>
      <c r="H139" s="304"/>
      <c r="I139" s="304"/>
      <c r="J139" s="304"/>
      <c r="K139" s="304"/>
      <c r="L139" s="304"/>
      <c r="M139" s="304"/>
      <c r="N139" s="304"/>
      <c r="O139" s="304"/>
      <c r="P139" s="304"/>
      <c r="Q139" s="304"/>
      <c r="R139" s="304"/>
      <c r="S139" s="304"/>
      <c r="T139" s="304"/>
      <c r="U139" s="304"/>
      <c r="V139" s="304"/>
      <c r="W139" s="304"/>
      <c r="X139" s="304"/>
      <c r="Y139" s="304"/>
      <c r="Z139" s="304"/>
      <c r="AA139" s="304"/>
      <c r="AB139" s="304"/>
      <c r="AC139" s="304"/>
      <c r="AD139" s="304"/>
      <c r="AE139" s="304"/>
      <c r="AF139" s="304"/>
      <c r="AG139" s="304"/>
      <c r="AH139" s="304"/>
      <c r="AI139" s="304"/>
      <c r="AJ139" s="304"/>
      <c r="AK139" s="304"/>
      <c r="AL139" s="304"/>
      <c r="AM139" s="304"/>
      <c r="AN139" s="304"/>
      <c r="AO139" s="304"/>
      <c r="AP139" s="304"/>
      <c r="AQ139" s="304"/>
      <c r="AR139" s="328"/>
      <c r="AS139" s="328"/>
      <c r="AT139" s="328"/>
      <c r="AU139" s="1024"/>
      <c r="AV139" s="1025"/>
      <c r="AW139" s="1026"/>
      <c r="AX139" s="323"/>
      <c r="AY139" s="324"/>
      <c r="AZ139" s="323"/>
      <c r="BA139" s="323"/>
      <c r="BB139" s="323"/>
      <c r="BC139" s="323"/>
      <c r="BD139" s="325"/>
      <c r="BE139" s="336"/>
      <c r="BF139" s="16"/>
      <c r="BG139" s="321"/>
      <c r="BH139" s="317"/>
      <c r="BI139" s="317"/>
      <c r="BJ139" s="317"/>
      <c r="BK139" s="317"/>
      <c r="BL139" s="317"/>
      <c r="BM139" s="317"/>
      <c r="BN139" s="317"/>
    </row>
    <row r="140" spans="1:66" s="314" customFormat="1" ht="15" customHeight="1" x14ac:dyDescent="0.2">
      <c r="A140" s="315"/>
      <c r="B140" s="304"/>
      <c r="C140" s="304"/>
      <c r="D140" s="304"/>
      <c r="E140" s="304"/>
      <c r="F140" s="304"/>
      <c r="G140" s="304"/>
      <c r="H140" s="304"/>
      <c r="I140" s="304"/>
      <c r="J140" s="304"/>
      <c r="K140" s="304"/>
      <c r="L140" s="304"/>
      <c r="M140" s="304"/>
      <c r="N140" s="304"/>
      <c r="O140" s="304"/>
      <c r="P140" s="304"/>
      <c r="Q140" s="304"/>
      <c r="R140" s="304"/>
      <c r="S140" s="304"/>
      <c r="T140" s="304"/>
      <c r="U140" s="304"/>
      <c r="V140" s="304"/>
      <c r="W140" s="304"/>
      <c r="X140" s="304"/>
      <c r="Y140" s="304"/>
      <c r="Z140" s="304"/>
      <c r="AA140" s="304"/>
      <c r="AB140" s="304"/>
      <c r="AC140" s="304"/>
      <c r="AD140" s="304"/>
      <c r="AE140" s="304"/>
      <c r="AF140" s="304"/>
      <c r="AG140" s="304"/>
      <c r="AH140" s="304"/>
      <c r="AI140" s="304"/>
      <c r="AJ140" s="304"/>
      <c r="AK140" s="304"/>
      <c r="AL140" s="304"/>
      <c r="AM140" s="304"/>
      <c r="AN140" s="304"/>
      <c r="AO140" s="304"/>
      <c r="AP140" s="304"/>
      <c r="AQ140" s="304"/>
      <c r="AR140" s="323"/>
      <c r="AS140" s="323"/>
      <c r="AT140" s="323"/>
      <c r="AU140" s="337"/>
      <c r="AV140" s="338"/>
      <c r="AW140" s="339"/>
      <c r="AX140" s="323"/>
      <c r="AY140" s="324"/>
      <c r="AZ140" s="323"/>
      <c r="BA140" s="323"/>
      <c r="BB140" s="323"/>
      <c r="BC140" s="323"/>
      <c r="BD140" s="325"/>
      <c r="BE140" s="336"/>
      <c r="BF140" s="16"/>
      <c r="BG140" s="315"/>
      <c r="BH140" s="317"/>
      <c r="BI140" s="317"/>
      <c r="BJ140" s="317"/>
      <c r="BK140" s="317"/>
      <c r="BL140" s="317"/>
      <c r="BM140" s="317"/>
      <c r="BN140" s="317"/>
    </row>
    <row r="141" spans="1:66" s="314" customFormat="1" ht="15" customHeight="1" x14ac:dyDescent="0.2">
      <c r="A141" s="315"/>
      <c r="B141" s="304"/>
      <c r="C141" s="304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304"/>
      <c r="AN141" s="304"/>
      <c r="AO141" s="304"/>
      <c r="AP141" s="304"/>
      <c r="AQ141" s="304"/>
      <c r="AR141" s="323"/>
      <c r="AS141" s="323"/>
      <c r="AT141" s="323"/>
      <c r="AU141" s="337"/>
      <c r="AV141" s="338"/>
      <c r="AW141" s="339"/>
      <c r="AX141" s="323"/>
      <c r="AY141" s="324"/>
      <c r="AZ141" s="323"/>
      <c r="BA141" s="323"/>
      <c r="BB141" s="323"/>
      <c r="BC141" s="323"/>
      <c r="BD141" s="327"/>
      <c r="BE141" s="336"/>
      <c r="BF141" s="16"/>
      <c r="BG141" s="315"/>
      <c r="BH141" s="317"/>
      <c r="BI141" s="317"/>
      <c r="BJ141" s="317"/>
      <c r="BK141" s="317"/>
      <c r="BL141" s="317"/>
      <c r="BM141" s="317"/>
      <c r="BN141" s="317"/>
    </row>
    <row r="142" spans="1:66" s="314" customFormat="1" ht="15" customHeight="1" x14ac:dyDescent="0.2">
      <c r="A142" s="315"/>
      <c r="B142" s="304"/>
      <c r="C142" s="304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304"/>
      <c r="AC142" s="304"/>
      <c r="AD142" s="304"/>
      <c r="AE142" s="304"/>
      <c r="AF142" s="304"/>
      <c r="AG142" s="304"/>
      <c r="AH142" s="304"/>
      <c r="AI142" s="304"/>
      <c r="AJ142" s="304"/>
      <c r="AK142" s="304"/>
      <c r="AL142" s="304"/>
      <c r="AM142" s="304"/>
      <c r="AN142" s="304"/>
      <c r="AO142" s="304"/>
      <c r="AP142" s="304"/>
      <c r="AQ142" s="304"/>
      <c r="AR142" s="323"/>
      <c r="AS142" s="323"/>
      <c r="AT142" s="323"/>
      <c r="AU142" s="337"/>
      <c r="AV142" s="338"/>
      <c r="AW142" s="339"/>
      <c r="AX142" s="323"/>
      <c r="AY142" s="324"/>
      <c r="AZ142" s="323"/>
      <c r="BA142" s="323"/>
      <c r="BB142" s="987">
        <v>95</v>
      </c>
      <c r="BC142" s="987"/>
      <c r="BD142" s="1029"/>
      <c r="BE142" s="336"/>
      <c r="BF142" s="16"/>
      <c r="BG142" s="315"/>
      <c r="BH142" s="317"/>
      <c r="BI142" s="317"/>
      <c r="BJ142" s="317"/>
      <c r="BK142" s="317"/>
      <c r="BL142" s="317"/>
      <c r="BM142" s="317"/>
      <c r="BN142" s="317"/>
    </row>
    <row r="143" spans="1:66" s="314" customFormat="1" ht="15" customHeight="1" x14ac:dyDescent="0.2">
      <c r="A143" s="315"/>
      <c r="B143" s="304"/>
      <c r="C143" s="304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304"/>
      <c r="AC143" s="304"/>
      <c r="AD143" s="304"/>
      <c r="AE143" s="304"/>
      <c r="AF143" s="304"/>
      <c r="AG143" s="304"/>
      <c r="AH143" s="304"/>
      <c r="AI143" s="304"/>
      <c r="AJ143" s="304"/>
      <c r="AK143" s="304"/>
      <c r="AL143" s="304"/>
      <c r="AM143" s="304"/>
      <c r="AN143" s="304"/>
      <c r="AO143" s="304"/>
      <c r="AP143" s="304"/>
      <c r="AQ143" s="16"/>
      <c r="AR143" s="323"/>
      <c r="AS143" s="323"/>
      <c r="AT143" s="323"/>
      <c r="AU143" s="1024">
        <v>32</v>
      </c>
      <c r="AV143" s="1025"/>
      <c r="AW143" s="1026"/>
      <c r="AX143" s="328"/>
      <c r="AY143" s="324"/>
      <c r="AZ143" s="323"/>
      <c r="BA143" s="323"/>
      <c r="BB143" s="987"/>
      <c r="BC143" s="987"/>
      <c r="BD143" s="1029"/>
      <c r="BE143" s="336"/>
      <c r="BF143" s="16"/>
      <c r="BG143" s="315"/>
      <c r="BH143" s="317"/>
      <c r="BI143" s="317"/>
      <c r="BJ143" s="317"/>
      <c r="BK143" s="317"/>
      <c r="BL143" s="317"/>
      <c r="BM143" s="317"/>
      <c r="BN143" s="317"/>
    </row>
    <row r="144" spans="1:66" s="317" customFormat="1" ht="15" customHeight="1" x14ac:dyDescent="0.2">
      <c r="A144" s="315"/>
      <c r="B144" s="304"/>
      <c r="C144" s="304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304"/>
      <c r="AC144" s="304"/>
      <c r="AD144" s="304"/>
      <c r="AE144" s="304"/>
      <c r="AF144" s="304"/>
      <c r="AG144" s="304"/>
      <c r="AH144" s="304"/>
      <c r="AI144" s="304"/>
      <c r="AJ144" s="304"/>
      <c r="AK144" s="304"/>
      <c r="AL144" s="304"/>
      <c r="AM144" s="304"/>
      <c r="AN144" s="304"/>
      <c r="AO144" s="304"/>
      <c r="AP144" s="304"/>
      <c r="AQ144" s="137"/>
      <c r="AR144" s="323"/>
      <c r="AS144" s="323"/>
      <c r="AT144" s="323"/>
      <c r="AU144" s="1024"/>
      <c r="AV144" s="1025"/>
      <c r="AW144" s="1026"/>
      <c r="AX144" s="328"/>
      <c r="AY144" s="324"/>
      <c r="AZ144" s="323"/>
      <c r="BA144" s="323"/>
      <c r="BB144" s="323"/>
      <c r="BC144" s="323"/>
      <c r="BD144" s="327"/>
      <c r="BE144" s="336"/>
      <c r="BF144" s="16"/>
      <c r="BG144" s="315"/>
    </row>
    <row r="145" spans="1:66" s="317" customFormat="1" ht="15" customHeight="1" x14ac:dyDescent="0.2">
      <c r="A145" s="315"/>
      <c r="B145" s="304"/>
      <c r="C145" s="304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304"/>
      <c r="AC145" s="304"/>
      <c r="AD145" s="304"/>
      <c r="AE145" s="304"/>
      <c r="AF145" s="304"/>
      <c r="AG145" s="304"/>
      <c r="AH145" s="304"/>
      <c r="AI145" s="304"/>
      <c r="AJ145" s="304"/>
      <c r="AK145" s="304"/>
      <c r="AL145" s="304"/>
      <c r="AM145" s="304"/>
      <c r="AN145" s="304"/>
      <c r="AO145" s="304"/>
      <c r="AP145" s="304"/>
      <c r="AQ145" s="304"/>
      <c r="AR145" s="323"/>
      <c r="AS145" s="323"/>
      <c r="AT145" s="323"/>
      <c r="AU145" s="337"/>
      <c r="AV145" s="338"/>
      <c r="AW145" s="339"/>
      <c r="AX145" s="328"/>
      <c r="AY145" s="324"/>
      <c r="AZ145" s="323"/>
      <c r="BA145" s="323"/>
      <c r="BB145" s="323"/>
      <c r="BC145" s="323"/>
      <c r="BD145" s="327"/>
      <c r="BE145" s="336"/>
      <c r="BF145" s="16"/>
      <c r="BG145" s="315"/>
    </row>
    <row r="146" spans="1:66" s="317" customFormat="1" ht="15" customHeight="1" x14ac:dyDescent="0.2">
      <c r="A146" s="315"/>
      <c r="B146" s="304"/>
      <c r="C146" s="304"/>
      <c r="D146" s="16"/>
      <c r="E146" s="16"/>
      <c r="F146" s="16"/>
      <c r="G146" s="16"/>
      <c r="H146" s="304"/>
      <c r="I146" s="304"/>
      <c r="J146" s="304"/>
      <c r="K146" s="304"/>
      <c r="L146" s="304"/>
      <c r="M146" s="304"/>
      <c r="N146" s="304"/>
      <c r="O146" s="304"/>
      <c r="P146" s="304"/>
      <c r="Q146" s="304"/>
      <c r="R146" s="304"/>
      <c r="S146" s="304"/>
      <c r="T146" s="304"/>
      <c r="U146" s="304"/>
      <c r="V146" s="304"/>
      <c r="W146" s="304"/>
      <c r="X146" s="304"/>
      <c r="Y146" s="304"/>
      <c r="Z146" s="304"/>
      <c r="AA146" s="304"/>
      <c r="AB146" s="304"/>
      <c r="AC146" s="304"/>
      <c r="AD146" s="304"/>
      <c r="AE146" s="304"/>
      <c r="AF146" s="304"/>
      <c r="AG146" s="304"/>
      <c r="AH146" s="304"/>
      <c r="AI146" s="304"/>
      <c r="AJ146" s="304"/>
      <c r="AK146" s="304"/>
      <c r="AL146" s="304"/>
      <c r="AM146" s="304"/>
      <c r="AN146" s="304"/>
      <c r="AO146" s="304"/>
      <c r="AP146" s="304"/>
      <c r="AQ146" s="304"/>
      <c r="AR146" s="328"/>
      <c r="AS146" s="328"/>
      <c r="AT146" s="328"/>
      <c r="AU146" s="337"/>
      <c r="AV146" s="338"/>
      <c r="AW146" s="339"/>
      <c r="AX146" s="328"/>
      <c r="AY146" s="329"/>
      <c r="AZ146" s="328"/>
      <c r="BA146" s="328"/>
      <c r="BB146" s="328"/>
      <c r="BC146" s="328"/>
      <c r="BD146" s="325"/>
      <c r="BE146" s="336"/>
      <c r="BF146" s="16"/>
      <c r="BG146" s="315"/>
    </row>
    <row r="147" spans="1:66" s="317" customFormat="1" ht="15" customHeight="1" x14ac:dyDescent="0.2">
      <c r="A147" s="321"/>
      <c r="B147" s="16"/>
      <c r="C147" s="16"/>
      <c r="D147" s="16"/>
      <c r="E147" s="16"/>
      <c r="F147" s="16"/>
      <c r="G147" s="16"/>
      <c r="H147" s="912"/>
      <c r="I147" s="912"/>
      <c r="J147" s="912"/>
      <c r="K147" s="912"/>
      <c r="L147" s="912"/>
      <c r="M147" s="912"/>
      <c r="N147" s="912"/>
      <c r="O147" s="912"/>
      <c r="P147" s="912"/>
      <c r="Q147" s="912"/>
      <c r="R147" s="912"/>
      <c r="S147" s="912"/>
      <c r="T147" s="137"/>
      <c r="U147" s="137"/>
      <c r="V147" s="137"/>
      <c r="W147" s="137"/>
      <c r="X147" s="137"/>
      <c r="Y147" s="137"/>
      <c r="Z147" s="137"/>
      <c r="AA147" s="137"/>
      <c r="AB147" s="304"/>
      <c r="AC147" s="304"/>
      <c r="AD147" s="304"/>
      <c r="AE147" s="304"/>
      <c r="AF147" s="304"/>
      <c r="AG147" s="304"/>
      <c r="AH147" s="304"/>
      <c r="AI147" s="304"/>
      <c r="AJ147" s="304"/>
      <c r="AK147" s="304"/>
      <c r="AL147" s="304"/>
      <c r="AM147" s="304"/>
      <c r="AN147" s="304"/>
      <c r="AO147" s="304"/>
      <c r="AP147" s="304"/>
      <c r="AQ147" s="304"/>
      <c r="AR147" s="328"/>
      <c r="AS147" s="328"/>
      <c r="AT147" s="328"/>
      <c r="AU147" s="337"/>
      <c r="AV147" s="338"/>
      <c r="AW147" s="339"/>
      <c r="AX147" s="323"/>
      <c r="AY147" s="329"/>
      <c r="AZ147" s="328"/>
      <c r="BA147" s="328"/>
      <c r="BB147" s="328"/>
      <c r="BC147" s="328"/>
      <c r="BD147" s="325"/>
      <c r="BE147" s="336"/>
      <c r="BF147" s="16"/>
      <c r="BG147" s="315"/>
    </row>
    <row r="148" spans="1:66" s="317" customFormat="1" ht="15" customHeight="1" x14ac:dyDescent="0.2">
      <c r="A148" s="321"/>
      <c r="B148" s="16"/>
      <c r="C148" s="16"/>
      <c r="D148" s="16"/>
      <c r="E148" s="16"/>
      <c r="F148" s="16"/>
      <c r="G148" s="16"/>
      <c r="H148" s="912"/>
      <c r="I148" s="912"/>
      <c r="J148" s="912"/>
      <c r="K148" s="912"/>
      <c r="L148" s="912"/>
      <c r="M148" s="912"/>
      <c r="N148" s="912"/>
      <c r="O148" s="912"/>
      <c r="P148" s="912"/>
      <c r="Q148" s="912"/>
      <c r="R148" s="912"/>
      <c r="S148" s="912"/>
      <c r="T148" s="137"/>
      <c r="U148" s="137"/>
      <c r="V148" s="137"/>
      <c r="W148" s="137"/>
      <c r="X148" s="137"/>
      <c r="Y148" s="137"/>
      <c r="Z148" s="137"/>
      <c r="AA148" s="137"/>
      <c r="AB148" s="304"/>
      <c r="AC148" s="304"/>
      <c r="AD148" s="304"/>
      <c r="AE148" s="304"/>
      <c r="AF148" s="304"/>
      <c r="AG148" s="304"/>
      <c r="AH148" s="304"/>
      <c r="AI148" s="304"/>
      <c r="AJ148" s="304"/>
      <c r="AK148" s="304"/>
      <c r="AL148" s="304"/>
      <c r="AM148" s="304"/>
      <c r="AN148" s="304"/>
      <c r="AO148" s="304"/>
      <c r="AP148" s="304"/>
      <c r="AQ148" s="304"/>
      <c r="AR148" s="328"/>
      <c r="AS148" s="328"/>
      <c r="AT148" s="328"/>
      <c r="AU148" s="1024">
        <v>31</v>
      </c>
      <c r="AV148" s="1025"/>
      <c r="AW148" s="1026"/>
      <c r="AX148" s="323"/>
      <c r="AY148" s="329"/>
      <c r="AZ148" s="328"/>
      <c r="BA148" s="328"/>
      <c r="BB148" s="328"/>
      <c r="BC148" s="328"/>
      <c r="BD148" s="325"/>
      <c r="BE148" s="336"/>
      <c r="BF148" s="16"/>
      <c r="BG148" s="315"/>
    </row>
    <row r="149" spans="1:66" s="317" customFormat="1" ht="15" customHeight="1" x14ac:dyDescent="0.2">
      <c r="A149" s="321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304"/>
      <c r="AC149" s="304"/>
      <c r="AD149" s="304"/>
      <c r="AE149" s="304"/>
      <c r="AF149" s="304"/>
      <c r="AG149" s="304"/>
      <c r="AH149" s="304"/>
      <c r="AI149" s="304"/>
      <c r="AJ149" s="304"/>
      <c r="AK149" s="304"/>
      <c r="AL149" s="304"/>
      <c r="AM149" s="304"/>
      <c r="AN149" s="304"/>
      <c r="AO149" s="304"/>
      <c r="AP149" s="304"/>
      <c r="AQ149" s="304"/>
      <c r="AR149" s="328"/>
      <c r="AS149" s="328"/>
      <c r="AT149" s="328"/>
      <c r="AU149" s="1024"/>
      <c r="AV149" s="1025"/>
      <c r="AW149" s="1026"/>
      <c r="AX149" s="323"/>
      <c r="AY149" s="329"/>
      <c r="AZ149" s="328"/>
      <c r="BA149" s="328"/>
      <c r="BB149" s="328"/>
      <c r="BC149" s="328"/>
      <c r="BD149" s="325"/>
      <c r="BE149" s="336"/>
      <c r="BF149" s="16"/>
      <c r="BG149" s="315"/>
    </row>
    <row r="150" spans="1:66" s="83" customFormat="1" ht="15" customHeight="1" x14ac:dyDescent="0.2">
      <c r="A150" s="321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328"/>
      <c r="AS150" s="328"/>
      <c r="AT150" s="328"/>
      <c r="AU150" s="333"/>
      <c r="AV150" s="334"/>
      <c r="AW150" s="335"/>
      <c r="AX150" s="323"/>
      <c r="AY150" s="324"/>
      <c r="AZ150" s="323"/>
      <c r="BA150" s="323"/>
      <c r="BB150" s="323"/>
      <c r="BC150" s="323"/>
      <c r="BD150" s="325"/>
      <c r="BE150" s="326"/>
      <c r="BF150" s="16"/>
      <c r="BG150" s="321"/>
    </row>
    <row r="151" spans="1:66" s="83" customFormat="1" ht="15" customHeight="1" x14ac:dyDescent="0.2">
      <c r="A151" s="321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328"/>
      <c r="AS151" s="328"/>
      <c r="AT151" s="328"/>
      <c r="AU151" s="333"/>
      <c r="AV151" s="338"/>
      <c r="AW151" s="335"/>
      <c r="AX151" s="323"/>
      <c r="AY151" s="324"/>
      <c r="AZ151" s="323"/>
      <c r="BA151" s="323"/>
      <c r="BB151" s="323"/>
      <c r="BC151" s="323"/>
      <c r="BD151" s="325"/>
      <c r="BE151" s="326"/>
      <c r="BF151" s="16"/>
      <c r="BG151" s="321"/>
    </row>
    <row r="152" spans="1:66" s="83" customFormat="1" ht="15" customHeight="1" thickBot="1" x14ac:dyDescent="0.25">
      <c r="A152" s="321"/>
      <c r="B152" s="16"/>
      <c r="C152" s="16"/>
      <c r="D152" s="16"/>
      <c r="E152" s="16"/>
      <c r="F152" s="16"/>
      <c r="G152" s="16"/>
      <c r="H152" s="912"/>
      <c r="I152" s="912"/>
      <c r="J152" s="912"/>
      <c r="K152" s="912"/>
      <c r="L152" s="912"/>
      <c r="M152" s="912"/>
      <c r="N152" s="912"/>
      <c r="O152" s="912"/>
      <c r="P152" s="912"/>
      <c r="Q152" s="912"/>
      <c r="R152" s="912"/>
      <c r="S152" s="912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328"/>
      <c r="AS152" s="328"/>
      <c r="AT152" s="328"/>
      <c r="AU152" s="340"/>
      <c r="AV152" s="341"/>
      <c r="AW152" s="342"/>
      <c r="AX152" s="323"/>
      <c r="AY152" s="324"/>
      <c r="AZ152" s="323"/>
      <c r="BA152" s="323"/>
      <c r="BB152" s="323"/>
      <c r="BC152" s="323"/>
      <c r="BD152" s="325"/>
      <c r="BE152" s="326"/>
      <c r="BF152" s="16"/>
      <c r="BG152" s="321"/>
    </row>
    <row r="153" spans="1:66" s="83" customFormat="1" ht="15" customHeight="1" x14ac:dyDescent="0.2">
      <c r="A153" s="321"/>
      <c r="B153" s="16"/>
      <c r="C153" s="16"/>
      <c r="D153" s="16"/>
      <c r="E153" s="16"/>
      <c r="F153" s="16"/>
      <c r="G153" s="16"/>
      <c r="H153" s="912"/>
      <c r="I153" s="912"/>
      <c r="J153" s="912"/>
      <c r="K153" s="912"/>
      <c r="L153" s="912"/>
      <c r="M153" s="912"/>
      <c r="N153" s="912"/>
      <c r="O153" s="912"/>
      <c r="P153" s="912"/>
      <c r="Q153" s="912"/>
      <c r="R153" s="912"/>
      <c r="S153" s="912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328"/>
      <c r="AS153" s="328"/>
      <c r="AT153" s="328"/>
      <c r="AU153" s="328"/>
      <c r="AV153" s="323"/>
      <c r="AW153" s="323"/>
      <c r="AX153" s="323"/>
      <c r="AY153" s="324"/>
      <c r="AZ153" s="323"/>
      <c r="BA153" s="323"/>
      <c r="BB153" s="323"/>
      <c r="BC153" s="323"/>
      <c r="BD153" s="325"/>
      <c r="BE153" s="326"/>
      <c r="BF153" s="16"/>
      <c r="BG153" s="321"/>
    </row>
    <row r="154" spans="1:66" s="83" customFormat="1" ht="15" customHeight="1" x14ac:dyDescent="0.2">
      <c r="A154" s="321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41"/>
      <c r="AR154" s="328"/>
      <c r="AS154" s="328"/>
      <c r="AT154" s="328"/>
      <c r="AU154" s="328"/>
      <c r="AV154" s="328"/>
      <c r="AW154" s="328"/>
      <c r="AX154" s="328"/>
      <c r="AY154" s="329"/>
      <c r="AZ154" s="323"/>
      <c r="BA154" s="323"/>
      <c r="BB154" s="323"/>
      <c r="BC154" s="323"/>
      <c r="BD154" s="325"/>
      <c r="BE154" s="326"/>
      <c r="BF154" s="16"/>
      <c r="BG154" s="321"/>
    </row>
    <row r="155" spans="1:66" s="322" customFormat="1" ht="15" customHeight="1" x14ac:dyDescent="0.2">
      <c r="A155" s="321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41"/>
      <c r="AR155" s="328"/>
      <c r="AS155" s="328"/>
      <c r="AT155" s="328"/>
      <c r="AU155" s="1028">
        <v>12.5</v>
      </c>
      <c r="AV155" s="1028"/>
      <c r="AW155" s="1028"/>
      <c r="AX155" s="1028"/>
      <c r="AY155" s="329"/>
      <c r="AZ155" s="323"/>
      <c r="BA155" s="323"/>
      <c r="BB155" s="323"/>
      <c r="BC155" s="323"/>
      <c r="BD155" s="325"/>
      <c r="BE155" s="326"/>
      <c r="BF155" s="16"/>
      <c r="BG155" s="321"/>
      <c r="BH155" s="83"/>
      <c r="BI155" s="83"/>
      <c r="BJ155" s="83"/>
      <c r="BK155" s="83"/>
      <c r="BL155" s="83"/>
      <c r="BM155" s="83"/>
      <c r="BN155" s="83"/>
    </row>
    <row r="156" spans="1:66" s="322" customFormat="1" ht="15" customHeight="1" x14ac:dyDescent="0.2">
      <c r="A156" s="321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328"/>
      <c r="AS156" s="328"/>
      <c r="AT156" s="328"/>
      <c r="AU156" s="1028"/>
      <c r="AV156" s="1028"/>
      <c r="AW156" s="1028"/>
      <c r="AX156" s="1028"/>
      <c r="AY156" s="329"/>
      <c r="AZ156" s="323"/>
      <c r="BA156" s="323"/>
      <c r="BB156" s="328"/>
      <c r="BC156" s="328"/>
      <c r="BD156" s="325"/>
      <c r="BE156" s="326"/>
      <c r="BF156" s="16"/>
      <c r="BG156" s="321"/>
      <c r="BH156" s="83"/>
      <c r="BI156" s="83"/>
      <c r="BJ156" s="83"/>
      <c r="BK156" s="83"/>
      <c r="BL156" s="83"/>
      <c r="BM156" s="83"/>
      <c r="BN156" s="83"/>
    </row>
    <row r="157" spans="1:66" s="322" customFormat="1" ht="15" customHeight="1" x14ac:dyDescent="0.2">
      <c r="A157" s="321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328"/>
      <c r="AS157" s="323"/>
      <c r="AT157" s="323"/>
      <c r="AU157" s="323"/>
      <c r="AV157" s="328"/>
      <c r="AW157" s="328"/>
      <c r="AX157" s="328"/>
      <c r="AY157" s="329"/>
      <c r="AZ157" s="323"/>
      <c r="BA157" s="323"/>
      <c r="BB157" s="323"/>
      <c r="BC157" s="328"/>
      <c r="BD157" s="325"/>
      <c r="BE157" s="326"/>
      <c r="BF157" s="16"/>
      <c r="BG157" s="321"/>
      <c r="BH157" s="83"/>
      <c r="BI157" s="83"/>
      <c r="BJ157" s="83"/>
      <c r="BK157" s="83"/>
      <c r="BL157" s="83"/>
      <c r="BM157" s="83"/>
      <c r="BN157" s="83"/>
    </row>
    <row r="158" spans="1:66" s="322" customFormat="1" ht="15" customHeight="1" thickBot="1" x14ac:dyDescent="0.25">
      <c r="A158" s="321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323"/>
      <c r="AS158" s="323"/>
      <c r="AT158" s="323"/>
      <c r="AU158" s="323"/>
      <c r="AV158" s="323"/>
      <c r="AW158" s="323"/>
      <c r="AX158" s="323"/>
      <c r="AY158" s="323"/>
      <c r="AZ158" s="323"/>
      <c r="BA158" s="323"/>
      <c r="BB158" s="323"/>
      <c r="BC158" s="323"/>
      <c r="BD158" s="323"/>
      <c r="BE158" s="326"/>
      <c r="BF158" s="304"/>
      <c r="BG158" s="321"/>
      <c r="BH158" s="83"/>
      <c r="BI158" s="83"/>
      <c r="BJ158" s="83"/>
      <c r="BK158" s="83"/>
      <c r="BL158" s="83"/>
      <c r="BM158" s="83"/>
      <c r="BN158" s="83"/>
    </row>
    <row r="159" spans="1:66" s="314" customFormat="1" ht="15" customHeight="1" thickBot="1" x14ac:dyDescent="0.25">
      <c r="A159" s="315"/>
      <c r="B159" s="304"/>
      <c r="C159" s="304"/>
      <c r="D159" s="304"/>
      <c r="E159" s="304"/>
      <c r="F159" s="304"/>
      <c r="G159" s="304"/>
      <c r="H159" s="304"/>
      <c r="I159" s="304"/>
      <c r="J159" s="304"/>
      <c r="K159" s="304"/>
      <c r="L159" s="304"/>
      <c r="M159" s="304"/>
      <c r="N159" s="304"/>
      <c r="O159" s="304"/>
      <c r="P159" s="304"/>
      <c r="Q159" s="304"/>
      <c r="R159" s="304"/>
      <c r="S159" s="304"/>
      <c r="T159" s="304"/>
      <c r="U159" s="304"/>
      <c r="V159" s="304"/>
      <c r="W159" s="304"/>
      <c r="X159" s="304"/>
      <c r="Y159" s="304"/>
      <c r="Z159" s="304"/>
      <c r="AA159" s="304"/>
      <c r="AB159" s="304"/>
      <c r="AC159" s="304"/>
      <c r="AD159" s="304"/>
      <c r="AE159" s="304"/>
      <c r="AF159" s="304"/>
      <c r="AG159" s="304"/>
      <c r="AH159" s="304"/>
      <c r="AI159" s="304"/>
      <c r="AJ159" s="304"/>
      <c r="AK159" s="304"/>
      <c r="AL159" s="304"/>
      <c r="AM159" s="304"/>
      <c r="AN159" s="304"/>
      <c r="AO159" s="304"/>
      <c r="AP159" s="304"/>
      <c r="AQ159" s="304"/>
      <c r="AR159" s="343"/>
      <c r="AS159" s="343"/>
      <c r="AT159" s="343"/>
      <c r="AU159" s="343"/>
      <c r="AV159" s="343"/>
      <c r="AW159" s="343"/>
      <c r="AX159" s="343"/>
      <c r="AY159" s="343"/>
      <c r="AZ159" s="343"/>
      <c r="BA159" s="343"/>
      <c r="BB159" s="343"/>
      <c r="BC159" s="343"/>
      <c r="BD159" s="343"/>
      <c r="BE159" s="344"/>
      <c r="BF159" s="304"/>
      <c r="BG159" s="315"/>
      <c r="BH159" s="317"/>
      <c r="BI159" s="317"/>
      <c r="BJ159" s="317"/>
      <c r="BK159" s="317"/>
      <c r="BL159" s="317"/>
      <c r="BM159" s="317"/>
      <c r="BN159" s="317"/>
    </row>
    <row r="160" spans="1:66" s="314" customFormat="1" ht="15" customHeight="1" x14ac:dyDescent="0.2">
      <c r="A160" s="315"/>
      <c r="B160" s="304"/>
      <c r="C160" s="304"/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  <c r="W160" s="304"/>
      <c r="X160" s="304"/>
      <c r="Y160" s="304"/>
      <c r="Z160" s="304"/>
      <c r="AA160" s="304"/>
      <c r="AB160" s="304"/>
      <c r="AC160" s="304"/>
      <c r="AD160" s="304"/>
      <c r="AE160" s="304"/>
      <c r="AF160" s="304"/>
      <c r="AG160" s="304"/>
      <c r="AH160" s="304"/>
      <c r="AI160" s="304"/>
      <c r="AJ160" s="304"/>
      <c r="AK160" s="304"/>
      <c r="AL160" s="304"/>
      <c r="AM160" s="304"/>
      <c r="AN160" s="304"/>
      <c r="AO160" s="304"/>
      <c r="AP160" s="304"/>
      <c r="AQ160" s="304"/>
      <c r="AR160" s="304"/>
      <c r="AS160" s="304"/>
      <c r="AT160" s="304"/>
      <c r="AU160" s="304"/>
      <c r="AV160" s="304"/>
      <c r="AW160" s="304"/>
      <c r="AX160" s="304"/>
      <c r="AY160" s="304"/>
      <c r="AZ160" s="304"/>
      <c r="BA160" s="304"/>
      <c r="BB160" s="304"/>
      <c r="BC160" s="304"/>
      <c r="BD160" s="304"/>
      <c r="BE160" s="304"/>
      <c r="BF160" s="304"/>
      <c r="BG160" s="315"/>
      <c r="BH160" s="317"/>
      <c r="BI160" s="317"/>
      <c r="BJ160" s="317"/>
      <c r="BK160" s="317"/>
      <c r="BL160" s="317"/>
      <c r="BM160" s="317"/>
      <c r="BN160" s="317"/>
    </row>
    <row r="161" spans="1:66" s="314" customFormat="1" ht="15" customHeight="1" x14ac:dyDescent="0.2">
      <c r="A161" s="315"/>
      <c r="B161" s="304"/>
      <c r="C161" s="913" t="s">
        <v>390</v>
      </c>
      <c r="D161" s="913"/>
      <c r="E161" s="913"/>
      <c r="F161" s="913"/>
      <c r="G161" s="913"/>
      <c r="H161" s="913"/>
      <c r="I161" s="913"/>
      <c r="J161" s="913"/>
      <c r="K161" s="913"/>
      <c r="L161" s="913"/>
      <c r="M161" s="913"/>
      <c r="N161" s="913"/>
      <c r="O161" s="913"/>
      <c r="P161" s="913"/>
      <c r="Q161" s="913"/>
      <c r="R161" s="913"/>
      <c r="S161" s="913"/>
      <c r="T161" s="913"/>
      <c r="U161" s="913"/>
      <c r="V161" s="913"/>
      <c r="W161" s="913"/>
      <c r="X161" s="913"/>
      <c r="Y161" s="913"/>
      <c r="Z161" s="913"/>
      <c r="AA161" s="913"/>
      <c r="AB161" s="913"/>
      <c r="AC161" s="913"/>
      <c r="AD161" s="913"/>
      <c r="AE161" s="913"/>
      <c r="AF161" s="913"/>
      <c r="AG161" s="913"/>
      <c r="AH161" s="913"/>
      <c r="AI161" s="913"/>
      <c r="AJ161" s="913"/>
      <c r="AK161" s="913"/>
      <c r="AL161" s="913"/>
      <c r="AM161" s="304"/>
      <c r="AN161" s="304"/>
      <c r="AO161" s="304"/>
      <c r="AP161" s="304"/>
      <c r="AQ161" s="304"/>
      <c r="AR161" s="304"/>
      <c r="AS161" s="304"/>
      <c r="AT161" s="304"/>
      <c r="AU161" s="304"/>
      <c r="AV161" s="304"/>
      <c r="AW161" s="304"/>
      <c r="AX161" s="304"/>
      <c r="AY161" s="304"/>
      <c r="AZ161" s="304"/>
      <c r="BA161" s="304"/>
      <c r="BB161" s="304"/>
      <c r="BC161" s="304"/>
      <c r="BD161" s="304"/>
      <c r="BE161" s="304"/>
      <c r="BF161" s="304"/>
      <c r="BG161" s="315"/>
      <c r="BH161" s="317"/>
      <c r="BI161" s="317"/>
      <c r="BJ161" s="317"/>
      <c r="BK161" s="317"/>
      <c r="BL161" s="317"/>
      <c r="BM161" s="317"/>
      <c r="BN161" s="317"/>
    </row>
    <row r="162" spans="1:66" s="314" customFormat="1" ht="15" customHeight="1" thickBot="1" x14ac:dyDescent="0.25">
      <c r="A162" s="315"/>
      <c r="B162" s="304"/>
      <c r="C162" s="304"/>
      <c r="D162" s="304"/>
      <c r="E162" s="304"/>
      <c r="F162" s="304"/>
      <c r="G162" s="304"/>
      <c r="H162" s="304"/>
      <c r="I162" s="304"/>
      <c r="J162" s="304"/>
      <c r="K162" s="304"/>
      <c r="L162" s="304"/>
      <c r="M162" s="304"/>
      <c r="N162" s="304"/>
      <c r="O162" s="304"/>
      <c r="P162" s="304"/>
      <c r="Q162" s="304"/>
      <c r="R162" s="304"/>
      <c r="S162" s="304"/>
      <c r="T162" s="304"/>
      <c r="U162" s="304"/>
      <c r="V162" s="304"/>
      <c r="W162" s="304"/>
      <c r="X162" s="304"/>
      <c r="Y162" s="304"/>
      <c r="Z162" s="304"/>
      <c r="AA162" s="304"/>
      <c r="AB162" s="304"/>
      <c r="AC162" s="304"/>
      <c r="AD162" s="304"/>
      <c r="AE162" s="304"/>
      <c r="AF162" s="304"/>
      <c r="AG162" s="304"/>
      <c r="AH162" s="304"/>
      <c r="AI162" s="304"/>
      <c r="AJ162" s="304"/>
      <c r="AK162" s="304"/>
      <c r="AL162" s="304"/>
      <c r="AM162" s="304"/>
      <c r="AN162" s="304"/>
      <c r="AO162" s="304"/>
      <c r="AP162" s="304"/>
      <c r="AQ162" s="304"/>
      <c r="AR162" s="304"/>
      <c r="AS162" s="304"/>
      <c r="AT162" s="304"/>
      <c r="AU162" s="304"/>
      <c r="AV162" s="304"/>
      <c r="AW162" s="304"/>
      <c r="AX162" s="304"/>
      <c r="AY162" s="304"/>
      <c r="AZ162" s="304"/>
      <c r="BA162" s="304"/>
      <c r="BB162" s="304"/>
      <c r="BC162" s="304"/>
      <c r="BD162" s="304"/>
      <c r="BE162" s="304"/>
      <c r="BF162" s="304"/>
      <c r="BG162" s="315"/>
      <c r="BH162" s="317"/>
      <c r="BI162" s="317"/>
      <c r="BJ162" s="317"/>
      <c r="BK162" s="317"/>
      <c r="BL162" s="317"/>
      <c r="BM162" s="317"/>
      <c r="BN162" s="317"/>
    </row>
    <row r="163" spans="1:66" s="314" customFormat="1" ht="15" customHeight="1" thickBot="1" x14ac:dyDescent="0.25">
      <c r="A163" s="315"/>
      <c r="B163" s="304"/>
      <c r="C163" s="121" t="s">
        <v>187</v>
      </c>
      <c r="D163" s="121"/>
      <c r="E163" s="121"/>
      <c r="F163" s="718" t="str">
        <f>IF(BJ75="","",BJ75+197)</f>
        <v/>
      </c>
      <c r="G163" s="719"/>
      <c r="H163" s="719"/>
      <c r="I163" s="719"/>
      <c r="J163" s="720"/>
      <c r="K163" s="907" t="s">
        <v>136</v>
      </c>
      <c r="L163" s="908"/>
      <c r="M163" s="909"/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  <c r="X163" s="304"/>
      <c r="Y163" s="304"/>
      <c r="Z163" s="304"/>
      <c r="AA163" s="304"/>
      <c r="AB163" s="304"/>
      <c r="AC163" s="304"/>
      <c r="AD163" s="304"/>
      <c r="AE163" s="304"/>
      <c r="AF163" s="304"/>
      <c r="AG163" s="304"/>
      <c r="AH163" s="304"/>
      <c r="AI163" s="304"/>
      <c r="AJ163" s="304"/>
      <c r="AK163" s="304"/>
      <c r="AL163" s="304"/>
      <c r="AM163" s="304"/>
      <c r="AN163" s="304"/>
      <c r="AO163" s="304"/>
      <c r="AP163" s="304"/>
      <c r="AQ163" s="304"/>
      <c r="AR163" s="304"/>
      <c r="AS163" s="304"/>
      <c r="AT163" s="304"/>
      <c r="AU163" s="304"/>
      <c r="AV163" s="304"/>
      <c r="AW163" s="304"/>
      <c r="AX163" s="304"/>
      <c r="AY163" s="304"/>
      <c r="AZ163" s="304"/>
      <c r="BA163" s="304"/>
      <c r="BB163" s="304"/>
      <c r="BC163" s="304"/>
      <c r="BD163" s="304"/>
      <c r="BE163" s="304"/>
      <c r="BF163" s="304"/>
      <c r="BG163" s="315"/>
      <c r="BH163" s="317"/>
      <c r="BI163" s="317"/>
      <c r="BJ163" s="317"/>
      <c r="BK163" s="317"/>
      <c r="BL163" s="317"/>
      <c r="BM163" s="317"/>
      <c r="BN163" s="317"/>
    </row>
    <row r="164" spans="1:66" s="314" customFormat="1" ht="15" customHeight="1" x14ac:dyDescent="0.2">
      <c r="A164" s="315"/>
      <c r="B164" s="304"/>
      <c r="C164" s="305"/>
      <c r="D164" s="305"/>
      <c r="E164" s="305"/>
      <c r="F164" s="305"/>
      <c r="G164" s="305"/>
      <c r="H164" s="305"/>
      <c r="I164" s="305"/>
      <c r="J164" s="30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05"/>
      <c r="AI164" s="305"/>
      <c r="AJ164" s="305"/>
      <c r="AK164" s="305"/>
      <c r="AL164" s="305"/>
      <c r="AM164" s="304"/>
      <c r="AN164" s="304"/>
      <c r="AO164" s="304"/>
      <c r="AP164" s="304"/>
      <c r="AQ164" s="304"/>
      <c r="AR164" s="304"/>
      <c r="AS164" s="304"/>
      <c r="AT164" s="304"/>
      <c r="AU164" s="304"/>
      <c r="AV164" s="304"/>
      <c r="AW164" s="304"/>
      <c r="AX164" s="121"/>
      <c r="AY164" s="304"/>
      <c r="AZ164" s="304"/>
      <c r="BA164" s="304"/>
      <c r="BB164" s="304"/>
      <c r="BC164" s="304"/>
      <c r="BD164" s="304"/>
      <c r="BE164" s="304"/>
      <c r="BF164" s="304"/>
      <c r="BG164" s="315"/>
      <c r="BH164" s="317"/>
      <c r="BI164" s="317"/>
      <c r="BJ164" s="317"/>
      <c r="BK164" s="317"/>
      <c r="BL164" s="317"/>
      <c r="BM164" s="317"/>
      <c r="BN164" s="317"/>
    </row>
    <row r="165" spans="1:66" s="314" customFormat="1" ht="15" customHeight="1" x14ac:dyDescent="0.2">
      <c r="A165" s="315"/>
      <c r="B165" s="315"/>
      <c r="C165" s="315"/>
      <c r="D165" s="315"/>
      <c r="E165" s="315"/>
      <c r="F165" s="315"/>
      <c r="G165" s="315"/>
      <c r="H165" s="315"/>
      <c r="I165" s="315"/>
      <c r="J165" s="315"/>
      <c r="K165" s="315"/>
      <c r="L165" s="315"/>
      <c r="M165" s="315"/>
      <c r="N165" s="315"/>
      <c r="O165" s="315"/>
      <c r="P165" s="315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15"/>
      <c r="AI165" s="315"/>
      <c r="AJ165" s="315"/>
      <c r="AK165" s="315"/>
      <c r="AL165" s="315"/>
      <c r="AM165" s="315"/>
      <c r="AN165" s="321"/>
      <c r="AO165" s="321"/>
      <c r="AP165" s="321"/>
      <c r="AQ165" s="321"/>
      <c r="AR165" s="105"/>
      <c r="AS165" s="315"/>
      <c r="AT165" s="315"/>
      <c r="AU165" s="315"/>
      <c r="AV165" s="315"/>
      <c r="AW165" s="315"/>
      <c r="AX165" s="315"/>
      <c r="AY165" s="315"/>
      <c r="AZ165" s="315"/>
      <c r="BA165" s="315"/>
      <c r="BB165" s="315"/>
      <c r="BC165" s="315"/>
      <c r="BD165" s="315"/>
      <c r="BE165" s="315"/>
      <c r="BF165" s="315"/>
      <c r="BG165" s="315"/>
      <c r="BH165" s="317"/>
      <c r="BI165" s="317"/>
      <c r="BJ165" s="317"/>
      <c r="BK165" s="317"/>
      <c r="BL165" s="317"/>
      <c r="BM165" s="317"/>
      <c r="BN165" s="317"/>
    </row>
    <row r="166" spans="1:66" s="314" customFormat="1" ht="15" customHeight="1" x14ac:dyDescent="0.2">
      <c r="A166" s="315"/>
      <c r="B166" s="315"/>
      <c r="C166" s="315"/>
      <c r="D166" s="315"/>
      <c r="E166" s="315"/>
      <c r="F166" s="315"/>
      <c r="G166" s="315"/>
      <c r="H166" s="315"/>
      <c r="I166" s="315"/>
      <c r="J166" s="315"/>
      <c r="K166" s="315"/>
      <c r="L166" s="315"/>
      <c r="M166" s="315"/>
      <c r="N166" s="315"/>
      <c r="O166" s="315"/>
      <c r="P166" s="315"/>
      <c r="Q166" s="315"/>
      <c r="R166" s="315"/>
      <c r="S166" s="315"/>
      <c r="T166" s="315"/>
      <c r="U166" s="315"/>
      <c r="V166" s="315"/>
      <c r="W166" s="315"/>
      <c r="X166" s="315"/>
      <c r="Y166" s="315"/>
      <c r="Z166" s="315"/>
      <c r="AA166" s="315"/>
      <c r="AB166" s="315"/>
      <c r="AC166" s="315"/>
      <c r="AD166" s="315"/>
      <c r="AE166" s="315"/>
      <c r="AF166" s="315"/>
      <c r="AG166" s="315"/>
      <c r="AH166" s="315"/>
      <c r="AI166" s="315"/>
      <c r="AJ166" s="315"/>
      <c r="AK166" s="315"/>
      <c r="AL166" s="315"/>
      <c r="AM166" s="315"/>
      <c r="AN166" s="321"/>
      <c r="AO166" s="321"/>
      <c r="AP166" s="321"/>
      <c r="AQ166" s="321"/>
      <c r="AR166" s="105"/>
      <c r="AS166" s="315"/>
      <c r="AT166" s="315"/>
      <c r="AU166" s="315"/>
      <c r="AV166" s="315"/>
      <c r="AW166" s="315"/>
      <c r="AX166" s="315"/>
      <c r="AY166" s="315"/>
      <c r="AZ166" s="315"/>
      <c r="BA166" s="315"/>
      <c r="BB166" s="315"/>
      <c r="BC166" s="315"/>
      <c r="BD166" s="315"/>
      <c r="BE166" s="315"/>
      <c r="BF166" s="315"/>
      <c r="BG166" s="315"/>
      <c r="BH166" s="317"/>
      <c r="BI166" s="317"/>
      <c r="BJ166" s="317"/>
      <c r="BK166" s="317"/>
      <c r="BL166" s="317"/>
      <c r="BM166" s="317"/>
      <c r="BN166" s="317"/>
    </row>
    <row r="167" spans="1:66" ht="15.75" x14ac:dyDescent="0.2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131"/>
      <c r="AO167" s="131"/>
      <c r="AP167" s="131"/>
      <c r="AQ167" s="131"/>
      <c r="AR167" s="105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  <c r="BG167" s="94"/>
      <c r="BH167" s="161"/>
      <c r="BI167" s="162"/>
      <c r="BJ167" s="161"/>
    </row>
    <row r="168" spans="1:66" ht="15.75" x14ac:dyDescent="0.2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131"/>
      <c r="AO168" s="131"/>
      <c r="AP168" s="131"/>
      <c r="AQ168" s="131"/>
      <c r="AR168" s="105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161"/>
      <c r="BI168" s="162"/>
      <c r="BJ168" s="161"/>
    </row>
    <row r="169" spans="1:66" ht="23.25" x14ac:dyDescent="0.2">
      <c r="A169" s="101"/>
      <c r="B169" s="101"/>
      <c r="C169" s="906" t="s">
        <v>553</v>
      </c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900"/>
      <c r="AE169" s="900"/>
      <c r="AF169" s="900"/>
      <c r="AG169" s="900"/>
      <c r="AH169" s="900"/>
      <c r="AI169" s="900"/>
      <c r="AJ169" s="900"/>
      <c r="AK169" s="900"/>
      <c r="AL169" s="900"/>
      <c r="AM169" s="900"/>
      <c r="AN169" s="900"/>
      <c r="AO169" s="900"/>
      <c r="AP169" s="900"/>
      <c r="AQ169" s="900"/>
      <c r="AR169" s="900"/>
      <c r="AS169" s="900"/>
      <c r="AT169" s="900"/>
      <c r="AU169" s="900"/>
      <c r="AV169" s="900"/>
      <c r="AW169" s="900"/>
      <c r="AX169" s="900"/>
      <c r="AY169" s="900"/>
      <c r="AZ169" s="900"/>
      <c r="BA169" s="900"/>
      <c r="BB169" s="900"/>
      <c r="BC169" s="900"/>
      <c r="BD169" s="900"/>
      <c r="BE169" s="900"/>
      <c r="BF169" s="102"/>
      <c r="BG169" s="102"/>
      <c r="BH169" s="161"/>
      <c r="BI169" s="162"/>
      <c r="BJ169" s="161"/>
    </row>
    <row r="170" spans="1:66" x14ac:dyDescent="0.2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  <c r="BD170" s="94"/>
      <c r="BE170" s="94"/>
      <c r="BF170" s="94"/>
      <c r="BG170" s="94"/>
      <c r="BH170" s="161"/>
      <c r="BI170" s="162"/>
      <c r="BJ170" s="161"/>
    </row>
    <row r="171" spans="1:66" ht="13.5" thickBot="1" x14ac:dyDescent="0.25">
      <c r="A171" s="94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94"/>
      <c r="BH171" s="161"/>
      <c r="BI171" s="162"/>
      <c r="BJ171" s="161"/>
    </row>
    <row r="172" spans="1:66" ht="13.5" thickBot="1" x14ac:dyDescent="0.25">
      <c r="A172" s="94"/>
      <c r="B172" s="63"/>
      <c r="C172" s="895" t="s">
        <v>176</v>
      </c>
      <c r="D172" s="895"/>
      <c r="E172" s="895"/>
      <c r="F172" s="895"/>
      <c r="G172" s="895"/>
      <c r="H172" s="895"/>
      <c r="I172" s="895"/>
      <c r="J172" s="895"/>
      <c r="K172" s="895"/>
      <c r="L172" s="895"/>
      <c r="M172" s="895"/>
      <c r="N172" s="895"/>
      <c r="O172" s="895"/>
      <c r="P172" s="895"/>
      <c r="Q172" s="895"/>
      <c r="R172" s="895"/>
      <c r="S172" s="927" t="s">
        <v>89</v>
      </c>
      <c r="T172" s="927"/>
      <c r="U172" s="927"/>
      <c r="V172" s="927"/>
      <c r="W172" s="927"/>
      <c r="X172" s="927"/>
      <c r="Y172" s="927"/>
      <c r="Z172" s="927"/>
      <c r="AA172" s="63"/>
      <c r="AB172" s="63"/>
      <c r="AC172" s="63"/>
      <c r="AD172" s="63"/>
      <c r="AE172" s="63"/>
      <c r="AF172" s="63"/>
      <c r="AG172" s="66"/>
      <c r="AH172" s="66"/>
      <c r="AI172" s="66"/>
      <c r="AJ172" s="699" t="s">
        <v>189</v>
      </c>
      <c r="AK172" s="699"/>
      <c r="AL172" s="699"/>
      <c r="AM172" s="699"/>
      <c r="AN172" s="699"/>
      <c r="AO172" s="699"/>
      <c r="AP172" s="699"/>
      <c r="AQ172" s="699"/>
      <c r="AR172" s="699"/>
      <c r="AS172" s="699"/>
      <c r="AT172" s="699"/>
      <c r="AU172" s="699"/>
      <c r="AV172" s="699"/>
      <c r="AW172" s="699"/>
      <c r="AX172" s="699"/>
      <c r="AY172" s="699"/>
      <c r="AZ172" s="699"/>
      <c r="BA172" s="699"/>
      <c r="BB172" s="699"/>
      <c r="BC172" s="699"/>
      <c r="BD172" s="699"/>
      <c r="BE172" s="699"/>
      <c r="BF172" s="63"/>
      <c r="BG172" s="94"/>
      <c r="BH172" s="161"/>
      <c r="BI172" s="162"/>
      <c r="BJ172" s="161"/>
    </row>
    <row r="173" spans="1:66" x14ac:dyDescent="0.2">
      <c r="A173" s="94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6"/>
      <c r="AH173" s="66"/>
      <c r="AI173" s="66"/>
      <c r="AJ173" s="699" t="s">
        <v>217</v>
      </c>
      <c r="AK173" s="699"/>
      <c r="AL173" s="699"/>
      <c r="AM173" s="699"/>
      <c r="AN173" s="699"/>
      <c r="AO173" s="699"/>
      <c r="AP173" s="699"/>
      <c r="AQ173" s="699"/>
      <c r="AR173" s="699"/>
      <c r="AS173" s="699"/>
      <c r="AT173" s="699"/>
      <c r="AU173" s="699"/>
      <c r="AV173" s="699"/>
      <c r="AW173" s="699"/>
      <c r="AX173" s="699"/>
      <c r="AY173" s="699"/>
      <c r="AZ173" s="699"/>
      <c r="BA173" s="699"/>
      <c r="BB173" s="699"/>
      <c r="BC173" s="699"/>
      <c r="BD173" s="699"/>
      <c r="BE173" s="699"/>
      <c r="BF173" s="63"/>
      <c r="BG173" s="94"/>
      <c r="BH173" s="161"/>
      <c r="BJ173" s="161"/>
    </row>
    <row r="174" spans="1:66" x14ac:dyDescent="0.2">
      <c r="A174" s="94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94"/>
      <c r="BH174" s="161"/>
      <c r="BJ174" s="161"/>
    </row>
    <row r="175" spans="1:66" ht="20.25" x14ac:dyDescent="0.2">
      <c r="A175" s="94"/>
      <c r="B175" s="71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901">
        <v>1</v>
      </c>
      <c r="AJ175" s="902"/>
      <c r="AK175" s="151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94"/>
      <c r="BH175" s="161"/>
      <c r="BJ175" s="161"/>
    </row>
    <row r="176" spans="1:66" ht="20.25" x14ac:dyDescent="0.2">
      <c r="A176" s="94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151"/>
      <c r="AJ176" s="151"/>
      <c r="AK176" s="151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94"/>
      <c r="BH176" s="161"/>
      <c r="BJ176" s="161"/>
    </row>
    <row r="177" spans="1:62" x14ac:dyDescent="0.2">
      <c r="A177" s="94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94"/>
      <c r="BH177" s="161"/>
      <c r="BJ177" s="161"/>
    </row>
    <row r="178" spans="1:62" x14ac:dyDescent="0.2">
      <c r="A178" s="94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94"/>
      <c r="BH178" s="161"/>
      <c r="BJ178" s="161"/>
    </row>
    <row r="179" spans="1:62" x14ac:dyDescent="0.2">
      <c r="A179" s="94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94"/>
      <c r="BH179" s="161"/>
      <c r="BJ179" s="161"/>
    </row>
    <row r="180" spans="1:62" x14ac:dyDescent="0.2">
      <c r="A180" s="94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94"/>
      <c r="BH180" s="161"/>
      <c r="BJ180" s="161"/>
    </row>
    <row r="181" spans="1:62" x14ac:dyDescent="0.2">
      <c r="A181" s="94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94"/>
      <c r="BH181" s="161"/>
      <c r="BJ181" s="161"/>
    </row>
    <row r="182" spans="1:62" x14ac:dyDescent="0.2">
      <c r="A182" s="94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94"/>
      <c r="BH182" s="161"/>
      <c r="BJ182" s="162"/>
    </row>
    <row r="183" spans="1:62" x14ac:dyDescent="0.2">
      <c r="A183" s="94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94"/>
      <c r="BH183" s="161"/>
      <c r="BJ183" s="162"/>
    </row>
    <row r="184" spans="1:62" ht="20.25" x14ac:dyDescent="0.2">
      <c r="A184" s="94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901">
        <v>2</v>
      </c>
      <c r="AJ184" s="902"/>
      <c r="AK184" s="151"/>
      <c r="AL184" s="63"/>
      <c r="AM184" s="71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94"/>
      <c r="BH184" s="161"/>
      <c r="BJ184" s="162"/>
    </row>
    <row r="185" spans="1:62" ht="20.25" x14ac:dyDescent="0.2">
      <c r="A185" s="94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151"/>
      <c r="AJ185" s="151"/>
      <c r="AK185" s="151"/>
      <c r="AL185" s="63"/>
      <c r="AM185" s="71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94"/>
      <c r="BH185" s="161"/>
      <c r="BJ185" s="162"/>
    </row>
    <row r="186" spans="1:62" x14ac:dyDescent="0.2">
      <c r="A186" s="94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71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94"/>
      <c r="BH186" s="161"/>
      <c r="BJ186" s="162"/>
    </row>
    <row r="187" spans="1:62" x14ac:dyDescent="0.2">
      <c r="A187" s="94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94"/>
      <c r="BH187" s="161"/>
      <c r="BJ187" s="162"/>
    </row>
    <row r="188" spans="1:62" x14ac:dyDescent="0.2">
      <c r="A188" s="94"/>
      <c r="B188" s="63"/>
      <c r="C188" s="898" t="str">
        <f>IF(C117="ATTENTION - Mounting plate 20S4200 should work for this application","Mounting plate 20S4200 should work for this application","")</f>
        <v/>
      </c>
      <c r="D188" s="898"/>
      <c r="E188" s="898"/>
      <c r="F188" s="898"/>
      <c r="G188" s="898"/>
      <c r="H188" s="898"/>
      <c r="I188" s="898"/>
      <c r="J188" s="898"/>
      <c r="K188" s="898"/>
      <c r="L188" s="898"/>
      <c r="M188" s="898"/>
      <c r="N188" s="898"/>
      <c r="O188" s="898"/>
      <c r="P188" s="898"/>
      <c r="Q188" s="898"/>
      <c r="R188" s="898"/>
      <c r="S188" s="898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94"/>
      <c r="BH188" s="161"/>
      <c r="BJ188" s="162"/>
    </row>
    <row r="189" spans="1:62" x14ac:dyDescent="0.2">
      <c r="A189" s="94"/>
      <c r="B189" s="63"/>
      <c r="C189" s="898"/>
      <c r="D189" s="898"/>
      <c r="E189" s="898"/>
      <c r="F189" s="898"/>
      <c r="G189" s="898"/>
      <c r="H189" s="898"/>
      <c r="I189" s="898"/>
      <c r="J189" s="898"/>
      <c r="K189" s="898"/>
      <c r="L189" s="898"/>
      <c r="M189" s="898"/>
      <c r="N189" s="898"/>
      <c r="O189" s="898"/>
      <c r="P189" s="898"/>
      <c r="Q189" s="898"/>
      <c r="R189" s="898"/>
      <c r="S189" s="898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94"/>
      <c r="BJ189" s="162"/>
    </row>
    <row r="190" spans="1:62" x14ac:dyDescent="0.2">
      <c r="A190" s="94"/>
      <c r="B190" s="63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150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899" t="s">
        <v>190</v>
      </c>
      <c r="AS190" s="899"/>
      <c r="AT190" s="899"/>
      <c r="AU190" s="899"/>
      <c r="AV190" s="899"/>
      <c r="AW190" s="899"/>
      <c r="AX190" s="899"/>
      <c r="AY190" s="899"/>
      <c r="AZ190" s="899"/>
      <c r="BA190" s="899"/>
      <c r="BB190" s="899"/>
      <c r="BC190" s="899"/>
      <c r="BD190" s="899"/>
      <c r="BE190" s="899"/>
      <c r="BF190" s="66"/>
      <c r="BG190" s="94"/>
      <c r="BJ190" s="162"/>
    </row>
    <row r="191" spans="1:62" x14ac:dyDescent="0.2">
      <c r="A191" s="94"/>
      <c r="B191" s="63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899"/>
      <c r="AS191" s="899"/>
      <c r="AT191" s="899"/>
      <c r="AU191" s="899"/>
      <c r="AV191" s="899"/>
      <c r="AW191" s="899"/>
      <c r="AX191" s="899"/>
      <c r="AY191" s="899"/>
      <c r="AZ191" s="899"/>
      <c r="BA191" s="899"/>
      <c r="BB191" s="899"/>
      <c r="BC191" s="899"/>
      <c r="BD191" s="899"/>
      <c r="BE191" s="899"/>
      <c r="BF191" s="132"/>
      <c r="BG191" s="94"/>
      <c r="BJ191" s="162"/>
    </row>
    <row r="192" spans="1:62" x14ac:dyDescent="0.2">
      <c r="A192" s="94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3"/>
      <c r="BG192" s="94"/>
      <c r="BJ192" s="162"/>
    </row>
    <row r="193" spans="1:62" x14ac:dyDescent="0.2">
      <c r="A193" s="94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94"/>
      <c r="BJ193" s="162"/>
    </row>
    <row r="194" spans="1:62" x14ac:dyDescent="0.2">
      <c r="A194" s="94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3"/>
      <c r="AF194" s="63"/>
      <c r="AG194" s="66"/>
      <c r="AH194" s="66"/>
      <c r="AI194" s="699" t="s">
        <v>198</v>
      </c>
      <c r="AJ194" s="699"/>
      <c r="AK194" s="699"/>
      <c r="AL194" s="699"/>
      <c r="AM194" s="699"/>
      <c r="AN194" s="699"/>
      <c r="AO194" s="699"/>
      <c r="AP194" s="699"/>
      <c r="AQ194" s="699"/>
      <c r="AR194" s="699"/>
      <c r="AS194" s="699"/>
      <c r="AT194" s="699"/>
      <c r="AU194" s="699"/>
      <c r="AV194" s="699"/>
      <c r="AW194" s="699"/>
      <c r="AX194" s="699"/>
      <c r="AY194" s="699"/>
      <c r="AZ194" s="699"/>
      <c r="BA194" s="699"/>
      <c r="BB194" s="699"/>
      <c r="BC194" s="699"/>
      <c r="BD194" s="699"/>
      <c r="BE194" s="699"/>
      <c r="BF194" s="699"/>
      <c r="BG194" s="94"/>
      <c r="BJ194" s="162"/>
    </row>
    <row r="195" spans="1:62" x14ac:dyDescent="0.2">
      <c r="A195" s="94"/>
      <c r="B195" s="63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3"/>
      <c r="AF195" s="63"/>
      <c r="AG195" s="66"/>
      <c r="AH195" s="66"/>
      <c r="AI195" s="699" t="s">
        <v>212</v>
      </c>
      <c r="AJ195" s="699"/>
      <c r="AK195" s="699"/>
      <c r="AL195" s="699"/>
      <c r="AM195" s="699"/>
      <c r="AN195" s="699"/>
      <c r="AO195" s="699"/>
      <c r="AP195" s="699"/>
      <c r="AQ195" s="699"/>
      <c r="AR195" s="699"/>
      <c r="AS195" s="699"/>
      <c r="AT195" s="699"/>
      <c r="AU195" s="699"/>
      <c r="AV195" s="699"/>
      <c r="AW195" s="699"/>
      <c r="AX195" s="699"/>
      <c r="AY195" s="699"/>
      <c r="AZ195" s="699"/>
      <c r="BA195" s="699"/>
      <c r="BB195" s="699"/>
      <c r="BC195" s="699"/>
      <c r="BD195" s="699"/>
      <c r="BE195" s="699"/>
      <c r="BF195" s="699"/>
      <c r="BG195" s="94"/>
      <c r="BJ195" s="162"/>
    </row>
    <row r="196" spans="1:62" x14ac:dyDescent="0.2">
      <c r="A196" s="94"/>
      <c r="B196" s="63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150"/>
      <c r="T196" s="150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94"/>
      <c r="BJ196" s="161"/>
    </row>
    <row r="197" spans="1:62" ht="20.25" x14ac:dyDescent="0.2">
      <c r="A197" s="94"/>
      <c r="B197" s="63"/>
      <c r="C197" s="898" t="s">
        <v>220</v>
      </c>
      <c r="D197" s="898"/>
      <c r="E197" s="898"/>
      <c r="F197" s="898"/>
      <c r="G197" s="898"/>
      <c r="H197" s="898"/>
      <c r="I197" s="898"/>
      <c r="J197" s="898"/>
      <c r="K197" s="898"/>
      <c r="L197" s="898"/>
      <c r="M197" s="898"/>
      <c r="N197" s="898"/>
      <c r="O197" s="898"/>
      <c r="P197" s="898"/>
      <c r="Q197" s="898"/>
      <c r="R197" s="898"/>
      <c r="S197" s="150"/>
      <c r="T197" s="150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901">
        <v>3</v>
      </c>
      <c r="AJ197" s="902"/>
      <c r="AK197" s="151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94"/>
      <c r="BJ197" s="161"/>
    </row>
    <row r="198" spans="1:62" ht="20.25" x14ac:dyDescent="0.2">
      <c r="A198" s="94"/>
      <c r="B198" s="63"/>
      <c r="C198" s="898"/>
      <c r="D198" s="898"/>
      <c r="E198" s="898"/>
      <c r="F198" s="898"/>
      <c r="G198" s="898"/>
      <c r="H198" s="898"/>
      <c r="I198" s="898"/>
      <c r="J198" s="898"/>
      <c r="K198" s="898"/>
      <c r="L198" s="898"/>
      <c r="M198" s="898"/>
      <c r="N198" s="898"/>
      <c r="O198" s="898"/>
      <c r="P198" s="898"/>
      <c r="Q198" s="898"/>
      <c r="R198" s="898"/>
      <c r="S198" s="150"/>
      <c r="T198" s="150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151"/>
      <c r="AJ198" s="151"/>
      <c r="AK198" s="151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94"/>
      <c r="BJ198" s="161"/>
    </row>
    <row r="199" spans="1:62" x14ac:dyDescent="0.2">
      <c r="A199" s="94"/>
      <c r="B199" s="63"/>
      <c r="C199" s="898"/>
      <c r="D199" s="898"/>
      <c r="E199" s="898"/>
      <c r="F199" s="898"/>
      <c r="G199" s="898"/>
      <c r="H199" s="898"/>
      <c r="I199" s="898"/>
      <c r="J199" s="898"/>
      <c r="K199" s="898"/>
      <c r="L199" s="898"/>
      <c r="M199" s="898"/>
      <c r="N199" s="898"/>
      <c r="O199" s="898"/>
      <c r="P199" s="898"/>
      <c r="Q199" s="898"/>
      <c r="R199" s="898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94"/>
      <c r="BJ199" s="161"/>
    </row>
    <row r="200" spans="1:62" ht="13.5" thickBot="1" x14ac:dyDescent="0.25">
      <c r="A200" s="94"/>
      <c r="B200" s="71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94"/>
      <c r="BJ200" s="162"/>
    </row>
    <row r="201" spans="1:62" ht="13.5" thickBot="1" x14ac:dyDescent="0.25">
      <c r="A201" s="94"/>
      <c r="B201" s="63"/>
      <c r="C201" s="895" t="s">
        <v>213</v>
      </c>
      <c r="D201" s="895"/>
      <c r="E201" s="895"/>
      <c r="F201" s="895"/>
      <c r="G201" s="895"/>
      <c r="H201" s="895"/>
      <c r="I201" s="895"/>
      <c r="J201" s="895"/>
      <c r="K201" s="895"/>
      <c r="L201" s="895"/>
      <c r="M201" s="895"/>
      <c r="N201" s="895"/>
      <c r="O201" s="895"/>
      <c r="P201" s="895"/>
      <c r="Q201" s="895"/>
      <c r="R201" s="895"/>
      <c r="S201" s="927" t="s">
        <v>163</v>
      </c>
      <c r="T201" s="927"/>
      <c r="U201" s="927"/>
      <c r="V201" s="927"/>
      <c r="W201" s="927"/>
      <c r="X201" s="927"/>
      <c r="Y201" s="927"/>
      <c r="Z201" s="927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94"/>
      <c r="BJ201" s="162"/>
    </row>
    <row r="202" spans="1:62" x14ac:dyDescent="0.2">
      <c r="A202" s="94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94"/>
      <c r="BJ202" s="162"/>
    </row>
    <row r="203" spans="1:62" x14ac:dyDescent="0.2">
      <c r="A203" s="94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71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94"/>
      <c r="BJ203" s="162"/>
    </row>
    <row r="204" spans="1:62" x14ac:dyDescent="0.2">
      <c r="A204" s="94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94"/>
      <c r="BJ204" s="162"/>
    </row>
    <row r="205" spans="1:62" x14ac:dyDescent="0.2">
      <c r="A205" s="94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94"/>
      <c r="BH205" s="161"/>
      <c r="BI205" s="161"/>
      <c r="BJ205" s="162"/>
    </row>
    <row r="206" spans="1:62" x14ac:dyDescent="0.2">
      <c r="A206" s="94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6"/>
      <c r="AH206" s="66"/>
      <c r="AI206" s="699" t="s">
        <v>214</v>
      </c>
      <c r="AJ206" s="699"/>
      <c r="AK206" s="699"/>
      <c r="AL206" s="699"/>
      <c r="AM206" s="699"/>
      <c r="AN206" s="699"/>
      <c r="AO206" s="699"/>
      <c r="AP206" s="699"/>
      <c r="AQ206" s="699"/>
      <c r="AR206" s="699"/>
      <c r="AS206" s="699"/>
      <c r="AT206" s="699"/>
      <c r="AU206" s="699"/>
      <c r="AV206" s="699"/>
      <c r="AW206" s="699"/>
      <c r="AX206" s="699"/>
      <c r="AY206" s="699"/>
      <c r="AZ206" s="699"/>
      <c r="BA206" s="699"/>
      <c r="BB206" s="699"/>
      <c r="BC206" s="699"/>
      <c r="BD206" s="699"/>
      <c r="BE206" s="699"/>
      <c r="BF206" s="699"/>
      <c r="BG206" s="94"/>
      <c r="BH206" s="161"/>
      <c r="BI206" s="161"/>
      <c r="BJ206" s="162"/>
    </row>
    <row r="207" spans="1:62" x14ac:dyDescent="0.2">
      <c r="A207" s="94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6"/>
      <c r="AH207" s="66"/>
      <c r="AI207" s="699" t="s">
        <v>191</v>
      </c>
      <c r="AJ207" s="699"/>
      <c r="AK207" s="699"/>
      <c r="AL207" s="699"/>
      <c r="AM207" s="699"/>
      <c r="AN207" s="699"/>
      <c r="AO207" s="699"/>
      <c r="AP207" s="699"/>
      <c r="AQ207" s="699"/>
      <c r="AR207" s="699"/>
      <c r="AS207" s="699"/>
      <c r="AT207" s="699"/>
      <c r="AU207" s="699"/>
      <c r="AV207" s="699"/>
      <c r="AW207" s="699"/>
      <c r="AX207" s="699"/>
      <c r="AY207" s="699"/>
      <c r="AZ207" s="699"/>
      <c r="BA207" s="699"/>
      <c r="BB207" s="699"/>
      <c r="BC207" s="699"/>
      <c r="BD207" s="699"/>
      <c r="BE207" s="699"/>
      <c r="BF207" s="699"/>
      <c r="BG207" s="94"/>
      <c r="BH207" s="161"/>
      <c r="BI207" s="161"/>
      <c r="BJ207" s="162"/>
    </row>
    <row r="208" spans="1:62" x14ac:dyDescent="0.2">
      <c r="A208" s="94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6"/>
      <c r="AH208" s="66"/>
      <c r="AI208" s="699" t="s">
        <v>192</v>
      </c>
      <c r="AJ208" s="699"/>
      <c r="AK208" s="699"/>
      <c r="AL208" s="699"/>
      <c r="AM208" s="699"/>
      <c r="AN208" s="699"/>
      <c r="AO208" s="699"/>
      <c r="AP208" s="699"/>
      <c r="AQ208" s="699"/>
      <c r="AR208" s="699"/>
      <c r="AS208" s="699"/>
      <c r="AT208" s="699"/>
      <c r="AU208" s="699"/>
      <c r="AV208" s="699"/>
      <c r="AW208" s="699"/>
      <c r="AX208" s="699"/>
      <c r="AY208" s="699"/>
      <c r="AZ208" s="699"/>
      <c r="BA208" s="699"/>
      <c r="BB208" s="699"/>
      <c r="BC208" s="699"/>
      <c r="BD208" s="699"/>
      <c r="BE208" s="699"/>
      <c r="BF208" s="699"/>
      <c r="BG208" s="94"/>
      <c r="BH208" s="161"/>
      <c r="BI208" s="161"/>
      <c r="BJ208" s="162"/>
    </row>
    <row r="209" spans="1:62" x14ac:dyDescent="0.2">
      <c r="A209" s="94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94"/>
      <c r="BH209" s="161"/>
      <c r="BI209" s="161"/>
      <c r="BJ209" s="162"/>
    </row>
    <row r="210" spans="1:62" ht="20.25" x14ac:dyDescent="0.2">
      <c r="A210" s="94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901">
        <v>4</v>
      </c>
      <c r="AJ210" s="902"/>
      <c r="AK210" s="151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94"/>
      <c r="BH210" s="161"/>
      <c r="BI210" s="161"/>
      <c r="BJ210" s="162"/>
    </row>
    <row r="211" spans="1:62" ht="20.25" x14ac:dyDescent="0.2">
      <c r="A211" s="94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151"/>
      <c r="AJ211" s="151"/>
      <c r="AK211" s="151"/>
      <c r="AL211" s="63"/>
      <c r="AM211" s="63"/>
      <c r="AN211" s="63"/>
      <c r="AO211" s="63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94"/>
      <c r="BH211" s="161"/>
      <c r="BI211" s="161"/>
      <c r="BJ211" s="162"/>
    </row>
    <row r="212" spans="1:62" x14ac:dyDescent="0.2">
      <c r="A212" s="94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94"/>
      <c r="BH212" s="170"/>
      <c r="BI212" s="170"/>
      <c r="BJ212" s="162"/>
    </row>
    <row r="213" spans="1:62" x14ac:dyDescent="0.2">
      <c r="A213" s="94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94"/>
      <c r="BH213" s="162"/>
      <c r="BI213" s="162"/>
      <c r="BJ213" s="162"/>
    </row>
    <row r="214" spans="1:62" x14ac:dyDescent="0.2">
      <c r="A214" s="94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94"/>
      <c r="BH214" s="162"/>
      <c r="BI214" s="162"/>
    </row>
    <row r="215" spans="1:62" x14ac:dyDescent="0.2">
      <c r="A215" s="94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  <c r="BG215" s="94"/>
      <c r="BH215" s="162"/>
      <c r="BI215" s="162"/>
    </row>
    <row r="216" spans="1:62" x14ac:dyDescent="0.2">
      <c r="A216" s="94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94"/>
      <c r="BH216" s="162"/>
      <c r="BI216" s="162"/>
    </row>
    <row r="217" spans="1:62" x14ac:dyDescent="0.2">
      <c r="A217" s="94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94"/>
      <c r="BH217" s="161"/>
      <c r="BI217" s="161"/>
    </row>
    <row r="218" spans="1:62" x14ac:dyDescent="0.2">
      <c r="A218" s="94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903" t="s">
        <v>193</v>
      </c>
      <c r="AT218" s="903"/>
      <c r="AU218" s="903"/>
      <c r="AV218" s="903"/>
      <c r="AW218" s="903"/>
      <c r="AX218" s="903"/>
      <c r="AY218" s="903"/>
      <c r="AZ218" s="903"/>
      <c r="BA218" s="903"/>
      <c r="BB218" s="903"/>
      <c r="BC218" s="903"/>
      <c r="BD218" s="903"/>
      <c r="BE218" s="903"/>
      <c r="BF218" s="903"/>
      <c r="BG218" s="94"/>
      <c r="BH218" s="161"/>
      <c r="BI218" s="161"/>
    </row>
    <row r="219" spans="1:62" x14ac:dyDescent="0.2">
      <c r="A219" s="94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90"/>
      <c r="BH219" s="161"/>
      <c r="BI219" s="161"/>
    </row>
    <row r="220" spans="1:62" x14ac:dyDescent="0.2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161"/>
      <c r="BI220" s="161"/>
    </row>
    <row r="221" spans="1:62" ht="12.75" customHeight="1" x14ac:dyDescent="0.2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192"/>
      <c r="AJ221" s="192"/>
      <c r="AK221" s="192"/>
      <c r="AL221" s="94"/>
      <c r="AM221" s="94"/>
      <c r="AN221" s="94"/>
      <c r="AO221" s="94"/>
      <c r="AP221" s="193"/>
      <c r="AQ221" s="193"/>
      <c r="AR221" s="193"/>
      <c r="AS221" s="193"/>
      <c r="AT221" s="193"/>
      <c r="AU221" s="193"/>
      <c r="AV221" s="193"/>
      <c r="AW221" s="193"/>
      <c r="AX221" s="193"/>
      <c r="AY221" s="193"/>
      <c r="AZ221" s="193"/>
      <c r="BA221" s="193"/>
      <c r="BB221" s="193"/>
      <c r="BC221" s="193"/>
      <c r="BD221" s="193"/>
      <c r="BE221" s="193"/>
      <c r="BF221" s="193"/>
      <c r="BG221" s="94"/>
      <c r="BH221" s="161"/>
      <c r="BI221" s="161"/>
    </row>
    <row r="222" spans="1:62" x14ac:dyDescent="0.2">
      <c r="A222" s="94"/>
      <c r="B222" s="94"/>
      <c r="C222" s="892" t="s">
        <v>196</v>
      </c>
      <c r="D222" s="892"/>
      <c r="E222" s="892"/>
      <c r="F222" s="892"/>
      <c r="G222" s="892"/>
      <c r="H222" s="892"/>
      <c r="I222" s="892"/>
      <c r="J222" s="892"/>
      <c r="K222" s="892"/>
      <c r="L222" s="892"/>
      <c r="M222" s="892"/>
      <c r="N222" s="892"/>
      <c r="O222" s="892"/>
      <c r="P222" s="892"/>
      <c r="Q222" s="892"/>
      <c r="R222" s="892"/>
      <c r="S222" s="892"/>
      <c r="T222" s="892"/>
      <c r="U222" s="892"/>
      <c r="V222" s="89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61"/>
      <c r="BI222" s="161"/>
    </row>
    <row r="223" spans="1:62" x14ac:dyDescent="0.2">
      <c r="A223" s="161"/>
      <c r="B223" s="195"/>
      <c r="C223" s="195"/>
      <c r="D223" s="195"/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195"/>
      <c r="AD223" s="195"/>
      <c r="AE223" s="195"/>
      <c r="AF223" s="195"/>
      <c r="AG223" s="195"/>
      <c r="AH223" s="195"/>
      <c r="AI223" s="195"/>
      <c r="AJ223" s="195"/>
      <c r="AK223" s="195"/>
      <c r="AL223" s="195"/>
      <c r="AM223" s="195"/>
      <c r="AN223" s="195"/>
      <c r="AO223" s="195"/>
      <c r="AP223" s="195"/>
      <c r="AQ223" s="195"/>
      <c r="AR223" s="195"/>
      <c r="AS223" s="195"/>
      <c r="AT223" s="195"/>
      <c r="AU223" s="195"/>
      <c r="AV223" s="195"/>
      <c r="AW223" s="195"/>
      <c r="AX223" s="195"/>
      <c r="AY223" s="195"/>
      <c r="AZ223" s="195"/>
      <c r="BA223" s="195"/>
      <c r="BB223" s="195"/>
      <c r="BC223" s="195"/>
      <c r="BD223" s="195"/>
      <c r="BE223" s="195"/>
      <c r="BF223" s="195"/>
      <c r="BG223" s="161"/>
      <c r="BH223" s="161"/>
      <c r="BI223" s="162"/>
    </row>
    <row r="224" spans="1:62" x14ac:dyDescent="0.2">
      <c r="A224" s="161"/>
      <c r="B224" s="195"/>
      <c r="C224" s="195"/>
      <c r="D224" s="195"/>
      <c r="E224" s="195"/>
      <c r="F224" s="195"/>
      <c r="G224" s="195"/>
      <c r="H224" s="195"/>
      <c r="I224" s="195"/>
      <c r="J224" s="195"/>
      <c r="K224" s="195"/>
      <c r="L224" s="195"/>
      <c r="M224" s="195"/>
      <c r="N224" s="195"/>
      <c r="O224" s="195"/>
      <c r="P224" s="195"/>
      <c r="Q224" s="195"/>
      <c r="R224" s="195"/>
      <c r="S224" s="195"/>
      <c r="T224" s="195"/>
      <c r="U224" s="195"/>
      <c r="V224" s="195"/>
      <c r="W224" s="195"/>
      <c r="X224" s="195"/>
      <c r="Y224" s="195"/>
      <c r="Z224" s="195"/>
      <c r="AA224" s="195"/>
      <c r="AB224" s="195"/>
      <c r="AC224" s="195"/>
      <c r="AD224" s="195"/>
      <c r="AE224" s="195"/>
      <c r="AF224" s="195"/>
      <c r="AG224" s="195"/>
      <c r="AH224" s="195"/>
      <c r="AI224" s="195"/>
      <c r="AJ224" s="195"/>
      <c r="AK224" s="195"/>
      <c r="AL224" s="195"/>
      <c r="AM224" s="195"/>
      <c r="AN224" s="195"/>
      <c r="AO224" s="195"/>
      <c r="AP224" s="195"/>
      <c r="AQ224" s="195"/>
      <c r="AR224" s="195"/>
      <c r="AS224" s="195"/>
      <c r="AT224" s="195"/>
      <c r="AU224" s="195"/>
      <c r="AV224" s="195"/>
      <c r="AW224" s="195"/>
      <c r="AX224" s="195"/>
      <c r="AY224" s="195"/>
      <c r="AZ224" s="195"/>
      <c r="BA224" s="195"/>
      <c r="BB224" s="195"/>
      <c r="BC224" s="195"/>
      <c r="BD224" s="195"/>
      <c r="BE224" s="195"/>
      <c r="BF224" s="195"/>
      <c r="BG224" s="161"/>
      <c r="BH224" s="161"/>
      <c r="BI224" s="161"/>
    </row>
    <row r="225" spans="59:62" x14ac:dyDescent="0.2">
      <c r="BG225" s="161"/>
      <c r="BH225" s="161"/>
      <c r="BI225" s="161"/>
    </row>
    <row r="226" spans="59:62" x14ac:dyDescent="0.2">
      <c r="BG226" s="161"/>
      <c r="BH226" s="161"/>
      <c r="BI226" s="161"/>
    </row>
    <row r="227" spans="59:62" x14ac:dyDescent="0.2">
      <c r="BG227" s="161"/>
      <c r="BH227" s="161"/>
      <c r="BI227" s="161"/>
    </row>
    <row r="228" spans="59:62" x14ac:dyDescent="0.2">
      <c r="BG228" s="161"/>
      <c r="BH228" s="162"/>
      <c r="BI228" s="162"/>
    </row>
    <row r="229" spans="59:62" x14ac:dyDescent="0.2">
      <c r="BG229" s="161"/>
      <c r="BH229" s="161"/>
      <c r="BI229" s="162"/>
    </row>
    <row r="230" spans="59:62" x14ac:dyDescent="0.2">
      <c r="BG230" s="161"/>
      <c r="BH230" s="170"/>
      <c r="BI230" s="177"/>
    </row>
    <row r="231" spans="59:62" x14ac:dyDescent="0.2">
      <c r="BG231" s="161"/>
      <c r="BH231" s="170"/>
      <c r="BI231" s="170"/>
    </row>
    <row r="232" spans="59:62" x14ac:dyDescent="0.2">
      <c r="BG232" s="161"/>
      <c r="BH232" s="170"/>
      <c r="BI232" s="170"/>
      <c r="BJ232" s="154"/>
    </row>
    <row r="233" spans="59:62" x14ac:dyDescent="0.2">
      <c r="BG233" s="161"/>
      <c r="BH233" s="170"/>
      <c r="BI233" s="170"/>
      <c r="BJ233" s="154"/>
    </row>
    <row r="234" spans="59:62" x14ac:dyDescent="0.2">
      <c r="BG234" s="161"/>
      <c r="BH234" s="170"/>
      <c r="BI234" s="170"/>
      <c r="BJ234" s="154"/>
    </row>
    <row r="235" spans="59:62" x14ac:dyDescent="0.2">
      <c r="BG235" s="161"/>
      <c r="BH235" s="170"/>
      <c r="BI235" s="170"/>
      <c r="BJ235" s="154"/>
    </row>
    <row r="236" spans="59:62" x14ac:dyDescent="0.2">
      <c r="BG236" s="161"/>
      <c r="BH236" s="170"/>
      <c r="BI236" s="170"/>
      <c r="BJ236" s="154"/>
    </row>
    <row r="237" spans="59:62" x14ac:dyDescent="0.2">
      <c r="BG237" s="161"/>
      <c r="BH237" s="170"/>
      <c r="BI237" s="170"/>
      <c r="BJ237" s="154"/>
    </row>
    <row r="238" spans="59:62" x14ac:dyDescent="0.2">
      <c r="BG238" s="161"/>
      <c r="BH238" s="170"/>
      <c r="BI238" s="170"/>
      <c r="BJ238" s="154"/>
    </row>
    <row r="239" spans="59:62" x14ac:dyDescent="0.2">
      <c r="BG239" s="161"/>
      <c r="BH239" s="170"/>
      <c r="BI239" s="170"/>
      <c r="BJ239" s="154"/>
    </row>
    <row r="240" spans="59:62" x14ac:dyDescent="0.2">
      <c r="BG240" s="161"/>
      <c r="BH240" s="170"/>
      <c r="BI240" s="170"/>
      <c r="BJ240" s="154"/>
    </row>
    <row r="241" spans="59:62" x14ac:dyDescent="0.2">
      <c r="BG241" s="161"/>
      <c r="BH241" s="170"/>
      <c r="BI241" s="170"/>
      <c r="BJ241" s="154"/>
    </row>
    <row r="242" spans="59:62" x14ac:dyDescent="0.2">
      <c r="BG242" s="161"/>
      <c r="BH242" s="170"/>
      <c r="BI242" s="170"/>
      <c r="BJ242" s="154"/>
    </row>
    <row r="243" spans="59:62" x14ac:dyDescent="0.2">
      <c r="BG243" s="161"/>
      <c r="BH243" s="170"/>
      <c r="BI243" s="170"/>
      <c r="BJ243" s="154"/>
    </row>
    <row r="244" spans="59:62" x14ac:dyDescent="0.2">
      <c r="BG244" s="161"/>
      <c r="BH244" s="170"/>
      <c r="BI244" s="170"/>
      <c r="BJ244" s="154"/>
    </row>
    <row r="245" spans="59:62" x14ac:dyDescent="0.2">
      <c r="BG245" s="161"/>
      <c r="BH245" s="170"/>
      <c r="BI245" s="170"/>
      <c r="BJ245" s="154"/>
    </row>
    <row r="246" spans="59:62" x14ac:dyDescent="0.2">
      <c r="BG246" s="161"/>
      <c r="BH246" s="161"/>
      <c r="BI246" s="161"/>
      <c r="BJ246" s="170"/>
    </row>
    <row r="247" spans="59:62" x14ac:dyDescent="0.2">
      <c r="BG247" s="161"/>
      <c r="BH247" s="161"/>
      <c r="BI247" s="161"/>
      <c r="BJ247" s="161"/>
    </row>
    <row r="248" spans="59:62" x14ac:dyDescent="0.2">
      <c r="BG248" s="161"/>
      <c r="BH248" s="161"/>
      <c r="BI248" s="161"/>
      <c r="BJ248" s="161"/>
    </row>
    <row r="249" spans="59:62" x14ac:dyDescent="0.2">
      <c r="BG249" s="161"/>
      <c r="BH249" s="161"/>
      <c r="BI249" s="161"/>
      <c r="BJ249" s="161"/>
    </row>
    <row r="250" spans="59:62" x14ac:dyDescent="0.2">
      <c r="BG250" s="161"/>
      <c r="BH250" s="161"/>
      <c r="BI250" s="161"/>
      <c r="BJ250" s="161"/>
    </row>
    <row r="251" spans="59:62" x14ac:dyDescent="0.2">
      <c r="BG251" s="161"/>
      <c r="BH251" s="161"/>
      <c r="BI251" s="161"/>
      <c r="BJ251" s="161"/>
    </row>
    <row r="252" spans="59:62" x14ac:dyDescent="0.2">
      <c r="BG252" s="161"/>
      <c r="BH252" s="161"/>
      <c r="BI252" s="161"/>
      <c r="BJ252" s="161"/>
    </row>
    <row r="253" spans="59:62" x14ac:dyDescent="0.2">
      <c r="BG253" s="161"/>
      <c r="BH253" s="161"/>
      <c r="BI253" s="161"/>
      <c r="BJ253" s="161"/>
    </row>
    <row r="254" spans="59:62" x14ac:dyDescent="0.2">
      <c r="BG254" s="161"/>
      <c r="BH254" s="161"/>
      <c r="BI254" s="161"/>
      <c r="BJ254" s="161"/>
    </row>
    <row r="255" spans="59:62" x14ac:dyDescent="0.2">
      <c r="BG255" s="161"/>
      <c r="BH255" s="161"/>
      <c r="BI255" s="161"/>
      <c r="BJ255" s="161"/>
    </row>
    <row r="256" spans="59:62" x14ac:dyDescent="0.2">
      <c r="BG256" s="161"/>
      <c r="BH256" s="161"/>
      <c r="BI256" s="161"/>
      <c r="BJ256" s="161"/>
    </row>
    <row r="257" spans="59:62" x14ac:dyDescent="0.2">
      <c r="BG257" s="161"/>
      <c r="BH257" s="170"/>
      <c r="BI257" s="170"/>
      <c r="BJ257" s="161"/>
    </row>
    <row r="258" spans="59:62" x14ac:dyDescent="0.2">
      <c r="BG258" s="161"/>
      <c r="BH258" s="170"/>
      <c r="BI258" s="170"/>
      <c r="BJ258" s="161"/>
    </row>
    <row r="259" spans="59:62" x14ac:dyDescent="0.2">
      <c r="BG259" s="161"/>
      <c r="BH259" s="170"/>
      <c r="BI259" s="170"/>
      <c r="BJ259" s="161"/>
    </row>
    <row r="260" spans="59:62" x14ac:dyDescent="0.2">
      <c r="BG260" s="161"/>
      <c r="BH260" s="170"/>
      <c r="BI260" s="170"/>
      <c r="BJ260" s="170"/>
    </row>
    <row r="261" spans="59:62" x14ac:dyDescent="0.2">
      <c r="BG261" s="161"/>
      <c r="BH261" s="170"/>
      <c r="BI261" s="170"/>
      <c r="BJ261" s="162"/>
    </row>
    <row r="262" spans="59:62" x14ac:dyDescent="0.2">
      <c r="BG262" s="161"/>
      <c r="BH262" s="170"/>
      <c r="BI262" s="170"/>
      <c r="BJ262" s="162"/>
    </row>
    <row r="263" spans="59:62" x14ac:dyDescent="0.2">
      <c r="BG263" s="161"/>
      <c r="BH263" s="170"/>
      <c r="BI263" s="170"/>
      <c r="BJ263" s="162"/>
    </row>
    <row r="264" spans="59:62" x14ac:dyDescent="0.2">
      <c r="BG264" s="161"/>
      <c r="BH264" s="170"/>
      <c r="BI264" s="170"/>
      <c r="BJ264" s="162"/>
    </row>
    <row r="265" spans="59:62" x14ac:dyDescent="0.2">
      <c r="BG265" s="161"/>
      <c r="BH265" s="170"/>
      <c r="BI265" s="170"/>
      <c r="BJ265" s="161"/>
    </row>
    <row r="266" spans="59:62" x14ac:dyDescent="0.2">
      <c r="BG266" s="161"/>
      <c r="BH266" s="161"/>
      <c r="BI266" s="161"/>
      <c r="BJ266" s="161"/>
    </row>
    <row r="267" spans="59:62" x14ac:dyDescent="0.2">
      <c r="BG267" s="161"/>
      <c r="BH267" s="161"/>
      <c r="BI267" s="161"/>
      <c r="BJ267" s="161"/>
    </row>
    <row r="268" spans="59:62" x14ac:dyDescent="0.2">
      <c r="BG268" s="161"/>
      <c r="BH268" s="161"/>
      <c r="BI268" s="161"/>
      <c r="BJ268" s="161"/>
    </row>
    <row r="269" spans="59:62" x14ac:dyDescent="0.2">
      <c r="BG269" s="161"/>
      <c r="BH269" s="161"/>
      <c r="BI269" s="161"/>
      <c r="BJ269" s="162"/>
    </row>
    <row r="270" spans="59:62" x14ac:dyDescent="0.2">
      <c r="BG270" s="161"/>
      <c r="BH270" s="161"/>
      <c r="BI270" s="161"/>
      <c r="BJ270" s="162"/>
    </row>
    <row r="271" spans="59:62" x14ac:dyDescent="0.2">
      <c r="BG271" s="161"/>
      <c r="BH271" s="161"/>
      <c r="BI271" s="161"/>
      <c r="BJ271" s="177"/>
    </row>
    <row r="272" spans="59:62" x14ac:dyDescent="0.2">
      <c r="BG272" s="161"/>
      <c r="BH272" s="161"/>
      <c r="BI272" s="161"/>
      <c r="BJ272" s="170"/>
    </row>
    <row r="273" spans="59:62" x14ac:dyDescent="0.2">
      <c r="BG273" s="161"/>
      <c r="BH273" s="161"/>
      <c r="BI273" s="161"/>
      <c r="BJ273" s="170"/>
    </row>
    <row r="274" spans="59:62" x14ac:dyDescent="0.2">
      <c r="BG274" s="161"/>
      <c r="BH274" s="161"/>
      <c r="BI274" s="162"/>
      <c r="BJ274" s="170"/>
    </row>
    <row r="275" spans="59:62" x14ac:dyDescent="0.2">
      <c r="BG275" s="161"/>
      <c r="BH275" s="161"/>
      <c r="BI275" s="162"/>
      <c r="BJ275" s="170"/>
    </row>
    <row r="276" spans="59:62" x14ac:dyDescent="0.2">
      <c r="BG276" s="161"/>
      <c r="BH276" s="161"/>
      <c r="BI276" s="162"/>
      <c r="BJ276" s="170"/>
    </row>
    <row r="277" spans="59:62" x14ac:dyDescent="0.2">
      <c r="BG277" s="161"/>
      <c r="BH277" s="161"/>
      <c r="BI277" s="162"/>
      <c r="BJ277" s="170"/>
    </row>
    <row r="278" spans="59:62" x14ac:dyDescent="0.2">
      <c r="BG278" s="161"/>
      <c r="BH278" s="161"/>
      <c r="BI278" s="162"/>
      <c r="BJ278" s="170"/>
    </row>
    <row r="279" spans="59:62" x14ac:dyDescent="0.2">
      <c r="BG279" s="161"/>
      <c r="BH279" s="161"/>
      <c r="BI279" s="162"/>
      <c r="BJ279" s="170"/>
    </row>
    <row r="280" spans="59:62" x14ac:dyDescent="0.2">
      <c r="BG280" s="161"/>
      <c r="BH280" s="161"/>
      <c r="BI280" s="162"/>
      <c r="BJ280" s="170"/>
    </row>
    <row r="281" spans="59:62" x14ac:dyDescent="0.2">
      <c r="BG281" s="161"/>
      <c r="BH281" s="161"/>
      <c r="BI281" s="162"/>
      <c r="BJ281" s="170"/>
    </row>
    <row r="282" spans="59:62" x14ac:dyDescent="0.2">
      <c r="BG282" s="161"/>
      <c r="BH282" s="161"/>
      <c r="BI282" s="162"/>
      <c r="BJ282" s="170"/>
    </row>
    <row r="283" spans="59:62" x14ac:dyDescent="0.2">
      <c r="BG283" s="161"/>
      <c r="BH283" s="161"/>
      <c r="BI283" s="162"/>
      <c r="BJ283" s="170"/>
    </row>
    <row r="284" spans="59:62" x14ac:dyDescent="0.2">
      <c r="BG284" s="161"/>
      <c r="BH284" s="161"/>
      <c r="BI284" s="162"/>
      <c r="BJ284" s="170"/>
    </row>
    <row r="285" spans="59:62" x14ac:dyDescent="0.2">
      <c r="BG285" s="161"/>
      <c r="BH285" s="161"/>
      <c r="BI285" s="162"/>
      <c r="BJ285" s="170"/>
    </row>
    <row r="286" spans="59:62" x14ac:dyDescent="0.2">
      <c r="BG286" s="161"/>
      <c r="BH286" s="161"/>
      <c r="BI286" s="162"/>
      <c r="BJ286" s="170"/>
    </row>
    <row r="287" spans="59:62" x14ac:dyDescent="0.2">
      <c r="BG287" s="161"/>
      <c r="BH287" s="161"/>
      <c r="BJ287" s="161"/>
    </row>
    <row r="288" spans="59:62" x14ac:dyDescent="0.2">
      <c r="BG288" s="161"/>
      <c r="BH288" s="161"/>
      <c r="BJ288" s="161"/>
    </row>
    <row r="289" spans="59:62" x14ac:dyDescent="0.2">
      <c r="BG289" s="161"/>
      <c r="BH289" s="161"/>
      <c r="BJ289" s="161"/>
    </row>
    <row r="290" spans="59:62" x14ac:dyDescent="0.2">
      <c r="BG290" s="161"/>
      <c r="BH290" s="161"/>
      <c r="BJ290" s="161"/>
    </row>
    <row r="291" spans="59:62" x14ac:dyDescent="0.2">
      <c r="BG291" s="161"/>
      <c r="BH291" s="161"/>
      <c r="BJ291" s="161"/>
    </row>
    <row r="292" spans="59:62" x14ac:dyDescent="0.2">
      <c r="BG292" s="161"/>
      <c r="BH292" s="161"/>
      <c r="BJ292" s="161"/>
    </row>
    <row r="293" spans="59:62" x14ac:dyDescent="0.2">
      <c r="BG293" s="161"/>
      <c r="BH293" s="161"/>
      <c r="BJ293" s="161"/>
    </row>
    <row r="294" spans="59:62" x14ac:dyDescent="0.2">
      <c r="BG294" s="161"/>
      <c r="BH294" s="162"/>
      <c r="BJ294" s="161"/>
    </row>
    <row r="295" spans="59:62" x14ac:dyDescent="0.2">
      <c r="BG295" s="161"/>
      <c r="BH295" s="162"/>
      <c r="BJ295" s="161"/>
    </row>
    <row r="296" spans="59:62" x14ac:dyDescent="0.2">
      <c r="BG296" s="161"/>
      <c r="BH296" s="161"/>
      <c r="BJ296" s="161"/>
    </row>
    <row r="297" spans="59:62" x14ac:dyDescent="0.2">
      <c r="BG297" s="161"/>
      <c r="BH297" s="161"/>
      <c r="BJ297" s="161"/>
    </row>
    <row r="298" spans="59:62" x14ac:dyDescent="0.2">
      <c r="BG298" s="161"/>
      <c r="BH298" s="161"/>
      <c r="BJ298" s="170"/>
    </row>
    <row r="299" spans="59:62" x14ac:dyDescent="0.2">
      <c r="BG299" s="161"/>
      <c r="BH299" s="161"/>
      <c r="BJ299" s="170"/>
    </row>
    <row r="300" spans="59:62" x14ac:dyDescent="0.2">
      <c r="BG300" s="161"/>
      <c r="BH300" s="161"/>
      <c r="BJ300" s="170"/>
    </row>
    <row r="301" spans="59:62" x14ac:dyDescent="0.2">
      <c r="BG301" s="161"/>
      <c r="BH301" s="161"/>
      <c r="BJ301" s="170"/>
    </row>
    <row r="302" spans="59:62" x14ac:dyDescent="0.2">
      <c r="BG302" s="161"/>
      <c r="BH302" s="161"/>
      <c r="BJ302" s="170"/>
    </row>
    <row r="303" spans="59:62" x14ac:dyDescent="0.2">
      <c r="BG303" s="161"/>
      <c r="BH303" s="161"/>
      <c r="BJ303" s="170"/>
    </row>
    <row r="304" spans="59:62" x14ac:dyDescent="0.2">
      <c r="BG304" s="161"/>
      <c r="BH304" s="161"/>
      <c r="BJ304" s="170"/>
    </row>
    <row r="305" spans="59:62" x14ac:dyDescent="0.2">
      <c r="BG305" s="161"/>
      <c r="BH305" s="161"/>
      <c r="BJ305" s="170"/>
    </row>
    <row r="306" spans="59:62" x14ac:dyDescent="0.2">
      <c r="BG306" s="161"/>
      <c r="BH306" s="161"/>
      <c r="BJ306" s="170"/>
    </row>
    <row r="307" spans="59:62" x14ac:dyDescent="0.2">
      <c r="BG307" s="161"/>
      <c r="BH307" s="161"/>
      <c r="BJ307" s="161"/>
    </row>
    <row r="308" spans="59:62" x14ac:dyDescent="0.2">
      <c r="BG308" s="161"/>
      <c r="BH308" s="161"/>
      <c r="BJ308" s="161"/>
    </row>
    <row r="309" spans="59:62" x14ac:dyDescent="0.2">
      <c r="BG309" s="161"/>
      <c r="BH309" s="161"/>
      <c r="BJ309" s="162"/>
    </row>
    <row r="310" spans="59:62" x14ac:dyDescent="0.2">
      <c r="BG310" s="161"/>
      <c r="BH310" s="161"/>
      <c r="BJ310" s="162"/>
    </row>
    <row r="311" spans="59:62" x14ac:dyDescent="0.2">
      <c r="BG311" s="161"/>
      <c r="BH311" s="161"/>
      <c r="BJ311" s="162"/>
    </row>
    <row r="312" spans="59:62" x14ac:dyDescent="0.2">
      <c r="BG312" s="161"/>
      <c r="BH312" s="161"/>
      <c r="BJ312" s="161"/>
    </row>
    <row r="313" spans="59:62" x14ac:dyDescent="0.2">
      <c r="BG313" s="161"/>
      <c r="BH313" s="161"/>
      <c r="BJ313" s="161"/>
    </row>
    <row r="314" spans="59:62" x14ac:dyDescent="0.2">
      <c r="BG314" s="161"/>
      <c r="BH314" s="161"/>
      <c r="BJ314" s="161"/>
    </row>
    <row r="315" spans="59:62" x14ac:dyDescent="0.2">
      <c r="BG315" s="161"/>
      <c r="BH315" s="161"/>
      <c r="BJ315" s="162"/>
    </row>
    <row r="316" spans="59:62" x14ac:dyDescent="0.2">
      <c r="BG316" s="161"/>
      <c r="BH316" s="161"/>
      <c r="BJ316" s="162"/>
    </row>
    <row r="317" spans="59:62" x14ac:dyDescent="0.2">
      <c r="BG317" s="161"/>
      <c r="BH317" s="161"/>
      <c r="BJ317" s="162"/>
    </row>
    <row r="318" spans="59:62" x14ac:dyDescent="0.2">
      <c r="BG318" s="161"/>
      <c r="BH318" s="161"/>
      <c r="BJ318" s="162"/>
    </row>
    <row r="319" spans="59:62" x14ac:dyDescent="0.2">
      <c r="BG319" s="161"/>
      <c r="BH319" s="161"/>
      <c r="BJ319" s="162"/>
    </row>
    <row r="320" spans="59:62" x14ac:dyDescent="0.2">
      <c r="BG320" s="161"/>
      <c r="BH320" s="161"/>
      <c r="BJ320" s="162"/>
    </row>
    <row r="321" spans="59:62" x14ac:dyDescent="0.2">
      <c r="BG321" s="161"/>
      <c r="BH321" s="161"/>
      <c r="BJ321" s="162"/>
    </row>
    <row r="322" spans="59:62" x14ac:dyDescent="0.2">
      <c r="BG322" s="161"/>
      <c r="BH322" s="161"/>
      <c r="BJ322" s="162"/>
    </row>
    <row r="323" spans="59:62" x14ac:dyDescent="0.2">
      <c r="BG323" s="161"/>
      <c r="BH323" s="161"/>
      <c r="BJ323" s="162"/>
    </row>
    <row r="324" spans="59:62" x14ac:dyDescent="0.2">
      <c r="BG324" s="161"/>
      <c r="BH324" s="161"/>
      <c r="BJ324" s="162"/>
    </row>
    <row r="325" spans="59:62" x14ac:dyDescent="0.2">
      <c r="BG325" s="161"/>
      <c r="BH325" s="161"/>
      <c r="BJ325" s="162"/>
    </row>
    <row r="326" spans="59:62" x14ac:dyDescent="0.2">
      <c r="BG326" s="161"/>
      <c r="BJ326" s="162"/>
    </row>
    <row r="327" spans="59:62" x14ac:dyDescent="0.2">
      <c r="BG327" s="161"/>
      <c r="BJ327" s="162"/>
    </row>
    <row r="328" spans="59:62" x14ac:dyDescent="0.2">
      <c r="BG328" s="161"/>
      <c r="BH328" s="161"/>
      <c r="BI328" s="161"/>
    </row>
    <row r="329" spans="59:62" x14ac:dyDescent="0.2">
      <c r="BG329" s="161"/>
      <c r="BH329" s="161"/>
      <c r="BI329" s="161"/>
    </row>
    <row r="330" spans="59:62" x14ac:dyDescent="0.2">
      <c r="BG330" s="161"/>
      <c r="BH330" s="161"/>
      <c r="BI330" s="161"/>
    </row>
    <row r="331" spans="59:62" x14ac:dyDescent="0.2">
      <c r="BG331" s="161"/>
      <c r="BH331" s="161"/>
      <c r="BI331" s="161"/>
    </row>
    <row r="332" spans="59:62" x14ac:dyDescent="0.2">
      <c r="BG332" s="161"/>
      <c r="BH332" s="161"/>
      <c r="BI332" s="161"/>
    </row>
    <row r="333" spans="59:62" x14ac:dyDescent="0.2">
      <c r="BG333" s="161"/>
      <c r="BH333" s="161"/>
      <c r="BI333" s="161"/>
    </row>
    <row r="334" spans="59:62" x14ac:dyDescent="0.2">
      <c r="BG334" s="161"/>
      <c r="BH334" s="161"/>
      <c r="BI334" s="161"/>
    </row>
    <row r="335" spans="59:62" x14ac:dyDescent="0.2">
      <c r="BG335" s="161"/>
      <c r="BH335" s="161"/>
      <c r="BI335" s="161"/>
    </row>
    <row r="336" spans="59:62" x14ac:dyDescent="0.2">
      <c r="BG336" s="161"/>
      <c r="BH336" s="161"/>
      <c r="BI336" s="161"/>
    </row>
    <row r="337" spans="59:61" x14ac:dyDescent="0.2">
      <c r="BG337" s="161"/>
      <c r="BH337" s="161"/>
      <c r="BI337" s="161"/>
    </row>
    <row r="338" spans="59:61" x14ac:dyDescent="0.2">
      <c r="BG338" s="161"/>
      <c r="BH338" s="161"/>
      <c r="BI338" s="161"/>
    </row>
    <row r="339" spans="59:61" x14ac:dyDescent="0.2">
      <c r="BG339" s="161"/>
      <c r="BH339" s="161"/>
      <c r="BI339" s="161"/>
    </row>
    <row r="340" spans="59:61" x14ac:dyDescent="0.2">
      <c r="BG340" s="161"/>
      <c r="BH340" s="161"/>
      <c r="BI340" s="161"/>
    </row>
    <row r="341" spans="59:61" x14ac:dyDescent="0.2">
      <c r="BG341" s="161"/>
      <c r="BH341" s="161"/>
      <c r="BI341" s="161"/>
    </row>
    <row r="342" spans="59:61" x14ac:dyDescent="0.2">
      <c r="BG342" s="161"/>
      <c r="BH342" s="161"/>
      <c r="BI342" s="161"/>
    </row>
    <row r="343" spans="59:61" x14ac:dyDescent="0.2">
      <c r="BG343" s="161"/>
      <c r="BH343" s="161"/>
      <c r="BI343" s="161"/>
    </row>
    <row r="344" spans="59:61" x14ac:dyDescent="0.2">
      <c r="BG344" s="161"/>
      <c r="BH344" s="161"/>
      <c r="BI344" s="161"/>
    </row>
    <row r="345" spans="59:61" x14ac:dyDescent="0.2">
      <c r="BG345" s="161"/>
      <c r="BH345" s="161"/>
      <c r="BI345" s="161"/>
    </row>
    <row r="346" spans="59:61" x14ac:dyDescent="0.2">
      <c r="BG346" s="161"/>
      <c r="BH346" s="161"/>
      <c r="BI346" s="161"/>
    </row>
    <row r="347" spans="59:61" x14ac:dyDescent="0.2">
      <c r="BG347" s="161"/>
      <c r="BH347" s="161"/>
      <c r="BI347" s="161"/>
    </row>
    <row r="348" spans="59:61" x14ac:dyDescent="0.2">
      <c r="BG348" s="161"/>
      <c r="BH348" s="161"/>
      <c r="BI348" s="161"/>
    </row>
    <row r="349" spans="59:61" x14ac:dyDescent="0.2">
      <c r="BG349" s="161"/>
      <c r="BH349" s="161"/>
      <c r="BI349" s="161"/>
    </row>
    <row r="350" spans="59:61" x14ac:dyDescent="0.2">
      <c r="BG350" s="161"/>
      <c r="BH350" s="161"/>
      <c r="BI350" s="161"/>
    </row>
    <row r="351" spans="59:61" x14ac:dyDescent="0.2">
      <c r="BG351" s="161"/>
      <c r="BH351" s="161"/>
      <c r="BI351" s="161"/>
    </row>
    <row r="352" spans="59:61" x14ac:dyDescent="0.2">
      <c r="BG352" s="161"/>
      <c r="BH352" s="161"/>
      <c r="BI352" s="161"/>
    </row>
    <row r="353" spans="59:61" x14ac:dyDescent="0.2">
      <c r="BG353" s="161"/>
      <c r="BH353" s="161"/>
      <c r="BI353" s="161"/>
    </row>
    <row r="354" spans="59:61" x14ac:dyDescent="0.2">
      <c r="BG354" s="161"/>
      <c r="BH354" s="161"/>
      <c r="BI354" s="161"/>
    </row>
    <row r="355" spans="59:61" x14ac:dyDescent="0.2">
      <c r="BG355" s="161"/>
      <c r="BH355" s="161"/>
      <c r="BI355" s="161"/>
    </row>
    <row r="356" spans="59:61" x14ac:dyDescent="0.2">
      <c r="BG356" s="161"/>
      <c r="BH356" s="161"/>
      <c r="BI356" s="161"/>
    </row>
    <row r="357" spans="59:61" x14ac:dyDescent="0.2">
      <c r="BG357" s="161"/>
      <c r="BH357" s="161"/>
      <c r="BI357" s="161"/>
    </row>
    <row r="358" spans="59:61" x14ac:dyDescent="0.2">
      <c r="BG358" s="161"/>
      <c r="BH358" s="161"/>
      <c r="BI358" s="161"/>
    </row>
    <row r="359" spans="59:61" x14ac:dyDescent="0.2">
      <c r="BG359" s="161"/>
      <c r="BH359" s="161"/>
      <c r="BI359" s="161"/>
    </row>
    <row r="360" spans="59:61" x14ac:dyDescent="0.2">
      <c r="BG360" s="161"/>
      <c r="BH360" s="161"/>
      <c r="BI360" s="161"/>
    </row>
    <row r="361" spans="59:61" x14ac:dyDescent="0.2">
      <c r="BG361" s="161"/>
      <c r="BH361" s="161"/>
      <c r="BI361" s="161"/>
    </row>
    <row r="362" spans="59:61" x14ac:dyDescent="0.2">
      <c r="BG362" s="161"/>
      <c r="BH362" s="161"/>
      <c r="BI362" s="161"/>
    </row>
    <row r="363" spans="59:61" x14ac:dyDescent="0.2">
      <c r="BG363" s="161"/>
      <c r="BH363" s="161"/>
      <c r="BI363" s="161"/>
    </row>
    <row r="364" spans="59:61" x14ac:dyDescent="0.2">
      <c r="BG364" s="161"/>
      <c r="BH364" s="161"/>
      <c r="BI364" s="161"/>
    </row>
    <row r="365" spans="59:61" x14ac:dyDescent="0.2">
      <c r="BG365" s="161"/>
      <c r="BH365" s="161"/>
      <c r="BI365" s="161"/>
    </row>
    <row r="366" spans="59:61" x14ac:dyDescent="0.2">
      <c r="BG366" s="161"/>
      <c r="BH366" s="161"/>
      <c r="BI366" s="161"/>
    </row>
    <row r="367" spans="59:61" x14ac:dyDescent="0.2">
      <c r="BG367" s="161"/>
      <c r="BH367" s="161"/>
      <c r="BI367" s="161"/>
    </row>
    <row r="368" spans="59:61" x14ac:dyDescent="0.2">
      <c r="BG368" s="161"/>
      <c r="BH368" s="161"/>
      <c r="BI368" s="161"/>
    </row>
    <row r="369" spans="59:62" x14ac:dyDescent="0.2">
      <c r="BG369" s="161"/>
      <c r="BH369" s="161"/>
      <c r="BI369" s="161"/>
      <c r="BJ369" s="161"/>
    </row>
    <row r="370" spans="59:62" x14ac:dyDescent="0.2">
      <c r="BG370" s="161"/>
      <c r="BH370" s="161"/>
      <c r="BI370" s="161"/>
      <c r="BJ370" s="161"/>
    </row>
    <row r="371" spans="59:62" x14ac:dyDescent="0.2">
      <c r="BG371" s="161"/>
      <c r="BH371" s="161"/>
      <c r="BI371" s="161"/>
      <c r="BJ371" s="161"/>
    </row>
    <row r="372" spans="59:62" x14ac:dyDescent="0.2">
      <c r="BG372" s="161"/>
      <c r="BH372" s="161"/>
      <c r="BI372" s="161"/>
      <c r="BJ372" s="161"/>
    </row>
    <row r="373" spans="59:62" x14ac:dyDescent="0.2">
      <c r="BG373" s="161"/>
      <c r="BH373" s="161"/>
      <c r="BI373" s="161"/>
      <c r="BJ373" s="161"/>
    </row>
    <row r="374" spans="59:62" x14ac:dyDescent="0.2">
      <c r="BG374" s="161"/>
      <c r="BH374" s="161"/>
      <c r="BI374" s="161"/>
      <c r="BJ374" s="161"/>
    </row>
    <row r="375" spans="59:62" x14ac:dyDescent="0.2">
      <c r="BG375" s="161"/>
      <c r="BH375" s="161"/>
      <c r="BI375" s="161"/>
      <c r="BJ375" s="161"/>
    </row>
    <row r="376" spans="59:62" x14ac:dyDescent="0.2">
      <c r="BG376" s="161"/>
      <c r="BH376" s="161"/>
      <c r="BI376" s="161"/>
      <c r="BJ376" s="161"/>
    </row>
    <row r="377" spans="59:62" x14ac:dyDescent="0.2">
      <c r="BG377" s="161"/>
      <c r="BH377" s="161"/>
      <c r="BI377" s="161"/>
      <c r="BJ377" s="161"/>
    </row>
    <row r="378" spans="59:62" x14ac:dyDescent="0.2">
      <c r="BG378" s="161"/>
      <c r="BH378" s="161"/>
      <c r="BI378" s="161"/>
      <c r="BJ378" s="161"/>
    </row>
    <row r="379" spans="59:62" x14ac:dyDescent="0.2">
      <c r="BG379" s="161"/>
      <c r="BH379" s="161"/>
      <c r="BI379" s="161"/>
      <c r="BJ379" s="161"/>
    </row>
    <row r="380" spans="59:62" x14ac:dyDescent="0.2">
      <c r="BG380" s="161"/>
      <c r="BH380" s="161"/>
      <c r="BI380" s="161"/>
      <c r="BJ380" s="161"/>
    </row>
    <row r="381" spans="59:62" x14ac:dyDescent="0.2">
      <c r="BG381" s="161"/>
      <c r="BH381" s="161"/>
      <c r="BI381" s="161"/>
      <c r="BJ381" s="161"/>
    </row>
    <row r="382" spans="59:62" x14ac:dyDescent="0.2">
      <c r="BG382" s="161"/>
      <c r="BH382" s="161"/>
      <c r="BI382" s="161"/>
      <c r="BJ382" s="161"/>
    </row>
    <row r="383" spans="59:62" x14ac:dyDescent="0.2">
      <c r="BG383" s="161"/>
      <c r="BH383" s="161"/>
      <c r="BI383" s="161"/>
      <c r="BJ383" s="161"/>
    </row>
    <row r="384" spans="59:62" x14ac:dyDescent="0.2">
      <c r="BG384" s="161"/>
      <c r="BH384" s="161"/>
      <c r="BI384" s="161"/>
      <c r="BJ384" s="161"/>
    </row>
    <row r="385" spans="59:62" x14ac:dyDescent="0.2">
      <c r="BG385" s="161"/>
      <c r="BH385" s="161"/>
      <c r="BI385" s="161"/>
      <c r="BJ385" s="161"/>
    </row>
    <row r="386" spans="59:62" x14ac:dyDescent="0.2">
      <c r="BG386" s="161"/>
      <c r="BH386" s="161"/>
      <c r="BI386" s="161"/>
      <c r="BJ386" s="161"/>
    </row>
    <row r="387" spans="59:62" x14ac:dyDescent="0.2">
      <c r="BG387" s="161"/>
      <c r="BH387" s="161"/>
      <c r="BI387" s="161"/>
      <c r="BJ387" s="161"/>
    </row>
    <row r="388" spans="59:62" x14ac:dyDescent="0.2">
      <c r="BG388" s="161"/>
      <c r="BH388" s="161"/>
      <c r="BI388" s="161"/>
      <c r="BJ388" s="161"/>
    </row>
    <row r="389" spans="59:62" x14ac:dyDescent="0.2">
      <c r="BG389" s="161"/>
      <c r="BH389" s="161"/>
      <c r="BI389" s="161"/>
      <c r="BJ389" s="161"/>
    </row>
    <row r="390" spans="59:62" x14ac:dyDescent="0.2">
      <c r="BG390" s="161"/>
      <c r="BH390" s="161"/>
      <c r="BI390" s="161"/>
      <c r="BJ390" s="161"/>
    </row>
    <row r="391" spans="59:62" x14ac:dyDescent="0.2">
      <c r="BG391" s="161"/>
      <c r="BH391" s="161"/>
      <c r="BI391" s="161"/>
      <c r="BJ391" s="161"/>
    </row>
    <row r="392" spans="59:62" x14ac:dyDescent="0.2">
      <c r="BG392" s="161"/>
      <c r="BH392" s="161"/>
      <c r="BI392" s="161"/>
      <c r="BJ392" s="161"/>
    </row>
    <row r="393" spans="59:62" x14ac:dyDescent="0.2">
      <c r="BG393" s="161"/>
      <c r="BH393" s="161"/>
      <c r="BI393" s="161"/>
      <c r="BJ393" s="161"/>
    </row>
    <row r="394" spans="59:62" x14ac:dyDescent="0.2">
      <c r="BG394" s="161"/>
      <c r="BH394" s="161"/>
      <c r="BI394" s="161"/>
      <c r="BJ394" s="161"/>
    </row>
    <row r="395" spans="59:62" x14ac:dyDescent="0.2">
      <c r="BG395" s="161"/>
      <c r="BH395" s="161"/>
      <c r="BI395" s="161"/>
      <c r="BJ395" s="161"/>
    </row>
    <row r="396" spans="59:62" x14ac:dyDescent="0.2">
      <c r="BG396" s="161"/>
      <c r="BH396" s="161"/>
      <c r="BI396" s="161"/>
      <c r="BJ396" s="161"/>
    </row>
    <row r="397" spans="59:62" x14ac:dyDescent="0.2">
      <c r="BG397" s="161"/>
      <c r="BH397" s="161"/>
      <c r="BI397" s="161"/>
      <c r="BJ397" s="161"/>
    </row>
    <row r="398" spans="59:62" x14ac:dyDescent="0.2">
      <c r="BG398" s="161"/>
      <c r="BH398" s="161"/>
      <c r="BI398" s="161"/>
      <c r="BJ398" s="161"/>
    </row>
    <row r="399" spans="59:62" x14ac:dyDescent="0.2">
      <c r="BG399" s="161"/>
      <c r="BH399" s="161"/>
      <c r="BI399" s="161"/>
      <c r="BJ399" s="161"/>
    </row>
    <row r="400" spans="59:62" x14ac:dyDescent="0.2">
      <c r="BG400" s="161"/>
      <c r="BH400" s="161"/>
      <c r="BI400" s="161"/>
      <c r="BJ400" s="161"/>
    </row>
    <row r="401" spans="59:62" x14ac:dyDescent="0.2">
      <c r="BG401" s="161"/>
      <c r="BH401" s="161"/>
      <c r="BI401" s="161"/>
      <c r="BJ401" s="161"/>
    </row>
    <row r="402" spans="59:62" x14ac:dyDescent="0.2">
      <c r="BG402" s="161"/>
      <c r="BH402" s="161"/>
      <c r="BI402" s="161"/>
      <c r="BJ402" s="161"/>
    </row>
    <row r="403" spans="59:62" x14ac:dyDescent="0.2">
      <c r="BG403" s="161"/>
      <c r="BH403" s="161"/>
      <c r="BI403" s="161"/>
      <c r="BJ403" s="161"/>
    </row>
    <row r="404" spans="59:62" x14ac:dyDescent="0.2">
      <c r="BG404" s="161"/>
      <c r="BH404" s="161"/>
      <c r="BI404" s="161"/>
      <c r="BJ404" s="161"/>
    </row>
    <row r="405" spans="59:62" x14ac:dyDescent="0.2">
      <c r="BG405" s="161"/>
      <c r="BH405" s="161"/>
      <c r="BI405" s="161"/>
      <c r="BJ405" s="161"/>
    </row>
    <row r="406" spans="59:62" x14ac:dyDescent="0.2">
      <c r="BG406" s="161"/>
      <c r="BH406" s="161"/>
      <c r="BI406" s="161"/>
      <c r="BJ406" s="161"/>
    </row>
    <row r="407" spans="59:62" x14ac:dyDescent="0.2">
      <c r="BG407" s="161"/>
      <c r="BH407" s="161"/>
      <c r="BI407" s="161"/>
      <c r="BJ407" s="161"/>
    </row>
    <row r="408" spans="59:62" x14ac:dyDescent="0.2">
      <c r="BG408" s="161"/>
      <c r="BH408" s="161"/>
      <c r="BI408" s="161"/>
      <c r="BJ408" s="161"/>
    </row>
    <row r="409" spans="59:62" x14ac:dyDescent="0.2">
      <c r="BG409" s="161"/>
      <c r="BH409" s="161"/>
      <c r="BI409" s="161"/>
      <c r="BJ409" s="161"/>
    </row>
    <row r="410" spans="59:62" x14ac:dyDescent="0.2">
      <c r="BG410" s="161"/>
      <c r="BH410" s="161"/>
      <c r="BI410" s="161"/>
      <c r="BJ410" s="161"/>
    </row>
    <row r="411" spans="59:62" x14ac:dyDescent="0.2">
      <c r="BG411" s="161"/>
      <c r="BH411" s="161"/>
      <c r="BI411" s="161"/>
      <c r="BJ411" s="161"/>
    </row>
    <row r="412" spans="59:62" x14ac:dyDescent="0.2">
      <c r="BG412" s="161"/>
      <c r="BH412" s="161"/>
      <c r="BI412" s="161"/>
      <c r="BJ412" s="161"/>
    </row>
    <row r="413" spans="59:62" x14ac:dyDescent="0.2">
      <c r="BG413" s="161"/>
      <c r="BH413" s="161"/>
      <c r="BI413" s="161"/>
      <c r="BJ413" s="161"/>
    </row>
    <row r="414" spans="59:62" x14ac:dyDescent="0.2">
      <c r="BG414" s="161"/>
      <c r="BH414" s="161"/>
      <c r="BI414" s="161"/>
      <c r="BJ414" s="161"/>
    </row>
    <row r="415" spans="59:62" x14ac:dyDescent="0.2">
      <c r="BG415" s="161"/>
      <c r="BH415" s="161"/>
      <c r="BI415" s="161"/>
      <c r="BJ415" s="161"/>
    </row>
    <row r="416" spans="59:62" x14ac:dyDescent="0.2">
      <c r="BG416" s="161"/>
      <c r="BH416" s="161"/>
      <c r="BI416" s="161"/>
      <c r="BJ416" s="161"/>
    </row>
    <row r="417" spans="59:62" x14ac:dyDescent="0.2">
      <c r="BG417" s="161"/>
      <c r="BH417" s="161"/>
      <c r="BI417" s="161"/>
      <c r="BJ417" s="161"/>
    </row>
    <row r="418" spans="59:62" x14ac:dyDescent="0.2">
      <c r="BG418" s="161"/>
      <c r="BH418" s="161"/>
      <c r="BI418" s="161"/>
      <c r="BJ418" s="161"/>
    </row>
    <row r="419" spans="59:62" x14ac:dyDescent="0.2">
      <c r="BG419" s="161"/>
      <c r="BH419" s="161"/>
      <c r="BI419" s="161"/>
      <c r="BJ419" s="161"/>
    </row>
    <row r="420" spans="59:62" x14ac:dyDescent="0.2">
      <c r="BG420" s="161"/>
      <c r="BH420" s="161"/>
      <c r="BI420" s="161"/>
      <c r="BJ420" s="161"/>
    </row>
    <row r="421" spans="59:62" x14ac:dyDescent="0.2">
      <c r="BG421" s="161"/>
      <c r="BH421" s="161"/>
      <c r="BI421" s="161"/>
      <c r="BJ421" s="161"/>
    </row>
    <row r="422" spans="59:62" x14ac:dyDescent="0.2">
      <c r="BG422" s="161"/>
      <c r="BH422" s="161"/>
      <c r="BI422" s="161"/>
      <c r="BJ422" s="161"/>
    </row>
    <row r="423" spans="59:62" x14ac:dyDescent="0.2">
      <c r="BG423" s="161"/>
      <c r="BH423" s="161"/>
      <c r="BI423" s="161"/>
      <c r="BJ423" s="161"/>
    </row>
    <row r="424" spans="59:62" x14ac:dyDescent="0.2">
      <c r="BG424" s="161"/>
      <c r="BH424" s="161"/>
      <c r="BI424" s="161"/>
      <c r="BJ424" s="161"/>
    </row>
    <row r="425" spans="59:62" x14ac:dyDescent="0.2">
      <c r="BG425" s="161"/>
      <c r="BH425" s="161"/>
      <c r="BI425" s="161"/>
      <c r="BJ425" s="161"/>
    </row>
    <row r="426" spans="59:62" x14ac:dyDescent="0.2">
      <c r="BG426" s="161"/>
      <c r="BH426" s="161"/>
      <c r="BI426" s="161"/>
      <c r="BJ426" s="161"/>
    </row>
    <row r="427" spans="59:62" x14ac:dyDescent="0.2">
      <c r="BG427" s="161"/>
      <c r="BH427" s="161"/>
      <c r="BI427" s="161"/>
      <c r="BJ427" s="161"/>
    </row>
    <row r="428" spans="59:62" x14ac:dyDescent="0.2">
      <c r="BG428" s="161"/>
      <c r="BH428" s="161"/>
      <c r="BI428" s="161"/>
      <c r="BJ428" s="161"/>
    </row>
    <row r="429" spans="59:62" x14ac:dyDescent="0.2">
      <c r="BG429" s="161"/>
      <c r="BH429" s="161"/>
      <c r="BI429" s="161"/>
      <c r="BJ429" s="161"/>
    </row>
    <row r="430" spans="59:62" x14ac:dyDescent="0.2">
      <c r="BG430" s="161"/>
      <c r="BH430" s="161"/>
      <c r="BI430" s="161"/>
      <c r="BJ430" s="161"/>
    </row>
    <row r="431" spans="59:62" x14ac:dyDescent="0.2">
      <c r="BG431" s="161"/>
      <c r="BH431" s="161"/>
      <c r="BI431" s="161"/>
      <c r="BJ431" s="161"/>
    </row>
    <row r="432" spans="59:62" x14ac:dyDescent="0.2">
      <c r="BG432" s="161"/>
      <c r="BH432" s="161"/>
      <c r="BI432" s="161"/>
      <c r="BJ432" s="161"/>
    </row>
    <row r="433" spans="59:62" x14ac:dyDescent="0.2">
      <c r="BG433" s="161"/>
      <c r="BH433" s="161"/>
      <c r="BI433" s="161"/>
      <c r="BJ433" s="161"/>
    </row>
    <row r="434" spans="59:62" x14ac:dyDescent="0.2">
      <c r="BG434" s="161"/>
      <c r="BH434" s="161"/>
      <c r="BI434" s="161"/>
      <c r="BJ434" s="161"/>
    </row>
    <row r="435" spans="59:62" x14ac:dyDescent="0.2">
      <c r="BG435" s="161"/>
      <c r="BH435" s="161"/>
      <c r="BI435" s="161"/>
      <c r="BJ435" s="161"/>
    </row>
    <row r="436" spans="59:62" x14ac:dyDescent="0.2">
      <c r="BG436" s="161"/>
      <c r="BH436" s="161"/>
      <c r="BI436" s="161"/>
      <c r="BJ436" s="161"/>
    </row>
    <row r="437" spans="59:62" x14ac:dyDescent="0.2">
      <c r="BG437" s="161"/>
      <c r="BH437" s="161"/>
      <c r="BI437" s="161"/>
      <c r="BJ437" s="161"/>
    </row>
    <row r="438" spans="59:62" x14ac:dyDescent="0.2">
      <c r="BG438" s="161"/>
      <c r="BH438" s="161"/>
      <c r="BI438" s="161"/>
      <c r="BJ438" s="161"/>
    </row>
    <row r="439" spans="59:62" x14ac:dyDescent="0.2">
      <c r="BG439" s="161"/>
      <c r="BH439" s="161"/>
      <c r="BI439" s="161"/>
      <c r="BJ439" s="161"/>
    </row>
    <row r="440" spans="59:62" x14ac:dyDescent="0.2">
      <c r="BG440" s="161"/>
      <c r="BH440" s="161"/>
      <c r="BI440" s="161"/>
      <c r="BJ440" s="161"/>
    </row>
    <row r="441" spans="59:62" x14ac:dyDescent="0.2">
      <c r="BG441" s="161"/>
      <c r="BH441" s="161"/>
      <c r="BI441" s="161"/>
      <c r="BJ441" s="161"/>
    </row>
    <row r="442" spans="59:62" x14ac:dyDescent="0.2">
      <c r="BG442" s="161"/>
      <c r="BH442" s="161"/>
      <c r="BI442" s="161"/>
      <c r="BJ442" s="161"/>
    </row>
    <row r="443" spans="59:62" x14ac:dyDescent="0.2">
      <c r="BG443" s="161"/>
      <c r="BH443" s="161"/>
      <c r="BI443" s="161"/>
      <c r="BJ443" s="161"/>
    </row>
    <row r="444" spans="59:62" x14ac:dyDescent="0.2">
      <c r="BG444" s="161"/>
      <c r="BH444" s="161"/>
      <c r="BI444" s="161"/>
      <c r="BJ444" s="161"/>
    </row>
    <row r="445" spans="59:62" x14ac:dyDescent="0.2">
      <c r="BG445" s="161"/>
      <c r="BH445" s="161"/>
      <c r="BI445" s="161"/>
      <c r="BJ445" s="161"/>
    </row>
    <row r="446" spans="59:62" x14ac:dyDescent="0.2">
      <c r="BG446" s="161"/>
      <c r="BH446" s="161"/>
      <c r="BI446" s="161"/>
      <c r="BJ446" s="161"/>
    </row>
    <row r="447" spans="59:62" x14ac:dyDescent="0.2">
      <c r="BG447" s="161"/>
      <c r="BH447" s="161"/>
      <c r="BI447" s="161"/>
      <c r="BJ447" s="161"/>
    </row>
    <row r="448" spans="59:62" x14ac:dyDescent="0.2">
      <c r="BG448" s="161"/>
      <c r="BH448" s="161"/>
      <c r="BI448" s="161"/>
      <c r="BJ448" s="161"/>
    </row>
    <row r="449" spans="59:62" x14ac:dyDescent="0.2">
      <c r="BG449" s="161"/>
      <c r="BH449" s="161"/>
      <c r="BI449" s="161"/>
      <c r="BJ449" s="161"/>
    </row>
    <row r="450" spans="59:62" x14ac:dyDescent="0.2">
      <c r="BG450" s="161"/>
      <c r="BH450" s="161"/>
      <c r="BI450" s="161"/>
      <c r="BJ450" s="161"/>
    </row>
    <row r="451" spans="59:62" x14ac:dyDescent="0.2">
      <c r="BG451" s="161"/>
      <c r="BH451" s="161"/>
      <c r="BI451" s="161"/>
      <c r="BJ451" s="161"/>
    </row>
    <row r="452" spans="59:62" x14ac:dyDescent="0.2">
      <c r="BG452" s="161"/>
      <c r="BH452" s="161"/>
      <c r="BI452" s="161"/>
      <c r="BJ452" s="161"/>
    </row>
    <row r="453" spans="59:62" x14ac:dyDescent="0.2">
      <c r="BG453" s="161"/>
      <c r="BH453" s="161"/>
      <c r="BI453" s="161"/>
      <c r="BJ453" s="161"/>
    </row>
    <row r="454" spans="59:62" x14ac:dyDescent="0.2">
      <c r="BG454" s="161"/>
      <c r="BH454" s="161"/>
      <c r="BI454" s="161"/>
      <c r="BJ454" s="161"/>
    </row>
    <row r="455" spans="59:62" x14ac:dyDescent="0.2">
      <c r="BG455" s="161"/>
      <c r="BH455" s="161"/>
      <c r="BI455" s="161"/>
      <c r="BJ455" s="161"/>
    </row>
    <row r="456" spans="59:62" x14ac:dyDescent="0.2">
      <c r="BG456" s="161"/>
      <c r="BH456" s="161"/>
      <c r="BI456" s="161"/>
      <c r="BJ456" s="161"/>
    </row>
    <row r="457" spans="59:62" x14ac:dyDescent="0.2">
      <c r="BG457" s="161"/>
      <c r="BH457" s="161"/>
      <c r="BI457" s="161"/>
      <c r="BJ457" s="161"/>
    </row>
    <row r="458" spans="59:62" x14ac:dyDescent="0.2">
      <c r="BG458" s="161"/>
      <c r="BH458" s="161"/>
      <c r="BI458" s="161"/>
      <c r="BJ458" s="161"/>
    </row>
    <row r="459" spans="59:62" x14ac:dyDescent="0.2">
      <c r="BG459" s="161"/>
      <c r="BH459" s="161"/>
      <c r="BI459" s="161"/>
      <c r="BJ459" s="161"/>
    </row>
    <row r="460" spans="59:62" x14ac:dyDescent="0.2">
      <c r="BG460" s="161"/>
      <c r="BH460" s="161"/>
      <c r="BI460" s="161"/>
      <c r="BJ460" s="161"/>
    </row>
    <row r="461" spans="59:62" x14ac:dyDescent="0.2">
      <c r="BG461" s="161"/>
      <c r="BH461" s="161"/>
      <c r="BI461" s="161"/>
      <c r="BJ461" s="161"/>
    </row>
    <row r="462" spans="59:62" x14ac:dyDescent="0.2">
      <c r="BG462" s="161"/>
      <c r="BH462" s="161"/>
      <c r="BI462" s="161"/>
      <c r="BJ462" s="161"/>
    </row>
    <row r="463" spans="59:62" x14ac:dyDescent="0.2">
      <c r="BG463" s="161"/>
      <c r="BH463" s="161"/>
      <c r="BI463" s="161"/>
      <c r="BJ463" s="161"/>
    </row>
    <row r="464" spans="59:62" x14ac:dyDescent="0.2">
      <c r="BG464" s="161"/>
      <c r="BH464" s="161"/>
      <c r="BI464" s="161"/>
      <c r="BJ464" s="161"/>
    </row>
    <row r="465" spans="59:62" x14ac:dyDescent="0.2">
      <c r="BG465" s="161"/>
      <c r="BH465" s="161"/>
      <c r="BI465" s="161"/>
      <c r="BJ465" s="161"/>
    </row>
    <row r="466" spans="59:62" x14ac:dyDescent="0.2">
      <c r="BG466" s="161"/>
      <c r="BH466" s="161"/>
      <c r="BI466" s="161"/>
      <c r="BJ466" s="161"/>
    </row>
    <row r="467" spans="59:62" x14ac:dyDescent="0.2">
      <c r="BG467" s="161"/>
      <c r="BH467" s="161"/>
      <c r="BI467" s="161"/>
      <c r="BJ467" s="161"/>
    </row>
    <row r="468" spans="59:62" x14ac:dyDescent="0.2">
      <c r="BG468" s="161"/>
      <c r="BH468" s="161"/>
      <c r="BI468" s="161"/>
      <c r="BJ468" s="161"/>
    </row>
    <row r="469" spans="59:62" x14ac:dyDescent="0.2">
      <c r="BG469" s="161"/>
      <c r="BH469" s="161"/>
      <c r="BI469" s="161"/>
      <c r="BJ469" s="161"/>
    </row>
    <row r="470" spans="59:62" x14ac:dyDescent="0.2">
      <c r="BG470" s="161"/>
      <c r="BH470" s="161"/>
      <c r="BI470" s="161"/>
      <c r="BJ470" s="161"/>
    </row>
    <row r="471" spans="59:62" x14ac:dyDescent="0.2">
      <c r="BG471" s="161"/>
      <c r="BH471" s="161"/>
      <c r="BI471" s="161"/>
      <c r="BJ471" s="161"/>
    </row>
    <row r="472" spans="59:62" x14ac:dyDescent="0.2">
      <c r="BG472" s="161"/>
      <c r="BH472" s="161"/>
      <c r="BI472" s="161"/>
      <c r="BJ472" s="161"/>
    </row>
    <row r="473" spans="59:62" x14ac:dyDescent="0.2">
      <c r="BG473" s="161"/>
      <c r="BH473" s="161"/>
      <c r="BI473" s="161"/>
      <c r="BJ473" s="161"/>
    </row>
    <row r="474" spans="59:62" x14ac:dyDescent="0.2">
      <c r="BG474" s="161"/>
      <c r="BH474" s="161"/>
      <c r="BI474" s="161"/>
      <c r="BJ474" s="161"/>
    </row>
    <row r="475" spans="59:62" x14ac:dyDescent="0.2">
      <c r="BG475" s="161"/>
      <c r="BH475" s="161"/>
      <c r="BI475" s="161"/>
      <c r="BJ475" s="161"/>
    </row>
    <row r="476" spans="59:62" x14ac:dyDescent="0.2">
      <c r="BG476" s="161"/>
      <c r="BH476" s="161"/>
      <c r="BI476" s="161"/>
      <c r="BJ476" s="161"/>
    </row>
    <row r="477" spans="59:62" x14ac:dyDescent="0.2">
      <c r="BG477" s="161"/>
      <c r="BH477" s="161"/>
      <c r="BI477" s="161"/>
      <c r="BJ477" s="161"/>
    </row>
    <row r="478" spans="59:62" x14ac:dyDescent="0.2">
      <c r="BG478" s="161"/>
      <c r="BH478" s="161"/>
      <c r="BI478" s="161"/>
      <c r="BJ478" s="161"/>
    </row>
    <row r="479" spans="59:62" x14ac:dyDescent="0.2">
      <c r="BG479" s="161"/>
      <c r="BH479" s="161"/>
      <c r="BI479" s="161"/>
      <c r="BJ479" s="161"/>
    </row>
    <row r="480" spans="59:62" x14ac:dyDescent="0.2">
      <c r="BG480" s="161"/>
      <c r="BH480" s="161"/>
      <c r="BI480" s="161"/>
      <c r="BJ480" s="161"/>
    </row>
    <row r="481" spans="59:62" x14ac:dyDescent="0.2">
      <c r="BG481" s="161"/>
      <c r="BH481" s="161"/>
      <c r="BI481" s="161"/>
      <c r="BJ481" s="161"/>
    </row>
    <row r="482" spans="59:62" x14ac:dyDescent="0.2">
      <c r="BG482" s="161"/>
      <c r="BH482" s="161"/>
      <c r="BI482" s="161"/>
      <c r="BJ482" s="161"/>
    </row>
    <row r="483" spans="59:62" x14ac:dyDescent="0.2">
      <c r="BG483" s="161"/>
      <c r="BH483" s="161"/>
      <c r="BI483" s="161"/>
      <c r="BJ483" s="161"/>
    </row>
    <row r="484" spans="59:62" x14ac:dyDescent="0.2">
      <c r="BG484" s="161"/>
      <c r="BH484" s="161"/>
      <c r="BI484" s="161"/>
      <c r="BJ484" s="161"/>
    </row>
    <row r="485" spans="59:62" x14ac:dyDescent="0.2">
      <c r="BG485" s="161"/>
      <c r="BH485" s="161"/>
      <c r="BI485" s="161"/>
      <c r="BJ485" s="161"/>
    </row>
    <row r="486" spans="59:62" x14ac:dyDescent="0.2">
      <c r="BG486" s="161"/>
      <c r="BH486" s="161"/>
      <c r="BI486" s="161"/>
      <c r="BJ486" s="161"/>
    </row>
    <row r="487" spans="59:62" x14ac:dyDescent="0.2">
      <c r="BG487" s="161"/>
      <c r="BH487" s="161"/>
      <c r="BI487" s="161"/>
      <c r="BJ487" s="161"/>
    </row>
    <row r="488" spans="59:62" x14ac:dyDescent="0.2">
      <c r="BG488" s="161"/>
      <c r="BH488" s="161"/>
      <c r="BI488" s="161"/>
      <c r="BJ488" s="161"/>
    </row>
    <row r="489" spans="59:62" x14ac:dyDescent="0.2">
      <c r="BG489" s="161"/>
      <c r="BH489" s="161"/>
      <c r="BI489" s="161"/>
      <c r="BJ489" s="161"/>
    </row>
    <row r="490" spans="59:62" x14ac:dyDescent="0.2">
      <c r="BG490" s="161"/>
      <c r="BH490" s="161"/>
      <c r="BI490" s="161"/>
      <c r="BJ490" s="161"/>
    </row>
    <row r="491" spans="59:62" x14ac:dyDescent="0.2">
      <c r="BG491" s="161"/>
      <c r="BH491" s="161"/>
      <c r="BI491" s="161"/>
      <c r="BJ491" s="161"/>
    </row>
    <row r="492" spans="59:62" x14ac:dyDescent="0.2">
      <c r="BG492" s="161"/>
      <c r="BH492" s="161"/>
      <c r="BI492" s="161"/>
      <c r="BJ492" s="161"/>
    </row>
    <row r="493" spans="59:62" x14ac:dyDescent="0.2">
      <c r="BG493" s="161"/>
      <c r="BH493" s="161"/>
      <c r="BI493" s="161"/>
      <c r="BJ493" s="161"/>
    </row>
    <row r="494" spans="59:62" x14ac:dyDescent="0.2">
      <c r="BG494" s="161"/>
      <c r="BH494" s="161"/>
      <c r="BI494" s="161"/>
      <c r="BJ494" s="161"/>
    </row>
    <row r="495" spans="59:62" x14ac:dyDescent="0.2">
      <c r="BG495" s="161"/>
      <c r="BH495" s="161"/>
      <c r="BI495" s="161"/>
      <c r="BJ495" s="161"/>
    </row>
    <row r="496" spans="59:62" x14ac:dyDescent="0.2">
      <c r="BG496" s="161"/>
      <c r="BH496" s="161"/>
      <c r="BI496" s="161"/>
      <c r="BJ496" s="161"/>
    </row>
    <row r="497" spans="59:62" x14ac:dyDescent="0.2">
      <c r="BG497" s="161"/>
      <c r="BH497" s="161"/>
      <c r="BI497" s="161"/>
      <c r="BJ497" s="161"/>
    </row>
    <row r="498" spans="59:62" x14ac:dyDescent="0.2">
      <c r="BG498" s="161"/>
      <c r="BH498" s="161"/>
      <c r="BI498" s="161"/>
      <c r="BJ498" s="161"/>
    </row>
    <row r="499" spans="59:62" x14ac:dyDescent="0.2">
      <c r="BG499" s="161"/>
      <c r="BH499" s="161"/>
      <c r="BI499" s="161"/>
      <c r="BJ499" s="161"/>
    </row>
    <row r="500" spans="59:62" x14ac:dyDescent="0.2">
      <c r="BG500" s="161"/>
      <c r="BH500" s="161"/>
      <c r="BI500" s="161"/>
      <c r="BJ500" s="161"/>
    </row>
    <row r="501" spans="59:62" x14ac:dyDescent="0.2">
      <c r="BG501" s="161"/>
      <c r="BH501" s="161"/>
      <c r="BI501" s="161"/>
      <c r="BJ501" s="161"/>
    </row>
    <row r="502" spans="59:62" x14ac:dyDescent="0.2">
      <c r="BG502" s="161"/>
      <c r="BH502" s="161"/>
      <c r="BI502" s="161"/>
      <c r="BJ502" s="161"/>
    </row>
    <row r="503" spans="59:62" x14ac:dyDescent="0.2">
      <c r="BG503" s="161"/>
      <c r="BH503" s="161"/>
      <c r="BI503" s="161"/>
      <c r="BJ503" s="161"/>
    </row>
    <row r="504" spans="59:62" x14ac:dyDescent="0.2">
      <c r="BG504" s="161"/>
      <c r="BH504" s="161"/>
      <c r="BI504" s="161"/>
      <c r="BJ504" s="161"/>
    </row>
    <row r="505" spans="59:62" x14ac:dyDescent="0.2">
      <c r="BG505" s="161"/>
      <c r="BH505" s="161"/>
      <c r="BI505" s="161"/>
      <c r="BJ505" s="161"/>
    </row>
    <row r="506" spans="59:62" x14ac:dyDescent="0.2">
      <c r="BG506" s="161"/>
      <c r="BH506" s="161"/>
      <c r="BI506" s="161"/>
      <c r="BJ506" s="161"/>
    </row>
    <row r="507" spans="59:62" x14ac:dyDescent="0.2">
      <c r="BG507" s="161"/>
      <c r="BH507" s="161"/>
      <c r="BI507" s="161"/>
      <c r="BJ507" s="161"/>
    </row>
    <row r="508" spans="59:62" x14ac:dyDescent="0.2">
      <c r="BG508" s="161"/>
      <c r="BH508" s="161"/>
      <c r="BI508" s="161"/>
      <c r="BJ508" s="161"/>
    </row>
    <row r="509" spans="59:62" x14ac:dyDescent="0.2">
      <c r="BG509" s="161"/>
      <c r="BH509" s="161"/>
      <c r="BI509" s="161"/>
      <c r="BJ509" s="161"/>
    </row>
    <row r="510" spans="59:62" x14ac:dyDescent="0.2">
      <c r="BG510" s="161"/>
      <c r="BH510" s="161"/>
      <c r="BI510" s="161"/>
      <c r="BJ510" s="161"/>
    </row>
    <row r="511" spans="59:62" x14ac:dyDescent="0.2">
      <c r="BG511" s="161"/>
      <c r="BH511" s="161"/>
      <c r="BI511" s="161"/>
      <c r="BJ511" s="161"/>
    </row>
    <row r="512" spans="59:62" x14ac:dyDescent="0.2">
      <c r="BG512" s="161"/>
      <c r="BH512" s="161"/>
      <c r="BI512" s="161"/>
      <c r="BJ512" s="161"/>
    </row>
    <row r="513" spans="59:62" x14ac:dyDescent="0.2">
      <c r="BG513" s="161"/>
      <c r="BH513" s="161"/>
      <c r="BI513" s="161"/>
      <c r="BJ513" s="161"/>
    </row>
    <row r="514" spans="59:62" x14ac:dyDescent="0.2">
      <c r="BG514" s="161"/>
      <c r="BH514" s="161"/>
      <c r="BI514" s="161"/>
      <c r="BJ514" s="161"/>
    </row>
    <row r="515" spans="59:62" x14ac:dyDescent="0.2">
      <c r="BG515" s="161"/>
      <c r="BH515" s="161"/>
      <c r="BI515" s="161"/>
      <c r="BJ515" s="161"/>
    </row>
    <row r="516" spans="59:62" x14ac:dyDescent="0.2">
      <c r="BG516" s="161"/>
      <c r="BH516" s="161"/>
      <c r="BI516" s="161"/>
      <c r="BJ516" s="161"/>
    </row>
    <row r="517" spans="59:62" x14ac:dyDescent="0.2">
      <c r="BG517" s="161"/>
      <c r="BH517" s="161"/>
      <c r="BI517" s="161"/>
      <c r="BJ517" s="161"/>
    </row>
    <row r="518" spans="59:62" x14ac:dyDescent="0.2">
      <c r="BG518" s="161"/>
      <c r="BH518" s="161"/>
      <c r="BI518" s="161"/>
      <c r="BJ518" s="161"/>
    </row>
    <row r="519" spans="59:62" x14ac:dyDescent="0.2">
      <c r="BG519" s="161"/>
      <c r="BH519" s="161"/>
      <c r="BI519" s="161"/>
      <c r="BJ519" s="161"/>
    </row>
    <row r="520" spans="59:62" x14ac:dyDescent="0.2">
      <c r="BG520" s="161"/>
      <c r="BH520" s="161"/>
      <c r="BI520" s="161"/>
      <c r="BJ520" s="161"/>
    </row>
    <row r="521" spans="59:62" x14ac:dyDescent="0.2">
      <c r="BG521" s="161"/>
      <c r="BH521" s="161"/>
      <c r="BI521" s="161"/>
      <c r="BJ521" s="161"/>
    </row>
    <row r="522" spans="59:62" x14ac:dyDescent="0.2">
      <c r="BG522" s="161"/>
      <c r="BH522" s="161"/>
      <c r="BI522" s="161"/>
      <c r="BJ522" s="161"/>
    </row>
    <row r="523" spans="59:62" x14ac:dyDescent="0.2">
      <c r="BG523" s="161"/>
      <c r="BH523" s="161"/>
      <c r="BI523" s="161"/>
      <c r="BJ523" s="161"/>
    </row>
    <row r="524" spans="59:62" x14ac:dyDescent="0.2">
      <c r="BG524" s="161"/>
      <c r="BH524" s="161"/>
      <c r="BI524" s="161"/>
      <c r="BJ524" s="161"/>
    </row>
    <row r="525" spans="59:62" x14ac:dyDescent="0.2">
      <c r="BG525" s="161"/>
      <c r="BH525" s="161"/>
      <c r="BI525" s="161"/>
      <c r="BJ525" s="161"/>
    </row>
    <row r="526" spans="59:62" x14ac:dyDescent="0.2">
      <c r="BG526" s="161"/>
      <c r="BH526" s="161"/>
      <c r="BI526" s="161"/>
      <c r="BJ526" s="161"/>
    </row>
    <row r="527" spans="59:62" x14ac:dyDescent="0.2">
      <c r="BG527" s="161"/>
      <c r="BH527" s="161"/>
      <c r="BI527" s="161"/>
      <c r="BJ527" s="161"/>
    </row>
    <row r="528" spans="59:62" x14ac:dyDescent="0.2">
      <c r="BG528" s="161"/>
      <c r="BH528" s="161"/>
      <c r="BI528" s="161"/>
      <c r="BJ528" s="161"/>
    </row>
    <row r="529" spans="59:62" x14ac:dyDescent="0.2">
      <c r="BG529" s="161"/>
      <c r="BH529" s="161"/>
      <c r="BI529" s="161"/>
      <c r="BJ529" s="161"/>
    </row>
    <row r="530" spans="59:62" x14ac:dyDescent="0.2">
      <c r="BG530" s="161"/>
      <c r="BH530" s="161"/>
      <c r="BI530" s="161"/>
      <c r="BJ530" s="161"/>
    </row>
    <row r="531" spans="59:62" x14ac:dyDescent="0.2">
      <c r="BG531" s="161"/>
      <c r="BH531" s="161"/>
      <c r="BI531" s="161"/>
      <c r="BJ531" s="161"/>
    </row>
    <row r="532" spans="59:62" x14ac:dyDescent="0.2">
      <c r="BG532" s="161"/>
      <c r="BH532" s="161"/>
      <c r="BI532" s="161"/>
      <c r="BJ532" s="161"/>
    </row>
    <row r="533" spans="59:62" x14ac:dyDescent="0.2">
      <c r="BG533" s="161"/>
      <c r="BH533" s="161"/>
      <c r="BI533" s="161"/>
      <c r="BJ533" s="161"/>
    </row>
    <row r="534" spans="59:62" x14ac:dyDescent="0.2">
      <c r="BG534" s="161"/>
      <c r="BH534" s="161"/>
      <c r="BI534" s="161"/>
      <c r="BJ534" s="161"/>
    </row>
    <row r="535" spans="59:62" x14ac:dyDescent="0.2">
      <c r="BG535" s="161"/>
      <c r="BH535" s="161"/>
      <c r="BI535" s="161"/>
      <c r="BJ535" s="161"/>
    </row>
    <row r="536" spans="59:62" x14ac:dyDescent="0.2">
      <c r="BG536" s="161"/>
      <c r="BH536" s="161"/>
      <c r="BI536" s="161"/>
      <c r="BJ536" s="161"/>
    </row>
    <row r="537" spans="59:62" x14ac:dyDescent="0.2">
      <c r="BG537" s="161"/>
      <c r="BH537" s="161"/>
      <c r="BI537" s="161"/>
      <c r="BJ537" s="161"/>
    </row>
    <row r="538" spans="59:62" x14ac:dyDescent="0.2">
      <c r="BG538" s="161"/>
      <c r="BH538" s="161"/>
      <c r="BI538" s="161"/>
      <c r="BJ538" s="161"/>
    </row>
    <row r="539" spans="59:62" x14ac:dyDescent="0.2">
      <c r="BG539" s="161"/>
      <c r="BH539" s="161"/>
      <c r="BI539" s="161"/>
      <c r="BJ539" s="161"/>
    </row>
    <row r="540" spans="59:62" x14ac:dyDescent="0.2">
      <c r="BG540" s="161"/>
      <c r="BH540" s="161"/>
      <c r="BI540" s="161"/>
      <c r="BJ540" s="161"/>
    </row>
    <row r="541" spans="59:62" x14ac:dyDescent="0.2">
      <c r="BG541" s="161"/>
      <c r="BH541" s="161"/>
      <c r="BI541" s="161"/>
      <c r="BJ541" s="161"/>
    </row>
    <row r="542" spans="59:62" x14ac:dyDescent="0.2">
      <c r="BG542" s="161"/>
      <c r="BH542" s="161"/>
      <c r="BI542" s="161"/>
      <c r="BJ542" s="161"/>
    </row>
    <row r="543" spans="59:62" x14ac:dyDescent="0.2">
      <c r="BG543" s="161"/>
      <c r="BH543" s="161"/>
      <c r="BI543" s="161"/>
      <c r="BJ543" s="161"/>
    </row>
    <row r="544" spans="59:62" x14ac:dyDescent="0.2">
      <c r="BG544" s="161"/>
      <c r="BH544" s="161"/>
      <c r="BI544" s="161"/>
      <c r="BJ544" s="161"/>
    </row>
    <row r="545" spans="59:62" x14ac:dyDescent="0.2">
      <c r="BG545" s="161"/>
      <c r="BH545" s="161"/>
      <c r="BI545" s="161"/>
      <c r="BJ545" s="161"/>
    </row>
    <row r="546" spans="59:62" x14ac:dyDescent="0.2">
      <c r="BG546" s="161"/>
      <c r="BH546" s="161"/>
      <c r="BI546" s="161"/>
      <c r="BJ546" s="161"/>
    </row>
    <row r="547" spans="59:62" x14ac:dyDescent="0.2">
      <c r="BG547" s="161"/>
      <c r="BH547" s="161"/>
      <c r="BI547" s="161"/>
      <c r="BJ547" s="161"/>
    </row>
    <row r="548" spans="59:62" x14ac:dyDescent="0.2">
      <c r="BG548" s="161"/>
      <c r="BH548" s="161"/>
      <c r="BI548" s="161"/>
      <c r="BJ548" s="161"/>
    </row>
    <row r="549" spans="59:62" x14ac:dyDescent="0.2">
      <c r="BG549" s="161"/>
      <c r="BH549" s="161"/>
      <c r="BI549" s="161"/>
      <c r="BJ549" s="161"/>
    </row>
    <row r="550" spans="59:62" x14ac:dyDescent="0.2">
      <c r="BG550" s="161"/>
      <c r="BH550" s="161"/>
      <c r="BI550" s="161"/>
      <c r="BJ550" s="161"/>
    </row>
    <row r="551" spans="59:62" x14ac:dyDescent="0.2">
      <c r="BH551" s="161"/>
      <c r="BI551" s="161"/>
      <c r="BJ551" s="161"/>
    </row>
    <row r="552" spans="59:62" x14ac:dyDescent="0.2">
      <c r="BH552" s="161"/>
      <c r="BI552" s="161"/>
      <c r="BJ552" s="161"/>
    </row>
    <row r="553" spans="59:62" x14ac:dyDescent="0.2">
      <c r="BH553" s="161"/>
      <c r="BI553" s="161"/>
      <c r="BJ553" s="161"/>
    </row>
    <row r="554" spans="59:62" x14ac:dyDescent="0.2">
      <c r="BH554" s="161"/>
      <c r="BI554" s="161"/>
      <c r="BJ554" s="161"/>
    </row>
    <row r="555" spans="59:62" x14ac:dyDescent="0.2">
      <c r="BH555" s="161"/>
      <c r="BI555" s="161"/>
      <c r="BJ555" s="161"/>
    </row>
    <row r="556" spans="59:62" x14ac:dyDescent="0.2">
      <c r="BH556" s="161"/>
      <c r="BI556" s="161"/>
      <c r="BJ556" s="161"/>
    </row>
    <row r="557" spans="59:62" x14ac:dyDescent="0.2">
      <c r="BH557" s="161"/>
      <c r="BI557" s="161"/>
      <c r="BJ557" s="161"/>
    </row>
    <row r="558" spans="59:62" x14ac:dyDescent="0.2">
      <c r="BH558" s="161"/>
      <c r="BI558" s="161"/>
      <c r="BJ558" s="161"/>
    </row>
    <row r="559" spans="59:62" x14ac:dyDescent="0.2">
      <c r="BH559" s="161"/>
      <c r="BI559" s="161"/>
      <c r="BJ559" s="161"/>
    </row>
    <row r="560" spans="59:62" x14ac:dyDescent="0.2">
      <c r="BH560" s="161"/>
      <c r="BI560" s="161"/>
      <c r="BJ560" s="161"/>
    </row>
    <row r="561" spans="60:62" x14ac:dyDescent="0.2">
      <c r="BH561" s="161"/>
      <c r="BI561" s="161"/>
      <c r="BJ561" s="161"/>
    </row>
    <row r="562" spans="60:62" x14ac:dyDescent="0.2">
      <c r="BH562" s="161"/>
      <c r="BI562" s="161"/>
      <c r="BJ562" s="161"/>
    </row>
    <row r="563" spans="60:62" x14ac:dyDescent="0.2">
      <c r="BH563" s="161"/>
      <c r="BI563" s="161"/>
      <c r="BJ563" s="161"/>
    </row>
    <row r="564" spans="60:62" x14ac:dyDescent="0.2">
      <c r="BH564" s="161"/>
      <c r="BI564" s="161"/>
      <c r="BJ564" s="161"/>
    </row>
    <row r="565" spans="60:62" x14ac:dyDescent="0.2">
      <c r="BH565" s="161"/>
      <c r="BI565" s="161"/>
      <c r="BJ565" s="161"/>
    </row>
    <row r="566" spans="60:62" x14ac:dyDescent="0.2">
      <c r="BH566" s="161"/>
      <c r="BI566" s="161"/>
      <c r="BJ566" s="161"/>
    </row>
    <row r="567" spans="60:62" x14ac:dyDescent="0.2">
      <c r="BH567" s="161"/>
      <c r="BI567" s="161"/>
      <c r="BJ567" s="161"/>
    </row>
    <row r="568" spans="60:62" x14ac:dyDescent="0.2">
      <c r="BH568" s="161"/>
      <c r="BI568" s="161"/>
      <c r="BJ568" s="161"/>
    </row>
    <row r="569" spans="60:62" x14ac:dyDescent="0.2">
      <c r="BH569" s="161"/>
      <c r="BI569" s="161"/>
      <c r="BJ569" s="161"/>
    </row>
    <row r="570" spans="60:62" x14ac:dyDescent="0.2">
      <c r="BH570" s="161"/>
      <c r="BI570" s="161"/>
      <c r="BJ570" s="161"/>
    </row>
    <row r="571" spans="60:62" x14ac:dyDescent="0.2">
      <c r="BH571" s="161"/>
      <c r="BI571" s="161"/>
      <c r="BJ571" s="161"/>
    </row>
    <row r="572" spans="60:62" x14ac:dyDescent="0.2">
      <c r="BH572" s="161"/>
      <c r="BI572" s="161"/>
      <c r="BJ572" s="161"/>
    </row>
    <row r="573" spans="60:62" x14ac:dyDescent="0.2">
      <c r="BH573" s="161"/>
      <c r="BI573" s="161"/>
      <c r="BJ573" s="161"/>
    </row>
    <row r="574" spans="60:62" x14ac:dyDescent="0.2">
      <c r="BH574" s="161"/>
      <c r="BI574" s="161"/>
      <c r="BJ574" s="161"/>
    </row>
    <row r="575" spans="60:62" x14ac:dyDescent="0.2">
      <c r="BH575" s="161"/>
      <c r="BI575" s="161"/>
      <c r="BJ575" s="161"/>
    </row>
    <row r="576" spans="60:62" x14ac:dyDescent="0.2">
      <c r="BH576" s="161"/>
      <c r="BI576" s="161"/>
      <c r="BJ576" s="161"/>
    </row>
    <row r="577" spans="60:62" x14ac:dyDescent="0.2">
      <c r="BH577" s="161"/>
      <c r="BI577" s="161"/>
      <c r="BJ577" s="161"/>
    </row>
    <row r="578" spans="60:62" x14ac:dyDescent="0.2">
      <c r="BH578" s="161"/>
      <c r="BI578" s="161"/>
      <c r="BJ578" s="161"/>
    </row>
    <row r="579" spans="60:62" x14ac:dyDescent="0.2">
      <c r="BH579" s="161"/>
      <c r="BI579" s="161"/>
      <c r="BJ579" s="161"/>
    </row>
    <row r="580" spans="60:62" x14ac:dyDescent="0.2">
      <c r="BH580" s="161"/>
      <c r="BI580" s="161"/>
      <c r="BJ580" s="161"/>
    </row>
    <row r="581" spans="60:62" x14ac:dyDescent="0.2">
      <c r="BH581" s="161"/>
      <c r="BI581" s="161"/>
      <c r="BJ581" s="161"/>
    </row>
    <row r="582" spans="60:62" x14ac:dyDescent="0.2">
      <c r="BH582" s="161"/>
      <c r="BI582" s="161"/>
      <c r="BJ582" s="161"/>
    </row>
    <row r="583" spans="60:62" x14ac:dyDescent="0.2">
      <c r="BH583" s="161"/>
      <c r="BI583" s="161"/>
      <c r="BJ583" s="161"/>
    </row>
    <row r="584" spans="60:62" x14ac:dyDescent="0.2">
      <c r="BH584" s="161"/>
      <c r="BI584" s="161"/>
      <c r="BJ584" s="161"/>
    </row>
    <row r="585" spans="60:62" x14ac:dyDescent="0.2">
      <c r="BH585" s="161"/>
      <c r="BI585" s="161"/>
      <c r="BJ585" s="161"/>
    </row>
    <row r="586" spans="60:62" x14ac:dyDescent="0.2">
      <c r="BH586" s="161"/>
      <c r="BI586" s="161"/>
      <c r="BJ586" s="161"/>
    </row>
    <row r="587" spans="60:62" x14ac:dyDescent="0.2">
      <c r="BH587" s="161"/>
      <c r="BI587" s="161"/>
      <c r="BJ587" s="161"/>
    </row>
    <row r="588" spans="60:62" x14ac:dyDescent="0.2">
      <c r="BH588" s="161"/>
      <c r="BI588" s="161"/>
      <c r="BJ588" s="161"/>
    </row>
    <row r="589" spans="60:62" x14ac:dyDescent="0.2">
      <c r="BH589" s="161"/>
      <c r="BI589" s="161"/>
      <c r="BJ589" s="161"/>
    </row>
    <row r="590" spans="60:62" x14ac:dyDescent="0.2">
      <c r="BH590" s="161"/>
      <c r="BI590" s="161"/>
      <c r="BJ590" s="161"/>
    </row>
    <row r="591" spans="60:62" x14ac:dyDescent="0.2">
      <c r="BH591" s="161"/>
      <c r="BI591" s="161"/>
      <c r="BJ591" s="161"/>
    </row>
    <row r="592" spans="60:62" x14ac:dyDescent="0.2">
      <c r="BH592" s="161"/>
      <c r="BI592" s="161"/>
      <c r="BJ592" s="161"/>
    </row>
    <row r="593" spans="60:62" x14ac:dyDescent="0.2">
      <c r="BH593" s="161"/>
      <c r="BI593" s="161"/>
      <c r="BJ593" s="161"/>
    </row>
    <row r="594" spans="60:62" x14ac:dyDescent="0.2">
      <c r="BH594" s="161"/>
      <c r="BI594" s="161"/>
      <c r="BJ594" s="161"/>
    </row>
    <row r="595" spans="60:62" x14ac:dyDescent="0.2">
      <c r="BH595" s="161"/>
      <c r="BI595" s="161"/>
      <c r="BJ595" s="161"/>
    </row>
    <row r="596" spans="60:62" x14ac:dyDescent="0.2">
      <c r="BH596" s="161"/>
      <c r="BI596" s="161"/>
      <c r="BJ596" s="161"/>
    </row>
    <row r="597" spans="60:62" x14ac:dyDescent="0.2">
      <c r="BH597" s="161"/>
      <c r="BI597" s="161"/>
      <c r="BJ597" s="161"/>
    </row>
    <row r="598" spans="60:62" x14ac:dyDescent="0.2">
      <c r="BH598" s="161"/>
      <c r="BI598" s="161"/>
      <c r="BJ598" s="161"/>
    </row>
    <row r="599" spans="60:62" x14ac:dyDescent="0.2">
      <c r="BH599" s="161"/>
      <c r="BI599" s="161"/>
      <c r="BJ599" s="161"/>
    </row>
    <row r="600" spans="60:62" x14ac:dyDescent="0.2">
      <c r="BH600" s="161"/>
      <c r="BI600" s="161"/>
      <c r="BJ600" s="161"/>
    </row>
    <row r="601" spans="60:62" x14ac:dyDescent="0.2">
      <c r="BH601" s="161"/>
      <c r="BI601" s="161"/>
      <c r="BJ601" s="161"/>
    </row>
    <row r="602" spans="60:62" x14ac:dyDescent="0.2">
      <c r="BH602" s="161"/>
      <c r="BI602" s="161"/>
      <c r="BJ602" s="161"/>
    </row>
    <row r="603" spans="60:62" x14ac:dyDescent="0.2">
      <c r="BH603" s="161"/>
      <c r="BI603" s="161"/>
      <c r="BJ603" s="161"/>
    </row>
    <row r="604" spans="60:62" x14ac:dyDescent="0.2">
      <c r="BH604" s="161"/>
      <c r="BI604" s="161"/>
      <c r="BJ604" s="161"/>
    </row>
    <row r="605" spans="60:62" x14ac:dyDescent="0.2">
      <c r="BH605" s="161"/>
      <c r="BI605" s="161"/>
      <c r="BJ605" s="161"/>
    </row>
    <row r="606" spans="60:62" x14ac:dyDescent="0.2">
      <c r="BH606" s="161"/>
      <c r="BI606" s="161"/>
      <c r="BJ606" s="161"/>
    </row>
    <row r="607" spans="60:62" x14ac:dyDescent="0.2">
      <c r="BH607" s="161"/>
      <c r="BI607" s="161"/>
      <c r="BJ607" s="161"/>
    </row>
    <row r="608" spans="60:62" x14ac:dyDescent="0.2">
      <c r="BH608" s="161"/>
      <c r="BI608" s="161"/>
      <c r="BJ608" s="161"/>
    </row>
    <row r="609" spans="60:62" x14ac:dyDescent="0.2">
      <c r="BH609" s="161"/>
      <c r="BI609" s="161"/>
      <c r="BJ609" s="161"/>
    </row>
    <row r="610" spans="60:62" x14ac:dyDescent="0.2">
      <c r="BH610" s="161"/>
      <c r="BI610" s="161"/>
      <c r="BJ610" s="161"/>
    </row>
    <row r="611" spans="60:62" x14ac:dyDescent="0.2">
      <c r="BH611" s="161"/>
      <c r="BI611" s="161"/>
      <c r="BJ611" s="161"/>
    </row>
    <row r="612" spans="60:62" x14ac:dyDescent="0.2">
      <c r="BH612" s="161"/>
      <c r="BI612" s="161"/>
      <c r="BJ612" s="161"/>
    </row>
    <row r="613" spans="60:62" x14ac:dyDescent="0.2">
      <c r="BH613" s="161"/>
      <c r="BI613" s="161"/>
      <c r="BJ613" s="161"/>
    </row>
    <row r="614" spans="60:62" x14ac:dyDescent="0.2">
      <c r="BH614" s="161"/>
      <c r="BI614" s="161"/>
      <c r="BJ614" s="161"/>
    </row>
    <row r="615" spans="60:62" x14ac:dyDescent="0.2">
      <c r="BH615" s="161"/>
      <c r="BI615" s="161"/>
      <c r="BJ615" s="161"/>
    </row>
    <row r="616" spans="60:62" x14ac:dyDescent="0.2">
      <c r="BH616" s="161"/>
      <c r="BI616" s="161"/>
      <c r="BJ616" s="161"/>
    </row>
    <row r="617" spans="60:62" x14ac:dyDescent="0.2">
      <c r="BH617" s="161"/>
      <c r="BI617" s="161"/>
      <c r="BJ617" s="161"/>
    </row>
    <row r="618" spans="60:62" x14ac:dyDescent="0.2">
      <c r="BH618" s="161"/>
      <c r="BI618" s="161"/>
      <c r="BJ618" s="161"/>
    </row>
    <row r="619" spans="60:62" x14ac:dyDescent="0.2">
      <c r="BH619" s="161"/>
      <c r="BI619" s="161"/>
      <c r="BJ619" s="161"/>
    </row>
    <row r="620" spans="60:62" x14ac:dyDescent="0.2">
      <c r="BH620" s="161"/>
      <c r="BI620" s="161"/>
      <c r="BJ620" s="161"/>
    </row>
    <row r="621" spans="60:62" x14ac:dyDescent="0.2">
      <c r="BH621" s="161"/>
      <c r="BI621" s="161"/>
      <c r="BJ621" s="161"/>
    </row>
    <row r="622" spans="60:62" x14ac:dyDescent="0.2">
      <c r="BH622" s="161"/>
      <c r="BI622" s="161"/>
      <c r="BJ622" s="161"/>
    </row>
    <row r="623" spans="60:62" x14ac:dyDescent="0.2">
      <c r="BH623" s="161"/>
      <c r="BI623" s="161"/>
      <c r="BJ623" s="161"/>
    </row>
    <row r="624" spans="60:62" x14ac:dyDescent="0.2">
      <c r="BH624" s="161"/>
      <c r="BI624" s="161"/>
      <c r="BJ624" s="161"/>
    </row>
    <row r="625" spans="60:62" x14ac:dyDescent="0.2">
      <c r="BH625" s="161"/>
      <c r="BI625" s="161"/>
      <c r="BJ625" s="161"/>
    </row>
    <row r="626" spans="60:62" x14ac:dyDescent="0.2">
      <c r="BH626" s="161"/>
      <c r="BI626" s="161"/>
      <c r="BJ626" s="161"/>
    </row>
    <row r="627" spans="60:62" x14ac:dyDescent="0.2">
      <c r="BH627" s="161"/>
      <c r="BI627" s="161"/>
      <c r="BJ627" s="161"/>
    </row>
    <row r="628" spans="60:62" x14ac:dyDescent="0.2">
      <c r="BH628" s="161"/>
      <c r="BI628" s="161"/>
      <c r="BJ628" s="161"/>
    </row>
    <row r="629" spans="60:62" x14ac:dyDescent="0.2">
      <c r="BH629" s="161"/>
      <c r="BI629" s="161"/>
      <c r="BJ629" s="161"/>
    </row>
    <row r="630" spans="60:62" x14ac:dyDescent="0.2">
      <c r="BH630" s="161"/>
      <c r="BI630" s="161"/>
      <c r="BJ630" s="161"/>
    </row>
    <row r="631" spans="60:62" x14ac:dyDescent="0.2">
      <c r="BH631" s="161"/>
      <c r="BI631" s="161"/>
      <c r="BJ631" s="161"/>
    </row>
    <row r="632" spans="60:62" x14ac:dyDescent="0.2">
      <c r="BH632" s="161"/>
      <c r="BI632" s="161"/>
      <c r="BJ632" s="161"/>
    </row>
    <row r="633" spans="60:62" x14ac:dyDescent="0.2">
      <c r="BH633" s="161"/>
      <c r="BI633" s="161"/>
      <c r="BJ633" s="161"/>
    </row>
    <row r="634" spans="60:62" x14ac:dyDescent="0.2">
      <c r="BH634" s="161"/>
      <c r="BI634" s="161"/>
      <c r="BJ634" s="161"/>
    </row>
    <row r="635" spans="60:62" x14ac:dyDescent="0.2">
      <c r="BH635" s="161"/>
      <c r="BI635" s="161"/>
      <c r="BJ635" s="161"/>
    </row>
    <row r="636" spans="60:62" x14ac:dyDescent="0.2">
      <c r="BH636" s="161"/>
      <c r="BI636" s="161"/>
      <c r="BJ636" s="161"/>
    </row>
    <row r="637" spans="60:62" x14ac:dyDescent="0.2">
      <c r="BH637" s="161"/>
      <c r="BI637" s="161"/>
      <c r="BJ637" s="161"/>
    </row>
    <row r="638" spans="60:62" x14ac:dyDescent="0.2">
      <c r="BH638" s="161"/>
      <c r="BI638" s="161"/>
      <c r="BJ638" s="161"/>
    </row>
    <row r="639" spans="60:62" x14ac:dyDescent="0.2">
      <c r="BH639" s="161"/>
      <c r="BI639" s="161"/>
      <c r="BJ639" s="161"/>
    </row>
    <row r="640" spans="60:62" x14ac:dyDescent="0.2">
      <c r="BH640" s="161"/>
      <c r="BI640" s="161"/>
      <c r="BJ640" s="161"/>
    </row>
    <row r="641" spans="60:62" x14ac:dyDescent="0.2">
      <c r="BH641" s="161"/>
      <c r="BI641" s="161"/>
      <c r="BJ641" s="161"/>
    </row>
    <row r="642" spans="60:62" x14ac:dyDescent="0.2">
      <c r="BH642" s="161"/>
      <c r="BI642" s="161"/>
      <c r="BJ642" s="161"/>
    </row>
    <row r="643" spans="60:62" x14ac:dyDescent="0.2">
      <c r="BH643" s="161"/>
      <c r="BI643" s="161"/>
      <c r="BJ643" s="161"/>
    </row>
    <row r="644" spans="60:62" x14ac:dyDescent="0.2">
      <c r="BH644" s="161"/>
      <c r="BI644" s="161"/>
      <c r="BJ644" s="161"/>
    </row>
    <row r="645" spans="60:62" x14ac:dyDescent="0.2">
      <c r="BH645" s="161"/>
      <c r="BI645" s="161"/>
      <c r="BJ645" s="161"/>
    </row>
    <row r="646" spans="60:62" x14ac:dyDescent="0.2">
      <c r="BH646" s="161"/>
      <c r="BI646" s="161"/>
      <c r="BJ646" s="161"/>
    </row>
    <row r="647" spans="60:62" x14ac:dyDescent="0.2">
      <c r="BH647" s="161"/>
      <c r="BI647" s="161"/>
      <c r="BJ647" s="161"/>
    </row>
    <row r="648" spans="60:62" x14ac:dyDescent="0.2">
      <c r="BH648" s="161"/>
      <c r="BI648" s="161"/>
      <c r="BJ648" s="161"/>
    </row>
    <row r="649" spans="60:62" x14ac:dyDescent="0.2">
      <c r="BH649" s="161"/>
      <c r="BI649" s="161"/>
      <c r="BJ649" s="161"/>
    </row>
    <row r="650" spans="60:62" x14ac:dyDescent="0.2">
      <c r="BH650" s="161"/>
      <c r="BI650" s="161"/>
      <c r="BJ650" s="161"/>
    </row>
    <row r="651" spans="60:62" x14ac:dyDescent="0.2">
      <c r="BH651" s="161"/>
      <c r="BI651" s="161"/>
      <c r="BJ651" s="161"/>
    </row>
    <row r="652" spans="60:62" x14ac:dyDescent="0.2">
      <c r="BH652" s="161"/>
      <c r="BI652" s="161"/>
      <c r="BJ652" s="161"/>
    </row>
    <row r="653" spans="60:62" x14ac:dyDescent="0.2">
      <c r="BH653" s="161"/>
      <c r="BI653" s="161"/>
      <c r="BJ653" s="161"/>
    </row>
    <row r="654" spans="60:62" x14ac:dyDescent="0.2">
      <c r="BH654" s="161"/>
      <c r="BI654" s="161"/>
      <c r="BJ654" s="161"/>
    </row>
    <row r="655" spans="60:62" x14ac:dyDescent="0.2">
      <c r="BH655" s="161"/>
      <c r="BI655" s="161"/>
      <c r="BJ655" s="161"/>
    </row>
    <row r="656" spans="60:62" x14ac:dyDescent="0.2">
      <c r="BH656" s="161"/>
      <c r="BI656" s="161"/>
      <c r="BJ656" s="161"/>
    </row>
    <row r="657" spans="60:62" x14ac:dyDescent="0.2">
      <c r="BH657" s="161"/>
      <c r="BI657" s="161"/>
      <c r="BJ657" s="161"/>
    </row>
    <row r="658" spans="60:62" x14ac:dyDescent="0.2">
      <c r="BH658" s="161"/>
      <c r="BI658" s="161"/>
      <c r="BJ658" s="161"/>
    </row>
    <row r="659" spans="60:62" x14ac:dyDescent="0.2">
      <c r="BH659" s="161"/>
      <c r="BI659" s="161"/>
      <c r="BJ659" s="161"/>
    </row>
    <row r="660" spans="60:62" x14ac:dyDescent="0.2">
      <c r="BH660" s="161"/>
      <c r="BI660" s="161"/>
      <c r="BJ660" s="161"/>
    </row>
    <row r="661" spans="60:62" x14ac:dyDescent="0.2">
      <c r="BH661" s="161"/>
      <c r="BI661" s="161"/>
      <c r="BJ661" s="161"/>
    </row>
    <row r="662" spans="60:62" x14ac:dyDescent="0.2">
      <c r="BH662" s="161"/>
      <c r="BI662" s="161"/>
      <c r="BJ662" s="161"/>
    </row>
    <row r="663" spans="60:62" x14ac:dyDescent="0.2">
      <c r="BH663" s="161"/>
      <c r="BI663" s="161"/>
      <c r="BJ663" s="161"/>
    </row>
    <row r="664" spans="60:62" x14ac:dyDescent="0.2">
      <c r="BH664" s="161"/>
      <c r="BI664" s="161"/>
      <c r="BJ664" s="161"/>
    </row>
    <row r="665" spans="60:62" x14ac:dyDescent="0.2">
      <c r="BH665" s="161"/>
      <c r="BI665" s="161"/>
      <c r="BJ665" s="161"/>
    </row>
    <row r="666" spans="60:62" x14ac:dyDescent="0.2">
      <c r="BH666" s="161"/>
      <c r="BI666" s="161"/>
      <c r="BJ666" s="161"/>
    </row>
    <row r="667" spans="60:62" x14ac:dyDescent="0.2">
      <c r="BH667" s="161"/>
      <c r="BI667" s="161"/>
      <c r="BJ667" s="161"/>
    </row>
    <row r="668" spans="60:62" x14ac:dyDescent="0.2">
      <c r="BH668" s="161"/>
      <c r="BI668" s="161"/>
      <c r="BJ668" s="161"/>
    </row>
    <row r="669" spans="60:62" x14ac:dyDescent="0.2">
      <c r="BH669" s="161"/>
      <c r="BI669" s="161"/>
      <c r="BJ669" s="161"/>
    </row>
    <row r="670" spans="60:62" x14ac:dyDescent="0.2">
      <c r="BJ670" s="161"/>
    </row>
    <row r="671" spans="60:62" x14ac:dyDescent="0.2">
      <c r="BJ671" s="161"/>
    </row>
    <row r="672" spans="60:62" x14ac:dyDescent="0.2">
      <c r="BJ672" s="161"/>
    </row>
    <row r="673" spans="62:62" x14ac:dyDescent="0.2">
      <c r="BJ673" s="161"/>
    </row>
    <row r="674" spans="62:62" x14ac:dyDescent="0.2">
      <c r="BJ674" s="161"/>
    </row>
    <row r="675" spans="62:62" x14ac:dyDescent="0.2">
      <c r="BJ675" s="161"/>
    </row>
    <row r="676" spans="62:62" x14ac:dyDescent="0.2">
      <c r="BJ676" s="161"/>
    </row>
    <row r="677" spans="62:62" x14ac:dyDescent="0.2">
      <c r="BJ677" s="161"/>
    </row>
    <row r="678" spans="62:62" x14ac:dyDescent="0.2">
      <c r="BJ678" s="161"/>
    </row>
    <row r="679" spans="62:62" x14ac:dyDescent="0.2">
      <c r="BJ679" s="161"/>
    </row>
    <row r="680" spans="62:62" x14ac:dyDescent="0.2">
      <c r="BJ680" s="161"/>
    </row>
    <row r="681" spans="62:62" x14ac:dyDescent="0.2">
      <c r="BJ681" s="161"/>
    </row>
    <row r="682" spans="62:62" x14ac:dyDescent="0.2">
      <c r="BJ682" s="161"/>
    </row>
    <row r="683" spans="62:62" x14ac:dyDescent="0.2">
      <c r="BJ683" s="161"/>
    </row>
    <row r="684" spans="62:62" x14ac:dyDescent="0.2">
      <c r="BJ684" s="161"/>
    </row>
    <row r="685" spans="62:62" x14ac:dyDescent="0.2">
      <c r="BJ685" s="161"/>
    </row>
    <row r="686" spans="62:62" x14ac:dyDescent="0.2">
      <c r="BJ686" s="161"/>
    </row>
    <row r="687" spans="62:62" x14ac:dyDescent="0.2">
      <c r="BJ687" s="161"/>
    </row>
    <row r="688" spans="62:62" x14ac:dyDescent="0.2">
      <c r="BJ688" s="161"/>
    </row>
    <row r="689" spans="62:62" x14ac:dyDescent="0.2">
      <c r="BJ689" s="161"/>
    </row>
    <row r="690" spans="62:62" x14ac:dyDescent="0.2">
      <c r="BJ690" s="161"/>
    </row>
    <row r="691" spans="62:62" x14ac:dyDescent="0.2">
      <c r="BJ691" s="161"/>
    </row>
    <row r="692" spans="62:62" x14ac:dyDescent="0.2">
      <c r="BJ692" s="161"/>
    </row>
    <row r="693" spans="62:62" x14ac:dyDescent="0.2">
      <c r="BJ693" s="161"/>
    </row>
    <row r="694" spans="62:62" x14ac:dyDescent="0.2">
      <c r="BJ694" s="161"/>
    </row>
    <row r="695" spans="62:62" x14ac:dyDescent="0.2">
      <c r="BJ695" s="161"/>
    </row>
    <row r="696" spans="62:62" x14ac:dyDescent="0.2">
      <c r="BJ696" s="161"/>
    </row>
    <row r="697" spans="62:62" x14ac:dyDescent="0.2">
      <c r="BJ697" s="161"/>
    </row>
    <row r="698" spans="62:62" x14ac:dyDescent="0.2">
      <c r="BJ698" s="161"/>
    </row>
    <row r="699" spans="62:62" x14ac:dyDescent="0.2">
      <c r="BJ699" s="161"/>
    </row>
    <row r="700" spans="62:62" x14ac:dyDescent="0.2">
      <c r="BJ700" s="161"/>
    </row>
    <row r="701" spans="62:62" x14ac:dyDescent="0.2">
      <c r="BJ701" s="161"/>
    </row>
    <row r="702" spans="62:62" x14ac:dyDescent="0.2">
      <c r="BJ702" s="161"/>
    </row>
    <row r="703" spans="62:62" x14ac:dyDescent="0.2">
      <c r="BJ703" s="161"/>
    </row>
    <row r="704" spans="62:62" x14ac:dyDescent="0.2">
      <c r="BJ704" s="161"/>
    </row>
    <row r="705" spans="62:62" x14ac:dyDescent="0.2">
      <c r="BJ705" s="161"/>
    </row>
    <row r="706" spans="62:62" x14ac:dyDescent="0.2">
      <c r="BJ706" s="161"/>
    </row>
    <row r="707" spans="62:62" x14ac:dyDescent="0.2">
      <c r="BJ707" s="161"/>
    </row>
    <row r="708" spans="62:62" x14ac:dyDescent="0.2">
      <c r="BJ708" s="161"/>
    </row>
    <row r="709" spans="62:62" x14ac:dyDescent="0.2">
      <c r="BJ709" s="161"/>
    </row>
    <row r="710" spans="62:62" x14ac:dyDescent="0.2">
      <c r="BJ710" s="161"/>
    </row>
  </sheetData>
  <sheetProtection password="CD5A" sheet="1" objects="1" scenarios="1"/>
  <mergeCells count="228">
    <mergeCell ref="C222:V222"/>
    <mergeCell ref="C197:R199"/>
    <mergeCell ref="AI197:AJ197"/>
    <mergeCell ref="AI210:AJ210"/>
    <mergeCell ref="AI194:BF194"/>
    <mergeCell ref="AI208:BF208"/>
    <mergeCell ref="AS218:BF218"/>
    <mergeCell ref="AI195:BF195"/>
    <mergeCell ref="AI206:BF206"/>
    <mergeCell ref="C161:AL161"/>
    <mergeCell ref="H147:S148"/>
    <mergeCell ref="AU148:AW149"/>
    <mergeCell ref="H152:S153"/>
    <mergeCell ref="C172:R172"/>
    <mergeCell ref="C188:S189"/>
    <mergeCell ref="AI184:AJ184"/>
    <mergeCell ref="AI207:BF207"/>
    <mergeCell ref="C201:R201"/>
    <mergeCell ref="S201:Z201"/>
    <mergeCell ref="AR190:BE191"/>
    <mergeCell ref="K163:M163"/>
    <mergeCell ref="AJ173:BE173"/>
    <mergeCell ref="AI175:AJ175"/>
    <mergeCell ref="S172:Z172"/>
    <mergeCell ref="AJ172:BE172"/>
    <mergeCell ref="C169:BE169"/>
    <mergeCell ref="AU155:AX156"/>
    <mergeCell ref="C117:R120"/>
    <mergeCell ref="C122:BE122"/>
    <mergeCell ref="C125:R125"/>
    <mergeCell ref="S125:Z125"/>
    <mergeCell ref="BB142:BD143"/>
    <mergeCell ref="AU143:AW144"/>
    <mergeCell ref="F163:J163"/>
    <mergeCell ref="AM88:AQ90"/>
    <mergeCell ref="C47:AM47"/>
    <mergeCell ref="AB72:AH72"/>
    <mergeCell ref="AC74:AE74"/>
    <mergeCell ref="C69:BE69"/>
    <mergeCell ref="F108:J108"/>
    <mergeCell ref="AU95:AW96"/>
    <mergeCell ref="C78:BE78"/>
    <mergeCell ref="BA128:BB129"/>
    <mergeCell ref="AM131:AQ133"/>
    <mergeCell ref="AU138:AW139"/>
    <mergeCell ref="V117:AM119"/>
    <mergeCell ref="K115:M115"/>
    <mergeCell ref="AY114:BA115"/>
    <mergeCell ref="C113:AL113"/>
    <mergeCell ref="C106:AL106"/>
    <mergeCell ref="S74:W74"/>
    <mergeCell ref="AW111:AY111"/>
    <mergeCell ref="F115:J115"/>
    <mergeCell ref="K108:M108"/>
    <mergeCell ref="AU105:AW106"/>
    <mergeCell ref="AZ111:BD112"/>
    <mergeCell ref="BA14:BE14"/>
    <mergeCell ref="C42:J42"/>
    <mergeCell ref="BQ71:BS71"/>
    <mergeCell ref="BQ70:BS70"/>
    <mergeCell ref="BQ69:BS69"/>
    <mergeCell ref="BJ70:BP70"/>
    <mergeCell ref="O34:Y34"/>
    <mergeCell ref="C33:J33"/>
    <mergeCell ref="O40:BF40"/>
    <mergeCell ref="C40:J40"/>
    <mergeCell ref="K28:M28"/>
    <mergeCell ref="K29:M29"/>
    <mergeCell ref="K35:M35"/>
    <mergeCell ref="O32:Y32"/>
    <mergeCell ref="C65:BE65"/>
    <mergeCell ref="O31:Y31"/>
    <mergeCell ref="K30:M30"/>
    <mergeCell ref="C31:J31"/>
    <mergeCell ref="K31:M31"/>
    <mergeCell ref="C34:J34"/>
    <mergeCell ref="C32:J32"/>
    <mergeCell ref="K32:M32"/>
    <mergeCell ref="O35:Y35"/>
    <mergeCell ref="X74:Z74"/>
    <mergeCell ref="C41:J41"/>
    <mergeCell ref="K41:M41"/>
    <mergeCell ref="O42:BF42"/>
    <mergeCell ref="O43:BF43"/>
    <mergeCell ref="C72:R72"/>
    <mergeCell ref="AI72:AO72"/>
    <mergeCell ref="B49:BF49"/>
    <mergeCell ref="G51:R51"/>
    <mergeCell ref="C43:J43"/>
    <mergeCell ref="AG53:AH54"/>
    <mergeCell ref="AI53:AU54"/>
    <mergeCell ref="AL51:AT51"/>
    <mergeCell ref="K42:M42"/>
    <mergeCell ref="S72:Z72"/>
    <mergeCell ref="A1:BG3"/>
    <mergeCell ref="C20:AA20"/>
    <mergeCell ref="AB20:AP20"/>
    <mergeCell ref="B7:BF7"/>
    <mergeCell ref="C9:AA9"/>
    <mergeCell ref="C13:AA13"/>
    <mergeCell ref="AB13:AP13"/>
    <mergeCell ref="AB11:AP11"/>
    <mergeCell ref="C12:AA12"/>
    <mergeCell ref="C17:AA17"/>
    <mergeCell ref="AB19:AP19"/>
    <mergeCell ref="C5:BE5"/>
    <mergeCell ref="C11:AA11"/>
    <mergeCell ref="AB9:AP9"/>
    <mergeCell ref="C10:AA10"/>
    <mergeCell ref="AB10:AP10"/>
    <mergeCell ref="AB12:AP12"/>
    <mergeCell ref="C15:AA15"/>
    <mergeCell ref="AB15:AP15"/>
    <mergeCell ref="C16:AA16"/>
    <mergeCell ref="AB16:AP16"/>
    <mergeCell ref="C14:AA14"/>
    <mergeCell ref="AB14:AP14"/>
    <mergeCell ref="AQ14:AR14"/>
    <mergeCell ref="C26:J26"/>
    <mergeCell ref="K26:M26"/>
    <mergeCell ref="C28:J28"/>
    <mergeCell ref="C29:J29"/>
    <mergeCell ref="X59:AS60"/>
    <mergeCell ref="C35:J35"/>
    <mergeCell ref="N26:N27"/>
    <mergeCell ref="K43:M43"/>
    <mergeCell ref="C27:J27"/>
    <mergeCell ref="C30:J30"/>
    <mergeCell ref="K27:M27"/>
    <mergeCell ref="K34:M34"/>
    <mergeCell ref="K33:M33"/>
    <mergeCell ref="O33:Y33"/>
    <mergeCell ref="O29:Y29"/>
    <mergeCell ref="K40:M40"/>
    <mergeCell ref="B38:BF38"/>
    <mergeCell ref="AB17:AP17"/>
    <mergeCell ref="AB18:AP18"/>
    <mergeCell ref="C19:AA19"/>
    <mergeCell ref="O24:Y25"/>
    <mergeCell ref="K24:M24"/>
    <mergeCell ref="N24:N25"/>
    <mergeCell ref="K25:M25"/>
    <mergeCell ref="C25:J25"/>
    <mergeCell ref="B22:BF22"/>
    <mergeCell ref="C24:J24"/>
    <mergeCell ref="C18:AA18"/>
    <mergeCell ref="BT64:BT65"/>
    <mergeCell ref="BJ64:BP64"/>
    <mergeCell ref="BQ64:BS64"/>
    <mergeCell ref="BU66:CH67"/>
    <mergeCell ref="BU64:CC65"/>
    <mergeCell ref="BJ65:BP65"/>
    <mergeCell ref="BQ65:BS65"/>
    <mergeCell ref="BU62:CC63"/>
    <mergeCell ref="BQ73:BS73"/>
    <mergeCell ref="BQ72:BS72"/>
    <mergeCell ref="BT62:BT63"/>
    <mergeCell ref="BJ62:BP62"/>
    <mergeCell ref="BQ63:BS63"/>
    <mergeCell ref="BT66:BT67"/>
    <mergeCell ref="BU71:CA71"/>
    <mergeCell ref="O26:Y27"/>
    <mergeCell ref="O28:Y28"/>
    <mergeCell ref="O30:Y30"/>
    <mergeCell ref="BQ67:BS67"/>
    <mergeCell ref="BJ72:BP72"/>
    <mergeCell ref="O44:BF44"/>
    <mergeCell ref="BQ66:BS66"/>
    <mergeCell ref="BJ66:BP66"/>
    <mergeCell ref="BJ67:BP67"/>
    <mergeCell ref="BQ62:BS62"/>
    <mergeCell ref="BQ68:BS68"/>
    <mergeCell ref="BJ68:BP68"/>
    <mergeCell ref="BU78:CA78"/>
    <mergeCell ref="BU76:CC76"/>
    <mergeCell ref="BP84:BS84"/>
    <mergeCell ref="BQ79:BS79"/>
    <mergeCell ref="BU90:CD90"/>
    <mergeCell ref="BU79:CA79"/>
    <mergeCell ref="CB84:CE84"/>
    <mergeCell ref="BO80:BQ80"/>
    <mergeCell ref="BO81:BQ81"/>
    <mergeCell ref="BQ78:BS78"/>
    <mergeCell ref="BV83:BY83"/>
    <mergeCell ref="BV84:BY84"/>
    <mergeCell ref="BU81:CF81"/>
    <mergeCell ref="BP83:BS83"/>
    <mergeCell ref="BU77:CB77"/>
    <mergeCell ref="BU72:CC72"/>
    <mergeCell ref="BU73:CF73"/>
    <mergeCell ref="BJ76:BP76"/>
    <mergeCell ref="BU75:CA75"/>
    <mergeCell ref="BU69:CR69"/>
    <mergeCell ref="BJ71:BP71"/>
    <mergeCell ref="BJ77:BP77"/>
    <mergeCell ref="BJ79:BP79"/>
    <mergeCell ref="BQ75:BS75"/>
    <mergeCell ref="BQ76:BS76"/>
    <mergeCell ref="BQ77:BS77"/>
    <mergeCell ref="BJ75:BP75"/>
    <mergeCell ref="BU91:CD91"/>
    <mergeCell ref="BQ91:BS91"/>
    <mergeCell ref="BJ69:BP69"/>
    <mergeCell ref="BU70:CQ70"/>
    <mergeCell ref="BJ93:BM93"/>
    <mergeCell ref="BB99:BD100"/>
    <mergeCell ref="BJ73:BP73"/>
    <mergeCell ref="BJ63:BP63"/>
    <mergeCell ref="AU100:AW101"/>
    <mergeCell ref="BA85:BB86"/>
    <mergeCell ref="BJ91:BP91"/>
    <mergeCell ref="C74:R74"/>
    <mergeCell ref="BJ90:BP90"/>
    <mergeCell ref="S81:Z81"/>
    <mergeCell ref="BJ85:CS85"/>
    <mergeCell ref="BJ86:BZ86"/>
    <mergeCell ref="CN78:CS78"/>
    <mergeCell ref="CB83:CE83"/>
    <mergeCell ref="BU80:CB80"/>
    <mergeCell ref="BQ90:BS90"/>
    <mergeCell ref="BJ78:BP78"/>
    <mergeCell ref="BJ83:BM83"/>
    <mergeCell ref="BJ80:BL80"/>
    <mergeCell ref="BJ84:BM84"/>
    <mergeCell ref="BJ81:BL81"/>
    <mergeCell ref="C81:R81"/>
    <mergeCell ref="CJ66:CW67"/>
    <mergeCell ref="BU68:CP68"/>
  </mergeCells>
  <phoneticPr fontId="7" type="noConversion"/>
  <conditionalFormatting sqref="C11:AP21">
    <cfRule type="cellIs" dxfId="15" priority="8" stopIfTrue="1" operator="equal">
      <formula>""</formula>
    </cfRule>
  </conditionalFormatting>
  <conditionalFormatting sqref="AQ14:AR14">
    <cfRule type="cellIs" dxfId="14" priority="1" stopIfTrue="1" operator="equal">
      <formula>""</formula>
    </cfRule>
  </conditionalFormatting>
  <pageMargins left="0.25" right="0.25" top="1" bottom="1" header="0.5" footer="0.5"/>
  <pageSetup scale="88" orientation="portrait" r:id="rId1"/>
  <headerFooter alignWithMargins="0"/>
  <rowBreaks count="4" manualBreakCount="4">
    <brk id="77" max="16383" man="1"/>
    <brk id="121" max="16383" man="1"/>
    <brk id="166" max="16383" man="1"/>
    <brk id="219" max="16383" man="1"/>
  </rowBreaks>
  <colBreaks count="1" manualBreakCount="1">
    <brk id="59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L354"/>
  <sheetViews>
    <sheetView showGridLines="0" showRowColHeaders="0" topLeftCell="A91" zoomScaleNormal="100" zoomScaleSheetLayoutView="100" workbookViewId="0">
      <selection activeCell="A4" sqref="A4"/>
    </sheetView>
  </sheetViews>
  <sheetFormatPr defaultColWidth="1.7109375" defaultRowHeight="12.75" x14ac:dyDescent="0.2"/>
  <cols>
    <col min="1" max="60" width="1.7109375" customWidth="1"/>
    <col min="61" max="61" width="1.7109375" hidden="1" customWidth="1"/>
    <col min="62" max="100" width="1.85546875" hidden="1" customWidth="1"/>
    <col min="101" max="116" width="1.7109375" hidden="1" customWidth="1"/>
    <col min="117" max="145" width="1.7109375" customWidth="1"/>
  </cols>
  <sheetData>
    <row r="1" spans="1:84" x14ac:dyDescent="0.2">
      <c r="A1" s="951" t="s">
        <v>232</v>
      </c>
      <c r="B1" s="951"/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1"/>
      <c r="R1" s="951"/>
      <c r="S1" s="951"/>
      <c r="T1" s="951"/>
      <c r="U1" s="951"/>
      <c r="V1" s="951"/>
      <c r="W1" s="951"/>
      <c r="X1" s="951"/>
      <c r="Y1" s="951"/>
      <c r="Z1" s="951"/>
      <c r="AA1" s="951"/>
      <c r="AB1" s="951"/>
      <c r="AC1" s="951"/>
      <c r="AD1" s="951"/>
      <c r="AE1" s="951"/>
      <c r="AF1" s="951"/>
      <c r="AG1" s="951"/>
      <c r="AH1" s="951"/>
      <c r="AI1" s="951"/>
      <c r="AJ1" s="951"/>
      <c r="AK1" s="951"/>
      <c r="AL1" s="951"/>
      <c r="AM1" s="951"/>
      <c r="AN1" s="951"/>
      <c r="AO1" s="951"/>
      <c r="AP1" s="951"/>
      <c r="AQ1" s="951"/>
      <c r="AR1" s="951"/>
      <c r="AS1" s="951"/>
      <c r="AT1" s="951"/>
      <c r="AU1" s="951"/>
      <c r="AV1" s="951"/>
      <c r="AW1" s="951"/>
      <c r="AX1" s="951"/>
      <c r="AY1" s="951"/>
      <c r="AZ1" s="951"/>
      <c r="BA1" s="951"/>
      <c r="BB1" s="951"/>
      <c r="BC1" s="951"/>
      <c r="BD1" s="951"/>
      <c r="BE1" s="951"/>
      <c r="BF1" s="951"/>
      <c r="BG1" s="951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</row>
    <row r="2" spans="1:84" x14ac:dyDescent="0.2">
      <c r="A2" s="951"/>
      <c r="B2" s="951"/>
      <c r="C2" s="951"/>
      <c r="D2" s="951"/>
      <c r="E2" s="951"/>
      <c r="F2" s="951"/>
      <c r="G2" s="951"/>
      <c r="H2" s="951"/>
      <c r="I2" s="951"/>
      <c r="J2" s="951"/>
      <c r="K2" s="951"/>
      <c r="L2" s="951"/>
      <c r="M2" s="951"/>
      <c r="N2" s="951"/>
      <c r="O2" s="951"/>
      <c r="P2" s="951"/>
      <c r="Q2" s="951"/>
      <c r="R2" s="951"/>
      <c r="S2" s="951"/>
      <c r="T2" s="951"/>
      <c r="U2" s="951"/>
      <c r="V2" s="951"/>
      <c r="W2" s="951"/>
      <c r="X2" s="951"/>
      <c r="Y2" s="951"/>
      <c r="Z2" s="951"/>
      <c r="AA2" s="951"/>
      <c r="AB2" s="951"/>
      <c r="AC2" s="951"/>
      <c r="AD2" s="951"/>
      <c r="AE2" s="951"/>
      <c r="AF2" s="951"/>
      <c r="AG2" s="951"/>
      <c r="AH2" s="951"/>
      <c r="AI2" s="951"/>
      <c r="AJ2" s="951"/>
      <c r="AK2" s="951"/>
      <c r="AL2" s="951"/>
      <c r="AM2" s="951"/>
      <c r="AN2" s="951"/>
      <c r="AO2" s="951"/>
      <c r="AP2" s="951"/>
      <c r="AQ2" s="951"/>
      <c r="AR2" s="951"/>
      <c r="AS2" s="951"/>
      <c r="AT2" s="951"/>
      <c r="AU2" s="951"/>
      <c r="AV2" s="951"/>
      <c r="AW2" s="951"/>
      <c r="AX2" s="951"/>
      <c r="AY2" s="951"/>
      <c r="AZ2" s="951"/>
      <c r="BA2" s="951"/>
      <c r="BB2" s="951"/>
      <c r="BC2" s="951"/>
      <c r="BD2" s="951"/>
      <c r="BE2" s="951"/>
      <c r="BF2" s="951"/>
      <c r="BG2" s="951"/>
      <c r="BH2" s="161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</row>
    <row r="3" spans="1:84" x14ac:dyDescent="0.2">
      <c r="A3" s="951"/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51"/>
      <c r="Q3" s="951"/>
      <c r="R3" s="951"/>
      <c r="S3" s="951"/>
      <c r="T3" s="951"/>
      <c r="U3" s="951"/>
      <c r="V3" s="951"/>
      <c r="W3" s="951"/>
      <c r="X3" s="951"/>
      <c r="Y3" s="951"/>
      <c r="Z3" s="951"/>
      <c r="AA3" s="951"/>
      <c r="AB3" s="951"/>
      <c r="AC3" s="951"/>
      <c r="AD3" s="951"/>
      <c r="AE3" s="951"/>
      <c r="AF3" s="951"/>
      <c r="AG3" s="951"/>
      <c r="AH3" s="951"/>
      <c r="AI3" s="951"/>
      <c r="AJ3" s="951"/>
      <c r="AK3" s="951"/>
      <c r="AL3" s="951"/>
      <c r="AM3" s="951"/>
      <c r="AN3" s="951"/>
      <c r="AO3" s="951"/>
      <c r="AP3" s="951"/>
      <c r="AQ3" s="951"/>
      <c r="AR3" s="951"/>
      <c r="AS3" s="951"/>
      <c r="AT3" s="951"/>
      <c r="AU3" s="951"/>
      <c r="AV3" s="951"/>
      <c r="AW3" s="951"/>
      <c r="AX3" s="951"/>
      <c r="AY3" s="951"/>
      <c r="AZ3" s="951"/>
      <c r="BA3" s="951"/>
      <c r="BB3" s="951"/>
      <c r="BC3" s="951"/>
      <c r="BD3" s="951"/>
      <c r="BE3" s="951"/>
      <c r="BF3" s="951"/>
      <c r="BG3" s="951"/>
      <c r="BH3" s="161"/>
      <c r="BI3" s="162"/>
      <c r="BJ3" s="162"/>
      <c r="BK3" s="162"/>
      <c r="BL3" s="162"/>
      <c r="BM3" s="162"/>
      <c r="BN3" s="162"/>
      <c r="BO3" s="162"/>
      <c r="BP3" s="162"/>
      <c r="BQ3" s="162"/>
      <c r="BR3" s="162"/>
      <c r="BS3" s="162"/>
      <c r="BT3" s="162"/>
      <c r="BU3" s="162"/>
      <c r="BV3" s="162"/>
      <c r="BW3" s="162"/>
      <c r="BX3" s="162"/>
      <c r="BY3" s="162"/>
      <c r="BZ3" s="162"/>
      <c r="CA3" s="162"/>
      <c r="CB3" s="162"/>
      <c r="CC3" s="162"/>
      <c r="CD3" s="162"/>
      <c r="CE3" s="162"/>
      <c r="CF3" s="162"/>
    </row>
    <row r="4" spans="1:84" x14ac:dyDescent="0.2">
      <c r="A4" s="286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  <c r="CD4" s="162"/>
      <c r="CE4" s="162"/>
      <c r="CF4" s="162"/>
    </row>
    <row r="5" spans="1:84" ht="23.25" x14ac:dyDescent="0.2">
      <c r="A5" s="104"/>
      <c r="B5" s="104"/>
      <c r="C5" s="906" t="s">
        <v>194</v>
      </c>
      <c r="D5" s="906"/>
      <c r="E5" s="906"/>
      <c r="F5" s="906"/>
      <c r="G5" s="906"/>
      <c r="H5" s="906"/>
      <c r="I5" s="906"/>
      <c r="J5" s="906"/>
      <c r="K5" s="906"/>
      <c r="L5" s="906"/>
      <c r="M5" s="906"/>
      <c r="N5" s="906"/>
      <c r="O5" s="906"/>
      <c r="P5" s="906"/>
      <c r="Q5" s="906"/>
      <c r="R5" s="906"/>
      <c r="S5" s="906"/>
      <c r="T5" s="906"/>
      <c r="U5" s="906"/>
      <c r="V5" s="906"/>
      <c r="W5" s="906"/>
      <c r="X5" s="906"/>
      <c r="Y5" s="906"/>
      <c r="Z5" s="906"/>
      <c r="AA5" s="906"/>
      <c r="AB5" s="906"/>
      <c r="AC5" s="906"/>
      <c r="AD5" s="906"/>
      <c r="AE5" s="906"/>
      <c r="AF5" s="906"/>
      <c r="AG5" s="906"/>
      <c r="AH5" s="906"/>
      <c r="AI5" s="906"/>
      <c r="AJ5" s="906"/>
      <c r="AK5" s="906"/>
      <c r="AL5" s="906"/>
      <c r="AM5" s="906"/>
      <c r="AN5" s="906"/>
      <c r="AO5" s="906"/>
      <c r="AP5" s="906"/>
      <c r="AQ5" s="906"/>
      <c r="AR5" s="906"/>
      <c r="AS5" s="906"/>
      <c r="AT5" s="906"/>
      <c r="AU5" s="906"/>
      <c r="AV5" s="906"/>
      <c r="AW5" s="906"/>
      <c r="AX5" s="906"/>
      <c r="AY5" s="906"/>
      <c r="AZ5" s="906"/>
      <c r="BA5" s="906"/>
      <c r="BB5" s="906"/>
      <c r="BC5" s="906"/>
      <c r="BD5" s="906"/>
      <c r="BE5" s="906"/>
      <c r="BF5" s="1"/>
      <c r="BG5" s="10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</row>
    <row r="6" spans="1:84" ht="13.5" thickBot="1" x14ac:dyDescent="0.25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161"/>
      <c r="BI6" s="162"/>
      <c r="BJ6" s="162"/>
      <c r="BK6" s="162"/>
      <c r="BL6" s="162"/>
      <c r="BM6" s="162"/>
      <c r="BN6" s="162"/>
      <c r="BO6" s="162"/>
      <c r="BP6" s="162"/>
      <c r="BQ6" s="162"/>
      <c r="BR6" s="162"/>
      <c r="BS6" s="162"/>
      <c r="BT6" s="162"/>
      <c r="BU6" s="162"/>
      <c r="BV6" s="162"/>
      <c r="BW6" s="162"/>
      <c r="BX6" s="162"/>
    </row>
    <row r="7" spans="1:84" ht="15.75" thickBot="1" x14ac:dyDescent="0.25">
      <c r="A7" s="94"/>
      <c r="B7" s="941" t="s">
        <v>166</v>
      </c>
      <c r="C7" s="942"/>
      <c r="D7" s="942"/>
      <c r="E7" s="942"/>
      <c r="F7" s="942"/>
      <c r="G7" s="942"/>
      <c r="H7" s="942"/>
      <c r="I7" s="942"/>
      <c r="J7" s="942"/>
      <c r="K7" s="942"/>
      <c r="L7" s="942"/>
      <c r="M7" s="942"/>
      <c r="N7" s="942"/>
      <c r="O7" s="942"/>
      <c r="P7" s="942"/>
      <c r="Q7" s="942"/>
      <c r="R7" s="942"/>
      <c r="S7" s="942"/>
      <c r="T7" s="942"/>
      <c r="U7" s="942"/>
      <c r="V7" s="942"/>
      <c r="W7" s="942"/>
      <c r="X7" s="942"/>
      <c r="Y7" s="942"/>
      <c r="Z7" s="942"/>
      <c r="AA7" s="942"/>
      <c r="AB7" s="942"/>
      <c r="AC7" s="942"/>
      <c r="AD7" s="942"/>
      <c r="AE7" s="942"/>
      <c r="AF7" s="942"/>
      <c r="AG7" s="942"/>
      <c r="AH7" s="942"/>
      <c r="AI7" s="942"/>
      <c r="AJ7" s="942"/>
      <c r="AK7" s="942"/>
      <c r="AL7" s="942"/>
      <c r="AM7" s="942"/>
      <c r="AN7" s="942"/>
      <c r="AO7" s="942"/>
      <c r="AP7" s="942"/>
      <c r="AQ7" s="942"/>
      <c r="AR7" s="942"/>
      <c r="AS7" s="942"/>
      <c r="AT7" s="942"/>
      <c r="AU7" s="942"/>
      <c r="AV7" s="942"/>
      <c r="AW7" s="942"/>
      <c r="AX7" s="942"/>
      <c r="AY7" s="942"/>
      <c r="AZ7" s="942"/>
      <c r="BA7" s="942"/>
      <c r="BB7" s="942"/>
      <c r="BC7" s="942"/>
      <c r="BD7" s="942"/>
      <c r="BE7" s="942"/>
      <c r="BF7" s="943"/>
      <c r="BG7" s="94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</row>
    <row r="8" spans="1:84" ht="16.5" thickBot="1" x14ac:dyDescent="0.25">
      <c r="A8" s="94"/>
      <c r="B8" s="95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63"/>
      <c r="X8" s="63"/>
      <c r="Y8" s="63"/>
      <c r="Z8" s="63"/>
      <c r="AA8" s="63"/>
      <c r="AB8" s="63"/>
      <c r="AC8" s="63"/>
      <c r="AD8" s="70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97"/>
      <c r="BG8" s="94"/>
    </row>
    <row r="9" spans="1:84" ht="13.5" thickBot="1" x14ac:dyDescent="0.25">
      <c r="A9" s="94"/>
      <c r="B9" s="63"/>
      <c r="C9" s="895" t="s">
        <v>81</v>
      </c>
      <c r="D9" s="895"/>
      <c r="E9" s="895"/>
      <c r="F9" s="895"/>
      <c r="G9" s="895"/>
      <c r="H9" s="895"/>
      <c r="I9" s="895"/>
      <c r="J9" s="895"/>
      <c r="K9" s="895"/>
      <c r="L9" s="895"/>
      <c r="M9" s="895"/>
      <c r="N9" s="895"/>
      <c r="O9" s="895"/>
      <c r="P9" s="895"/>
      <c r="Q9" s="895"/>
      <c r="R9" s="895"/>
      <c r="S9" s="895"/>
      <c r="T9" s="895"/>
      <c r="U9" s="895"/>
      <c r="V9" s="895"/>
      <c r="W9" s="895"/>
      <c r="X9" s="895"/>
      <c r="Y9" s="895"/>
      <c r="Z9" s="895"/>
      <c r="AA9" s="895"/>
      <c r="AB9" s="944" t="str">
        <f>'AVENTOS planning tool'!AV20</f>
        <v/>
      </c>
      <c r="AC9" s="945"/>
      <c r="AD9" s="945"/>
      <c r="AE9" s="945"/>
      <c r="AF9" s="945"/>
      <c r="AG9" s="945"/>
      <c r="AH9" s="945"/>
      <c r="AI9" s="945"/>
      <c r="AJ9" s="945"/>
      <c r="AK9" s="945"/>
      <c r="AL9" s="945"/>
      <c r="AM9" s="945"/>
      <c r="AN9" s="945"/>
      <c r="AO9" s="945"/>
      <c r="AP9" s="946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94"/>
    </row>
    <row r="10" spans="1:84" ht="13.5" thickBot="1" x14ac:dyDescent="0.25">
      <c r="A10" s="94"/>
      <c r="B10" s="63"/>
      <c r="C10" s="894" t="s">
        <v>436</v>
      </c>
      <c r="D10" s="895"/>
      <c r="E10" s="895"/>
      <c r="F10" s="895"/>
      <c r="G10" s="895"/>
      <c r="H10" s="895"/>
      <c r="I10" s="895"/>
      <c r="J10" s="895"/>
      <c r="K10" s="895"/>
      <c r="L10" s="895"/>
      <c r="M10" s="895"/>
      <c r="N10" s="895"/>
      <c r="O10" s="895"/>
      <c r="P10" s="895"/>
      <c r="Q10" s="895"/>
      <c r="R10" s="895"/>
      <c r="S10" s="895"/>
      <c r="T10" s="895"/>
      <c r="U10" s="895"/>
      <c r="V10" s="895"/>
      <c r="W10" s="895"/>
      <c r="X10" s="895"/>
      <c r="Y10" s="895"/>
      <c r="Z10" s="895"/>
      <c r="AA10" s="895"/>
      <c r="AB10" s="1037" t="str">
        <f>IF('AVENTOS planning tool'!AV22="","",'AVENTOS planning tool'!AV22)</f>
        <v/>
      </c>
      <c r="AC10" s="1038"/>
      <c r="AD10" s="1038"/>
      <c r="AE10" s="1038"/>
      <c r="AF10" s="1038"/>
      <c r="AG10" s="1038"/>
      <c r="AH10" s="1038"/>
      <c r="AI10" s="1038"/>
      <c r="AJ10" s="1038"/>
      <c r="AK10" s="1038"/>
      <c r="AL10" s="1038"/>
      <c r="AM10" s="1038"/>
      <c r="AN10" s="1038"/>
      <c r="AO10" s="1038"/>
      <c r="AP10" s="1039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94"/>
    </row>
    <row r="11" spans="1:84" ht="13.5" thickBot="1" x14ac:dyDescent="0.25">
      <c r="A11" s="94"/>
      <c r="B11" s="63"/>
      <c r="C11" s="895" t="str">
        <f>IF('AVENTOS planning tool'!L21="Wood door","Installation screws for wood doors","")</f>
        <v/>
      </c>
      <c r="D11" s="895"/>
      <c r="E11" s="895"/>
      <c r="F11" s="895"/>
      <c r="G11" s="895"/>
      <c r="H11" s="895"/>
      <c r="I11" s="895"/>
      <c r="J11" s="895"/>
      <c r="K11" s="895"/>
      <c r="L11" s="895"/>
      <c r="M11" s="895"/>
      <c r="N11" s="895"/>
      <c r="O11" s="895"/>
      <c r="P11" s="895"/>
      <c r="Q11" s="895"/>
      <c r="R11" s="895"/>
      <c r="S11" s="895"/>
      <c r="T11" s="895"/>
      <c r="U11" s="895"/>
      <c r="V11" s="895"/>
      <c r="W11" s="895"/>
      <c r="X11" s="895"/>
      <c r="Y11" s="895"/>
      <c r="Z11" s="895"/>
      <c r="AA11" s="895"/>
      <c r="AB11" s="897" t="str">
        <f>IF(C11="Installation screws for wood doors","606N or 606P","")</f>
        <v/>
      </c>
      <c r="AC11" s="897"/>
      <c r="AD11" s="897"/>
      <c r="AE11" s="897"/>
      <c r="AF11" s="897"/>
      <c r="AG11" s="897"/>
      <c r="AH11" s="897"/>
      <c r="AI11" s="897"/>
      <c r="AJ11" s="897"/>
      <c r="AK11" s="897"/>
      <c r="AL11" s="897"/>
      <c r="AM11" s="897"/>
      <c r="AN11" s="897"/>
      <c r="AO11" s="897"/>
      <c r="AP11" s="897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94"/>
    </row>
    <row r="12" spans="1:84" ht="13.5" thickBot="1" x14ac:dyDescent="0.25">
      <c r="A12" s="94"/>
      <c r="B12" s="63"/>
      <c r="C12" s="895" t="str">
        <f>IF('AVENTOS planning tool'!L21="Wide aluminum","Installation screws for wide aluminum frame doors","")</f>
        <v/>
      </c>
      <c r="D12" s="895"/>
      <c r="E12" s="895"/>
      <c r="F12" s="895"/>
      <c r="G12" s="895"/>
      <c r="H12" s="895"/>
      <c r="I12" s="895"/>
      <c r="J12" s="895"/>
      <c r="K12" s="895"/>
      <c r="L12" s="895"/>
      <c r="M12" s="895"/>
      <c r="N12" s="895"/>
      <c r="O12" s="895"/>
      <c r="P12" s="895"/>
      <c r="Q12" s="895"/>
      <c r="R12" s="895"/>
      <c r="S12" s="895"/>
      <c r="T12" s="895"/>
      <c r="U12" s="895"/>
      <c r="V12" s="895"/>
      <c r="W12" s="895"/>
      <c r="X12" s="895"/>
      <c r="Y12" s="895"/>
      <c r="Z12" s="895"/>
      <c r="AA12" s="895"/>
      <c r="AB12" s="897" t="str">
        <f>IF(C12="Installation screws for wide aluminum frame doors","7072A","")</f>
        <v/>
      </c>
      <c r="AC12" s="897"/>
      <c r="AD12" s="897"/>
      <c r="AE12" s="897"/>
      <c r="AF12" s="897"/>
      <c r="AG12" s="897"/>
      <c r="AH12" s="897"/>
      <c r="AI12" s="897"/>
      <c r="AJ12" s="897"/>
      <c r="AK12" s="897"/>
      <c r="AL12" s="897"/>
      <c r="AM12" s="897"/>
      <c r="AN12" s="897"/>
      <c r="AO12" s="897"/>
      <c r="AP12" s="897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94"/>
    </row>
    <row r="13" spans="1:84" ht="13.5" thickBot="1" x14ac:dyDescent="0.25">
      <c r="A13" s="94"/>
      <c r="B13" s="63"/>
      <c r="C13" s="895"/>
      <c r="D13" s="1040"/>
      <c r="E13" s="1040"/>
      <c r="F13" s="1040"/>
      <c r="G13" s="1040"/>
      <c r="H13" s="1040"/>
      <c r="I13" s="1040"/>
      <c r="J13" s="1040"/>
      <c r="K13" s="1040"/>
      <c r="L13" s="1040"/>
      <c r="M13" s="1040"/>
      <c r="N13" s="1040"/>
      <c r="O13" s="1040"/>
      <c r="P13" s="1040"/>
      <c r="Q13" s="1040"/>
      <c r="R13" s="1040"/>
      <c r="S13" s="1040"/>
      <c r="T13" s="1040"/>
      <c r="U13" s="1040"/>
      <c r="V13" s="1040"/>
      <c r="W13" s="1040"/>
      <c r="X13" s="1040"/>
      <c r="Y13" s="1040"/>
      <c r="Z13" s="1040"/>
      <c r="AA13" s="1040"/>
      <c r="AB13" s="1016"/>
      <c r="AC13" s="945"/>
      <c r="AD13" s="945"/>
      <c r="AE13" s="945"/>
      <c r="AF13" s="945"/>
      <c r="AG13" s="945"/>
      <c r="AH13" s="945"/>
      <c r="AI13" s="945"/>
      <c r="AJ13" s="945"/>
      <c r="AK13" s="945"/>
      <c r="AL13" s="945"/>
      <c r="AM13" s="945"/>
      <c r="AN13" s="945"/>
      <c r="AO13" s="945"/>
      <c r="AP13" s="946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94"/>
    </row>
    <row r="14" spans="1:84" ht="13.5" thickBot="1" x14ac:dyDescent="0.25">
      <c r="A14" s="94"/>
      <c r="B14" s="63"/>
      <c r="C14" s="895" t="s">
        <v>82</v>
      </c>
      <c r="D14" s="895"/>
      <c r="E14" s="895"/>
      <c r="F14" s="895"/>
      <c r="G14" s="895"/>
      <c r="H14" s="895"/>
      <c r="I14" s="895"/>
      <c r="J14" s="895"/>
      <c r="K14" s="895"/>
      <c r="L14" s="895"/>
      <c r="M14" s="895"/>
      <c r="N14" s="895"/>
      <c r="O14" s="895"/>
      <c r="P14" s="895"/>
      <c r="Q14" s="895"/>
      <c r="R14" s="895"/>
      <c r="S14" s="895"/>
      <c r="T14" s="895"/>
      <c r="U14" s="895"/>
      <c r="V14" s="895"/>
      <c r="W14" s="895"/>
      <c r="X14" s="895"/>
      <c r="Y14" s="895"/>
      <c r="Z14" s="895"/>
      <c r="AA14" s="895"/>
      <c r="AB14" s="944" t="str">
        <f>'AVENTOS planning tool'!AV21</f>
        <v/>
      </c>
      <c r="AC14" s="945"/>
      <c r="AD14" s="945"/>
      <c r="AE14" s="945"/>
      <c r="AF14" s="945"/>
      <c r="AG14" s="945"/>
      <c r="AH14" s="945"/>
      <c r="AI14" s="945"/>
      <c r="AJ14" s="945"/>
      <c r="AK14" s="945"/>
      <c r="AL14" s="945"/>
      <c r="AM14" s="945"/>
      <c r="AN14" s="945"/>
      <c r="AO14" s="945"/>
      <c r="AP14" s="946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966"/>
      <c r="BB14" s="967"/>
      <c r="BC14" s="967"/>
      <c r="BD14" s="967"/>
      <c r="BE14" s="968"/>
      <c r="BF14" s="63"/>
      <c r="BG14" s="94"/>
    </row>
    <row r="15" spans="1:84" ht="13.5" thickBot="1" x14ac:dyDescent="0.25">
      <c r="A15" s="94"/>
      <c r="B15" s="95"/>
      <c r="C15" s="753" t="str">
        <f>IF('AVENTOS planning tool'!AL25="Rod connector set","Rod connector set",IF('AVENTOS planning tool'!AL19="Mounting brackets","Mounting brackets",""))</f>
        <v/>
      </c>
      <c r="D15" s="642"/>
      <c r="E15" s="642"/>
      <c r="F15" s="642"/>
      <c r="G15" s="642"/>
      <c r="H15" s="642"/>
      <c r="I15" s="642"/>
      <c r="J15" s="642"/>
      <c r="K15" s="642"/>
      <c r="L15" s="642"/>
      <c r="M15" s="642"/>
      <c r="N15" s="642"/>
      <c r="O15" s="642"/>
      <c r="P15" s="642"/>
      <c r="Q15" s="642"/>
      <c r="R15" s="642"/>
      <c r="S15" s="642"/>
      <c r="T15" s="642"/>
      <c r="U15" s="642"/>
      <c r="V15" s="642"/>
      <c r="W15" s="642"/>
      <c r="X15" s="642"/>
      <c r="Y15" s="642"/>
      <c r="Z15" s="642"/>
      <c r="AA15" s="643"/>
      <c r="AB15" s="944" t="str">
        <f>IF(C15="Rod connector set",'AVENTOS planning tool'!AV23,IF(C15="Mounting brackets",'AVENTOS planning tool'!AV19,""))</f>
        <v/>
      </c>
      <c r="AC15" s="945"/>
      <c r="AD15" s="945"/>
      <c r="AE15" s="945"/>
      <c r="AF15" s="945"/>
      <c r="AG15" s="945"/>
      <c r="AH15" s="945"/>
      <c r="AI15" s="945"/>
      <c r="AJ15" s="945"/>
      <c r="AK15" s="945"/>
      <c r="AL15" s="945"/>
      <c r="AM15" s="945"/>
      <c r="AN15" s="945"/>
      <c r="AO15" s="945"/>
      <c r="AP15" s="946"/>
      <c r="AQ15" s="114"/>
      <c r="AR15" s="114"/>
      <c r="AS15" s="114"/>
      <c r="AT15" s="114"/>
      <c r="AU15" s="114"/>
      <c r="AV15" s="114"/>
      <c r="AW15" s="63"/>
      <c r="AX15" s="63"/>
      <c r="AY15" s="63"/>
      <c r="AZ15" s="63"/>
      <c r="BA15" s="63"/>
      <c r="BB15" s="63"/>
      <c r="BC15" s="63"/>
      <c r="BD15" s="63"/>
      <c r="BE15" s="63"/>
      <c r="BF15" s="97"/>
      <c r="BG15" s="94"/>
      <c r="BH15" s="161"/>
    </row>
    <row r="16" spans="1:84" ht="13.5" thickBot="1" x14ac:dyDescent="0.25">
      <c r="A16" s="94"/>
      <c r="B16" s="95"/>
      <c r="C16" s="753" t="str">
        <f>IF('AVENTOS planning tool'!AL27="SERVO-DRIVE set","SERVO-DRIVE set",IF('AVENTOS planning tool'!AL27="TIP-ON mechanism","TIP-ON mechanism",""))</f>
        <v/>
      </c>
      <c r="D16" s="642"/>
      <c r="E16" s="642"/>
      <c r="F16" s="642"/>
      <c r="G16" s="642"/>
      <c r="H16" s="642"/>
      <c r="I16" s="642"/>
      <c r="J16" s="642"/>
      <c r="K16" s="642"/>
      <c r="L16" s="642"/>
      <c r="M16" s="642"/>
      <c r="N16" s="642"/>
      <c r="O16" s="642"/>
      <c r="P16" s="642"/>
      <c r="Q16" s="642"/>
      <c r="R16" s="642"/>
      <c r="S16" s="642"/>
      <c r="T16" s="642"/>
      <c r="U16" s="642"/>
      <c r="V16" s="642"/>
      <c r="W16" s="642"/>
      <c r="X16" s="642"/>
      <c r="Y16" s="642"/>
      <c r="Z16" s="642"/>
      <c r="AA16" s="643"/>
      <c r="AB16" s="944" t="str">
        <f>IF(C16="SERVO-DRIVE set",'AVENTOS planning tool'!AV27,IF(C16="TIP-ON mechanism",'AVENTOS planning tool'!AV27,""))</f>
        <v/>
      </c>
      <c r="AC16" s="945"/>
      <c r="AD16" s="945"/>
      <c r="AE16" s="945"/>
      <c r="AF16" s="945"/>
      <c r="AG16" s="945"/>
      <c r="AH16" s="945"/>
      <c r="AI16" s="945"/>
      <c r="AJ16" s="945"/>
      <c r="AK16" s="945"/>
      <c r="AL16" s="945"/>
      <c r="AM16" s="945"/>
      <c r="AN16" s="945"/>
      <c r="AO16" s="945"/>
      <c r="AP16" s="946"/>
      <c r="AQ16" s="114"/>
      <c r="AR16" s="114"/>
      <c r="AS16" s="114"/>
      <c r="AT16" s="114"/>
      <c r="AU16" s="114"/>
      <c r="AV16" s="114"/>
      <c r="AW16" s="63"/>
      <c r="AX16" s="63"/>
      <c r="AY16" s="63"/>
      <c r="AZ16" s="63"/>
      <c r="BA16" s="63"/>
      <c r="BB16" s="63"/>
      <c r="BC16" s="63"/>
      <c r="BD16" s="63"/>
      <c r="BE16" s="63"/>
      <c r="BF16" s="97"/>
      <c r="BG16" s="94"/>
      <c r="BH16" s="161"/>
    </row>
    <row r="17" spans="1:76" ht="13.5" thickBot="1" x14ac:dyDescent="0.25">
      <c r="A17" s="94"/>
      <c r="B17" s="95"/>
      <c r="C17" s="753" t="str">
        <f>IF('AVENTOS planning tool'!AL28="Power supply set","Power supply set","")</f>
        <v/>
      </c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  <c r="Y17" s="642"/>
      <c r="Z17" s="642"/>
      <c r="AA17" s="643"/>
      <c r="AB17" s="944" t="str">
        <f>IF(C17="Power supply set",'AVENTOS planning tool'!AV28,"")</f>
        <v/>
      </c>
      <c r="AC17" s="945"/>
      <c r="AD17" s="945"/>
      <c r="AE17" s="945"/>
      <c r="AF17" s="945"/>
      <c r="AG17" s="945"/>
      <c r="AH17" s="945"/>
      <c r="AI17" s="945"/>
      <c r="AJ17" s="945"/>
      <c r="AK17" s="945"/>
      <c r="AL17" s="945"/>
      <c r="AM17" s="945"/>
      <c r="AN17" s="945"/>
      <c r="AO17" s="945"/>
      <c r="AP17" s="946"/>
      <c r="AQ17" s="114"/>
      <c r="AR17" s="114"/>
      <c r="AS17" s="114"/>
      <c r="AT17" s="114"/>
      <c r="AU17" s="114"/>
      <c r="AV17" s="114"/>
      <c r="AW17" s="63"/>
      <c r="AX17" s="63"/>
      <c r="AY17" s="63"/>
      <c r="AZ17" s="63"/>
      <c r="BA17" s="63"/>
      <c r="BB17" s="63"/>
      <c r="BC17" s="63"/>
      <c r="BD17" s="63"/>
      <c r="BE17" s="63"/>
      <c r="BF17" s="97"/>
      <c r="BG17" s="94"/>
      <c r="BH17" s="161"/>
    </row>
    <row r="18" spans="1:76" ht="13.5" thickBot="1" x14ac:dyDescent="0.25">
      <c r="A18" s="94"/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94"/>
    </row>
    <row r="19" spans="1:76" ht="15.75" thickBot="1" x14ac:dyDescent="0.25">
      <c r="A19" s="94"/>
      <c r="B19" s="941" t="s">
        <v>165</v>
      </c>
      <c r="C19" s="942"/>
      <c r="D19" s="942"/>
      <c r="E19" s="942"/>
      <c r="F19" s="942"/>
      <c r="G19" s="942"/>
      <c r="H19" s="942"/>
      <c r="I19" s="942"/>
      <c r="J19" s="942"/>
      <c r="K19" s="942"/>
      <c r="L19" s="942"/>
      <c r="M19" s="942"/>
      <c r="N19" s="942"/>
      <c r="O19" s="942"/>
      <c r="P19" s="942"/>
      <c r="Q19" s="942"/>
      <c r="R19" s="942"/>
      <c r="S19" s="942"/>
      <c r="T19" s="942"/>
      <c r="U19" s="942"/>
      <c r="V19" s="942"/>
      <c r="W19" s="942"/>
      <c r="X19" s="942"/>
      <c r="Y19" s="942"/>
      <c r="Z19" s="942"/>
      <c r="AA19" s="942"/>
      <c r="AB19" s="942"/>
      <c r="AC19" s="942"/>
      <c r="AD19" s="942"/>
      <c r="AE19" s="942"/>
      <c r="AF19" s="942"/>
      <c r="AG19" s="942"/>
      <c r="AH19" s="942"/>
      <c r="AI19" s="942"/>
      <c r="AJ19" s="942"/>
      <c r="AK19" s="942"/>
      <c r="AL19" s="942"/>
      <c r="AM19" s="942"/>
      <c r="AN19" s="942"/>
      <c r="AO19" s="942"/>
      <c r="AP19" s="942"/>
      <c r="AQ19" s="942"/>
      <c r="AR19" s="942"/>
      <c r="AS19" s="942"/>
      <c r="AT19" s="942"/>
      <c r="AU19" s="942"/>
      <c r="AV19" s="942"/>
      <c r="AW19" s="942"/>
      <c r="AX19" s="942"/>
      <c r="AY19" s="942"/>
      <c r="AZ19" s="942"/>
      <c r="BA19" s="942"/>
      <c r="BB19" s="942"/>
      <c r="BC19" s="942"/>
      <c r="BD19" s="942"/>
      <c r="BE19" s="942"/>
      <c r="BF19" s="943"/>
      <c r="BG19" s="94"/>
    </row>
    <row r="20" spans="1:76" ht="16.5" thickBot="1" x14ac:dyDescent="0.25">
      <c r="A20" s="94"/>
      <c r="B20" s="6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21"/>
      <c r="R20" s="121"/>
      <c r="S20" s="121"/>
      <c r="T20" s="121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94"/>
    </row>
    <row r="21" spans="1:76" ht="15" x14ac:dyDescent="0.2">
      <c r="A21" s="94"/>
      <c r="B21" s="63"/>
      <c r="C21" s="1041">
        <f>BJ62</f>
        <v>0</v>
      </c>
      <c r="D21" s="1042"/>
      <c r="E21" s="1042"/>
      <c r="F21" s="1042"/>
      <c r="G21" s="1042"/>
      <c r="H21" s="1042"/>
      <c r="I21" s="1042"/>
      <c r="J21" s="1043"/>
      <c r="K21" s="881" t="s">
        <v>80</v>
      </c>
      <c r="L21" s="882"/>
      <c r="M21" s="883"/>
      <c r="N21" s="891" t="s">
        <v>137</v>
      </c>
      <c r="O21" s="699" t="s">
        <v>53</v>
      </c>
      <c r="P21" s="699"/>
      <c r="Q21" s="699"/>
      <c r="R21" s="699"/>
      <c r="S21" s="699"/>
      <c r="T21" s="699"/>
      <c r="U21" s="699"/>
      <c r="V21" s="699"/>
      <c r="W21" s="699"/>
      <c r="X21" s="699"/>
      <c r="Y21" s="699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94"/>
    </row>
    <row r="22" spans="1:76" ht="15.75" thickBot="1" x14ac:dyDescent="0.25">
      <c r="A22" s="94"/>
      <c r="B22" s="63"/>
      <c r="C22" s="972">
        <f>BJ63</f>
        <v>0</v>
      </c>
      <c r="D22" s="973"/>
      <c r="E22" s="973"/>
      <c r="F22" s="973"/>
      <c r="G22" s="973"/>
      <c r="H22" s="973"/>
      <c r="I22" s="973"/>
      <c r="J22" s="974"/>
      <c r="K22" s="884" t="s">
        <v>136</v>
      </c>
      <c r="L22" s="885"/>
      <c r="M22" s="886"/>
      <c r="N22" s="891"/>
      <c r="O22" s="699"/>
      <c r="P22" s="699"/>
      <c r="Q22" s="699"/>
      <c r="R22" s="699"/>
      <c r="S22" s="699"/>
      <c r="T22" s="699"/>
      <c r="U22" s="699"/>
      <c r="V22" s="699"/>
      <c r="W22" s="699"/>
      <c r="X22" s="699"/>
      <c r="Y22" s="699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94"/>
    </row>
    <row r="23" spans="1:76" ht="15" x14ac:dyDescent="0.2">
      <c r="A23" s="94"/>
      <c r="B23" s="63"/>
      <c r="C23" s="1041">
        <f>BJ64</f>
        <v>0</v>
      </c>
      <c r="D23" s="1042"/>
      <c r="E23" s="1042"/>
      <c r="F23" s="1042"/>
      <c r="G23" s="1042"/>
      <c r="H23" s="1042"/>
      <c r="I23" s="1042"/>
      <c r="J23" s="1043"/>
      <c r="K23" s="881" t="s">
        <v>80</v>
      </c>
      <c r="L23" s="882"/>
      <c r="M23" s="883"/>
      <c r="N23" s="890" t="s">
        <v>137</v>
      </c>
      <c r="O23" s="699" t="s">
        <v>139</v>
      </c>
      <c r="P23" s="699"/>
      <c r="Q23" s="699"/>
      <c r="R23" s="699"/>
      <c r="S23" s="699"/>
      <c r="T23" s="699"/>
      <c r="U23" s="699"/>
      <c r="V23" s="699"/>
      <c r="W23" s="699"/>
      <c r="X23" s="699"/>
      <c r="Y23" s="699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94"/>
    </row>
    <row r="24" spans="1:76" ht="15.75" thickBot="1" x14ac:dyDescent="0.25">
      <c r="A24" s="94"/>
      <c r="B24" s="63"/>
      <c r="C24" s="972">
        <f>BJ65</f>
        <v>0</v>
      </c>
      <c r="D24" s="973"/>
      <c r="E24" s="973"/>
      <c r="F24" s="973"/>
      <c r="G24" s="973"/>
      <c r="H24" s="973"/>
      <c r="I24" s="973"/>
      <c r="J24" s="974"/>
      <c r="K24" s="884" t="s">
        <v>136</v>
      </c>
      <c r="L24" s="885"/>
      <c r="M24" s="886"/>
      <c r="N24" s="890"/>
      <c r="O24" s="699"/>
      <c r="P24" s="699"/>
      <c r="Q24" s="699"/>
      <c r="R24" s="699"/>
      <c r="S24" s="699"/>
      <c r="T24" s="699"/>
      <c r="U24" s="699"/>
      <c r="V24" s="699"/>
      <c r="W24" s="699"/>
      <c r="X24" s="699"/>
      <c r="Y24" s="699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94"/>
    </row>
    <row r="25" spans="1:76" ht="15.75" thickBot="1" x14ac:dyDescent="0.25">
      <c r="A25" s="94"/>
      <c r="B25" s="63"/>
      <c r="C25" s="718" t="e">
        <f>BJ78</f>
        <v>#VALUE!</v>
      </c>
      <c r="D25" s="719"/>
      <c r="E25" s="719"/>
      <c r="F25" s="719"/>
      <c r="G25" s="719"/>
      <c r="H25" s="719"/>
      <c r="I25" s="719"/>
      <c r="J25" s="720"/>
      <c r="K25" s="721" t="s">
        <v>136</v>
      </c>
      <c r="L25" s="722"/>
      <c r="M25" s="723"/>
      <c r="N25" s="63"/>
      <c r="O25" s="699" t="s">
        <v>5</v>
      </c>
      <c r="P25" s="699"/>
      <c r="Q25" s="699"/>
      <c r="R25" s="699"/>
      <c r="S25" s="699"/>
      <c r="T25" s="699"/>
      <c r="U25" s="699"/>
      <c r="V25" s="699"/>
      <c r="W25" s="699"/>
      <c r="X25" s="699"/>
      <c r="Y25" s="699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94"/>
    </row>
    <row r="26" spans="1:76" ht="15.75" thickBot="1" x14ac:dyDescent="0.25">
      <c r="A26" s="94"/>
      <c r="B26" s="63"/>
      <c r="C26" s="718" t="e">
        <f>BJ79</f>
        <v>#VALUE!</v>
      </c>
      <c r="D26" s="719"/>
      <c r="E26" s="719"/>
      <c r="F26" s="719"/>
      <c r="G26" s="719"/>
      <c r="H26" s="719"/>
      <c r="I26" s="719"/>
      <c r="J26" s="720"/>
      <c r="K26" s="721" t="s">
        <v>136</v>
      </c>
      <c r="L26" s="722"/>
      <c r="M26" s="723"/>
      <c r="N26" s="63"/>
      <c r="O26" s="699" t="s">
        <v>6</v>
      </c>
      <c r="P26" s="699"/>
      <c r="Q26" s="699"/>
      <c r="R26" s="699"/>
      <c r="S26" s="699"/>
      <c r="T26" s="699"/>
      <c r="U26" s="699"/>
      <c r="V26" s="699"/>
      <c r="W26" s="699"/>
      <c r="X26" s="699"/>
      <c r="Y26" s="699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94"/>
    </row>
    <row r="27" spans="1:76" ht="15.75" thickBot="1" x14ac:dyDescent="0.25">
      <c r="A27" s="94"/>
      <c r="B27" s="63"/>
      <c r="C27" s="718" t="str">
        <f>BJ71</f>
        <v/>
      </c>
      <c r="D27" s="719"/>
      <c r="E27" s="719"/>
      <c r="F27" s="719"/>
      <c r="G27" s="719"/>
      <c r="H27" s="719"/>
      <c r="I27" s="719"/>
      <c r="J27" s="720"/>
      <c r="K27" s="721" t="s">
        <v>136</v>
      </c>
      <c r="L27" s="722"/>
      <c r="M27" s="723"/>
      <c r="N27" s="63"/>
      <c r="O27" s="699" t="s">
        <v>143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94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</row>
    <row r="28" spans="1:76" ht="15.75" thickBot="1" x14ac:dyDescent="0.25">
      <c r="A28" s="94"/>
      <c r="B28" s="63"/>
      <c r="C28" s="718" t="str">
        <f>BJ72</f>
        <v/>
      </c>
      <c r="D28" s="719"/>
      <c r="E28" s="719"/>
      <c r="F28" s="719"/>
      <c r="G28" s="719"/>
      <c r="H28" s="719"/>
      <c r="I28" s="719"/>
      <c r="J28" s="720"/>
      <c r="K28" s="721" t="s">
        <v>136</v>
      </c>
      <c r="L28" s="722"/>
      <c r="M28" s="723"/>
      <c r="N28" s="63"/>
      <c r="O28" s="699" t="s">
        <v>144</v>
      </c>
      <c r="P28" s="699"/>
      <c r="Q28" s="699"/>
      <c r="R28" s="699"/>
      <c r="S28" s="699"/>
      <c r="T28" s="699"/>
      <c r="U28" s="699"/>
      <c r="V28" s="699"/>
      <c r="W28" s="699"/>
      <c r="X28" s="699"/>
      <c r="Y28" s="699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94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</row>
    <row r="29" spans="1:76" ht="15.75" thickBot="1" x14ac:dyDescent="0.25">
      <c r="A29" s="94"/>
      <c r="B29" s="63"/>
      <c r="C29" s="718" t="str">
        <f>BJ73</f>
        <v/>
      </c>
      <c r="D29" s="719"/>
      <c r="E29" s="719"/>
      <c r="F29" s="719"/>
      <c r="G29" s="719"/>
      <c r="H29" s="719"/>
      <c r="I29" s="719"/>
      <c r="J29" s="720"/>
      <c r="K29" s="721" t="s">
        <v>136</v>
      </c>
      <c r="L29" s="722"/>
      <c r="M29" s="723"/>
      <c r="N29" s="63"/>
      <c r="O29" s="699" t="s">
        <v>145</v>
      </c>
      <c r="P29" s="699"/>
      <c r="Q29" s="699"/>
      <c r="R29" s="699"/>
      <c r="S29" s="699"/>
      <c r="T29" s="699"/>
      <c r="U29" s="699"/>
      <c r="V29" s="699"/>
      <c r="W29" s="699"/>
      <c r="X29" s="699"/>
      <c r="Y29" s="699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94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</row>
    <row r="30" spans="1:76" ht="15.75" thickBot="1" x14ac:dyDescent="0.25">
      <c r="A30" s="94"/>
      <c r="B30" s="63"/>
      <c r="C30" s="718">
        <f>BJ75</f>
        <v>0</v>
      </c>
      <c r="D30" s="719"/>
      <c r="E30" s="719"/>
      <c r="F30" s="719"/>
      <c r="G30" s="719"/>
      <c r="H30" s="719"/>
      <c r="I30" s="719"/>
      <c r="J30" s="720"/>
      <c r="K30" s="721" t="s">
        <v>136</v>
      </c>
      <c r="L30" s="722"/>
      <c r="M30" s="723"/>
      <c r="N30" s="63"/>
      <c r="O30" s="699" t="s">
        <v>195</v>
      </c>
      <c r="P30" s="699"/>
      <c r="Q30" s="699"/>
      <c r="R30" s="699"/>
      <c r="S30" s="699"/>
      <c r="T30" s="699"/>
      <c r="U30" s="699"/>
      <c r="V30" s="699"/>
      <c r="W30" s="699"/>
      <c r="X30" s="699"/>
      <c r="Y30" s="699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94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</row>
    <row r="31" spans="1:76" ht="15.75" thickBot="1" x14ac:dyDescent="0.25">
      <c r="A31" s="94"/>
      <c r="B31" s="63"/>
      <c r="C31" s="718">
        <f>BJ76</f>
        <v>0</v>
      </c>
      <c r="D31" s="719"/>
      <c r="E31" s="719"/>
      <c r="F31" s="719"/>
      <c r="G31" s="719"/>
      <c r="H31" s="719"/>
      <c r="I31" s="719"/>
      <c r="J31" s="720"/>
      <c r="K31" s="721" t="s">
        <v>136</v>
      </c>
      <c r="L31" s="722"/>
      <c r="M31" s="723"/>
      <c r="N31" s="63"/>
      <c r="O31" s="699" t="s">
        <v>160</v>
      </c>
      <c r="P31" s="699"/>
      <c r="Q31" s="699"/>
      <c r="R31" s="699"/>
      <c r="S31" s="699"/>
      <c r="T31" s="699"/>
      <c r="U31" s="699"/>
      <c r="V31" s="699"/>
      <c r="W31" s="699"/>
      <c r="X31" s="699"/>
      <c r="Y31" s="699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94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</row>
    <row r="32" spans="1:76" ht="15.75" thickBot="1" x14ac:dyDescent="0.25">
      <c r="A32" s="94"/>
      <c r="B32" s="63"/>
      <c r="C32" s="718">
        <f>BJ77</f>
        <v>0</v>
      </c>
      <c r="D32" s="719"/>
      <c r="E32" s="719"/>
      <c r="F32" s="719"/>
      <c r="G32" s="719"/>
      <c r="H32" s="719"/>
      <c r="I32" s="719"/>
      <c r="J32" s="720"/>
      <c r="K32" s="721" t="s">
        <v>136</v>
      </c>
      <c r="L32" s="722"/>
      <c r="M32" s="723"/>
      <c r="N32" s="63"/>
      <c r="O32" s="699" t="s">
        <v>147</v>
      </c>
      <c r="P32" s="699"/>
      <c r="Q32" s="699"/>
      <c r="R32" s="699"/>
      <c r="S32" s="699"/>
      <c r="T32" s="699"/>
      <c r="U32" s="699"/>
      <c r="V32" s="699"/>
      <c r="W32" s="699"/>
      <c r="X32" s="699"/>
      <c r="Y32" s="699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94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</row>
    <row r="33" spans="1:76" x14ac:dyDescent="0.2">
      <c r="A33" s="94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94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</row>
    <row r="34" spans="1:76" ht="13.5" thickBot="1" x14ac:dyDescent="0.25">
      <c r="A34" s="94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94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</row>
    <row r="35" spans="1:76" ht="15.75" thickBot="1" x14ac:dyDescent="0.25">
      <c r="A35" s="94"/>
      <c r="B35" s="941" t="s">
        <v>164</v>
      </c>
      <c r="C35" s="942"/>
      <c r="D35" s="942"/>
      <c r="E35" s="942"/>
      <c r="F35" s="942"/>
      <c r="G35" s="942"/>
      <c r="H35" s="942"/>
      <c r="I35" s="942"/>
      <c r="J35" s="942"/>
      <c r="K35" s="942"/>
      <c r="L35" s="942"/>
      <c r="M35" s="942"/>
      <c r="N35" s="942"/>
      <c r="O35" s="942"/>
      <c r="P35" s="942"/>
      <c r="Q35" s="942"/>
      <c r="R35" s="942"/>
      <c r="S35" s="942"/>
      <c r="T35" s="942"/>
      <c r="U35" s="942"/>
      <c r="V35" s="942"/>
      <c r="W35" s="942"/>
      <c r="X35" s="942"/>
      <c r="Y35" s="942"/>
      <c r="Z35" s="942"/>
      <c r="AA35" s="942"/>
      <c r="AB35" s="942"/>
      <c r="AC35" s="942"/>
      <c r="AD35" s="942"/>
      <c r="AE35" s="942"/>
      <c r="AF35" s="942"/>
      <c r="AG35" s="942"/>
      <c r="AH35" s="942"/>
      <c r="AI35" s="942"/>
      <c r="AJ35" s="942"/>
      <c r="AK35" s="942"/>
      <c r="AL35" s="942"/>
      <c r="AM35" s="942"/>
      <c r="AN35" s="942"/>
      <c r="AO35" s="942"/>
      <c r="AP35" s="942"/>
      <c r="AQ35" s="942"/>
      <c r="AR35" s="942"/>
      <c r="AS35" s="942"/>
      <c r="AT35" s="942"/>
      <c r="AU35" s="942"/>
      <c r="AV35" s="942"/>
      <c r="AW35" s="942"/>
      <c r="AX35" s="942"/>
      <c r="AY35" s="942"/>
      <c r="AZ35" s="942"/>
      <c r="BA35" s="942"/>
      <c r="BB35" s="942"/>
      <c r="BC35" s="942"/>
      <c r="BD35" s="942"/>
      <c r="BE35" s="942"/>
      <c r="BF35" s="943"/>
      <c r="BG35" s="94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</row>
    <row r="36" spans="1:76" ht="16.5" thickBot="1" x14ac:dyDescent="0.25">
      <c r="A36" s="94"/>
      <c r="B36" s="6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21"/>
      <c r="R36" s="121"/>
      <c r="S36" s="121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94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</row>
    <row r="37" spans="1:76" ht="15.75" thickBot="1" x14ac:dyDescent="0.25">
      <c r="A37" s="94"/>
      <c r="B37" s="63"/>
      <c r="C37" s="718" t="b">
        <f>IF(AF55="",AF74,IF(AF74="",AF55))</f>
        <v>0</v>
      </c>
      <c r="D37" s="719"/>
      <c r="E37" s="719"/>
      <c r="F37" s="719"/>
      <c r="G37" s="719"/>
      <c r="H37" s="719"/>
      <c r="I37" s="719"/>
      <c r="J37" s="720"/>
      <c r="K37" s="721" t="s">
        <v>136</v>
      </c>
      <c r="L37" s="722"/>
      <c r="M37" s="723"/>
      <c r="N37" s="63"/>
      <c r="O37" s="914" t="s">
        <v>437</v>
      </c>
      <c r="P37" s="699"/>
      <c r="Q37" s="699"/>
      <c r="R37" s="699"/>
      <c r="S37" s="699"/>
      <c r="T37" s="699"/>
      <c r="U37" s="699"/>
      <c r="V37" s="699"/>
      <c r="W37" s="699"/>
      <c r="X37" s="699"/>
      <c r="Y37" s="699"/>
      <c r="Z37" s="699"/>
      <c r="AA37" s="699"/>
      <c r="AB37" s="699"/>
      <c r="AC37" s="699"/>
      <c r="AD37" s="699"/>
      <c r="AE37" s="699"/>
      <c r="AF37" s="699"/>
      <c r="AG37" s="699"/>
      <c r="AH37" s="699"/>
      <c r="AI37" s="699"/>
      <c r="AJ37" s="699"/>
      <c r="AK37" s="699"/>
      <c r="AL37" s="699"/>
      <c r="AM37" s="699"/>
      <c r="AN37" s="699"/>
      <c r="AO37" s="699"/>
      <c r="AP37" s="699"/>
      <c r="AQ37" s="699"/>
      <c r="AR37" s="699"/>
      <c r="AS37" s="699"/>
      <c r="AT37" s="699"/>
      <c r="AU37" s="699"/>
      <c r="AV37" s="699"/>
      <c r="AW37" s="699"/>
      <c r="AX37" s="699"/>
      <c r="AY37" s="699"/>
      <c r="AZ37" s="699"/>
      <c r="BA37" s="699"/>
      <c r="BB37" s="699"/>
      <c r="BC37" s="699"/>
      <c r="BD37" s="699"/>
      <c r="BE37" s="699"/>
      <c r="BF37" s="699"/>
      <c r="BG37" s="110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</row>
    <row r="38" spans="1:76" ht="15.75" thickBot="1" x14ac:dyDescent="0.25">
      <c r="A38" s="94"/>
      <c r="B38" s="63"/>
      <c r="C38" s="718" t="str">
        <f>IF(AF76="",AF57,AF76)</f>
        <v>NA</v>
      </c>
      <c r="D38" s="719"/>
      <c r="E38" s="719"/>
      <c r="F38" s="719"/>
      <c r="G38" s="719"/>
      <c r="H38" s="719"/>
      <c r="I38" s="719"/>
      <c r="J38" s="720"/>
      <c r="K38" s="721" t="s">
        <v>136</v>
      </c>
      <c r="L38" s="722"/>
      <c r="M38" s="723"/>
      <c r="N38" s="63"/>
      <c r="O38" s="699" t="s">
        <v>229</v>
      </c>
      <c r="P38" s="699"/>
      <c r="Q38" s="699"/>
      <c r="R38" s="699"/>
      <c r="S38" s="699"/>
      <c r="T38" s="699"/>
      <c r="U38" s="699"/>
      <c r="V38" s="699"/>
      <c r="W38" s="699"/>
      <c r="X38" s="699"/>
      <c r="Y38" s="699"/>
      <c r="Z38" s="699"/>
      <c r="AA38" s="699"/>
      <c r="AB38" s="699"/>
      <c r="AC38" s="699"/>
      <c r="AD38" s="699"/>
      <c r="AE38" s="699"/>
      <c r="AF38" s="699"/>
      <c r="AG38" s="699"/>
      <c r="AH38" s="699"/>
      <c r="AI38" s="699"/>
      <c r="AJ38" s="699"/>
      <c r="AK38" s="699"/>
      <c r="AL38" s="699"/>
      <c r="AM38" s="699"/>
      <c r="AN38" s="699"/>
      <c r="AO38" s="699"/>
      <c r="AP38" s="699"/>
      <c r="AQ38" s="699"/>
      <c r="AR38" s="699"/>
      <c r="AS38" s="699"/>
      <c r="AT38" s="699"/>
      <c r="AU38" s="699"/>
      <c r="AV38" s="699"/>
      <c r="AW38" s="699"/>
      <c r="AX38" s="699"/>
      <c r="AY38" s="699"/>
      <c r="AZ38" s="699"/>
      <c r="BA38" s="699"/>
      <c r="BB38" s="699"/>
      <c r="BC38" s="699"/>
      <c r="BD38" s="699"/>
      <c r="BE38" s="699"/>
      <c r="BF38" s="699"/>
      <c r="BG38" s="110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</row>
    <row r="39" spans="1:76" ht="15.75" thickBot="1" x14ac:dyDescent="0.25">
      <c r="A39" s="94"/>
      <c r="B39" s="63"/>
      <c r="C39" s="718" t="str">
        <f>IF(AF78="",AF59,AF78)</f>
        <v>NA</v>
      </c>
      <c r="D39" s="719"/>
      <c r="E39" s="719"/>
      <c r="F39" s="719"/>
      <c r="G39" s="719"/>
      <c r="H39" s="719"/>
      <c r="I39" s="719"/>
      <c r="J39" s="720"/>
      <c r="K39" s="721" t="s">
        <v>136</v>
      </c>
      <c r="L39" s="722"/>
      <c r="M39" s="723"/>
      <c r="N39" s="63"/>
      <c r="O39" s="699" t="s">
        <v>228</v>
      </c>
      <c r="P39" s="699"/>
      <c r="Q39" s="699"/>
      <c r="R39" s="699"/>
      <c r="S39" s="699"/>
      <c r="T39" s="699"/>
      <c r="U39" s="699"/>
      <c r="V39" s="699"/>
      <c r="W39" s="699"/>
      <c r="X39" s="699"/>
      <c r="Y39" s="699"/>
      <c r="Z39" s="699"/>
      <c r="AA39" s="699"/>
      <c r="AB39" s="699"/>
      <c r="AC39" s="699"/>
      <c r="AD39" s="699"/>
      <c r="AE39" s="699"/>
      <c r="AF39" s="699"/>
      <c r="AG39" s="699"/>
      <c r="AH39" s="699"/>
      <c r="AI39" s="699"/>
      <c r="AJ39" s="699"/>
      <c r="AK39" s="699"/>
      <c r="AL39" s="699"/>
      <c r="AM39" s="699"/>
      <c r="AN39" s="699"/>
      <c r="AO39" s="699"/>
      <c r="AP39" s="699"/>
      <c r="AQ39" s="699"/>
      <c r="AR39" s="699"/>
      <c r="AS39" s="699"/>
      <c r="AT39" s="699"/>
      <c r="AU39" s="699"/>
      <c r="AV39" s="699"/>
      <c r="AW39" s="699"/>
      <c r="AX39" s="699"/>
      <c r="AY39" s="699"/>
      <c r="AZ39" s="699"/>
      <c r="BA39" s="699"/>
      <c r="BB39" s="699"/>
      <c r="BC39" s="699"/>
      <c r="BD39" s="699"/>
      <c r="BE39" s="699"/>
      <c r="BF39" s="699"/>
      <c r="BG39" s="110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</row>
    <row r="40" spans="1:76" ht="15.75" thickBot="1" x14ac:dyDescent="0.25">
      <c r="A40" s="94"/>
      <c r="B40" s="63"/>
      <c r="C40" s="718" t="str">
        <f>F121</f>
        <v/>
      </c>
      <c r="D40" s="719"/>
      <c r="E40" s="719"/>
      <c r="F40" s="719"/>
      <c r="G40" s="719"/>
      <c r="H40" s="719"/>
      <c r="I40" s="719"/>
      <c r="J40" s="720"/>
      <c r="K40" s="721" t="s">
        <v>136</v>
      </c>
      <c r="L40" s="722"/>
      <c r="M40" s="723"/>
      <c r="N40" s="63"/>
      <c r="O40" s="699" t="s">
        <v>225</v>
      </c>
      <c r="P40" s="699"/>
      <c r="Q40" s="699"/>
      <c r="R40" s="699"/>
      <c r="S40" s="699"/>
      <c r="T40" s="699"/>
      <c r="U40" s="699"/>
      <c r="V40" s="699"/>
      <c r="W40" s="699"/>
      <c r="X40" s="699"/>
      <c r="Y40" s="699"/>
      <c r="Z40" s="699"/>
      <c r="AA40" s="699"/>
      <c r="AB40" s="699"/>
      <c r="AC40" s="699"/>
      <c r="AD40" s="699"/>
      <c r="AE40" s="699"/>
      <c r="AF40" s="699"/>
      <c r="AG40" s="699"/>
      <c r="AH40" s="699"/>
      <c r="AI40" s="699"/>
      <c r="AJ40" s="699"/>
      <c r="AK40" s="699"/>
      <c r="AL40" s="699"/>
      <c r="AM40" s="699"/>
      <c r="AN40" s="699"/>
      <c r="AO40" s="699"/>
      <c r="AP40" s="699"/>
      <c r="AQ40" s="699"/>
      <c r="AR40" s="699"/>
      <c r="AS40" s="699"/>
      <c r="AT40" s="699"/>
      <c r="AU40" s="699"/>
      <c r="AV40" s="699"/>
      <c r="AW40" s="699"/>
      <c r="AX40" s="699"/>
      <c r="AY40" s="699"/>
      <c r="AZ40" s="699"/>
      <c r="BA40" s="699"/>
      <c r="BB40" s="699"/>
      <c r="BC40" s="699"/>
      <c r="BD40" s="699"/>
      <c r="BE40" s="699"/>
      <c r="BF40" s="699"/>
      <c r="BG40" s="11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</row>
    <row r="41" spans="1:76" ht="15.75" thickBot="1" x14ac:dyDescent="0.25">
      <c r="A41" s="94"/>
      <c r="B41" s="63"/>
      <c r="C41" s="718" t="str">
        <f>IF('AVENTOS planning tool'!CG6="","",F128)</f>
        <v/>
      </c>
      <c r="D41" s="719"/>
      <c r="E41" s="719"/>
      <c r="F41" s="719"/>
      <c r="G41" s="719"/>
      <c r="H41" s="719"/>
      <c r="I41" s="719"/>
      <c r="J41" s="720"/>
      <c r="K41" s="721" t="s">
        <v>136</v>
      </c>
      <c r="L41" s="722"/>
      <c r="M41" s="723"/>
      <c r="N41" s="63"/>
      <c r="O41" s="699" t="s">
        <v>226</v>
      </c>
      <c r="P41" s="699"/>
      <c r="Q41" s="699"/>
      <c r="R41" s="699"/>
      <c r="S41" s="699"/>
      <c r="T41" s="699"/>
      <c r="U41" s="699"/>
      <c r="V41" s="699"/>
      <c r="W41" s="699"/>
      <c r="X41" s="699"/>
      <c r="Y41" s="699"/>
      <c r="Z41" s="699"/>
      <c r="AA41" s="699"/>
      <c r="AB41" s="699"/>
      <c r="AC41" s="699"/>
      <c r="AD41" s="699"/>
      <c r="AE41" s="699"/>
      <c r="AF41" s="699"/>
      <c r="AG41" s="699"/>
      <c r="AH41" s="699"/>
      <c r="AI41" s="699"/>
      <c r="AJ41" s="699"/>
      <c r="AK41" s="699"/>
      <c r="AL41" s="699"/>
      <c r="AM41" s="699"/>
      <c r="AN41" s="699"/>
      <c r="AO41" s="699"/>
      <c r="AP41" s="699"/>
      <c r="AQ41" s="699"/>
      <c r="AR41" s="699"/>
      <c r="AS41" s="699"/>
      <c r="AT41" s="699"/>
      <c r="AU41" s="699"/>
      <c r="AV41" s="699"/>
      <c r="AW41" s="699"/>
      <c r="AX41" s="699"/>
      <c r="AY41" s="699"/>
      <c r="AZ41" s="699"/>
      <c r="BA41" s="699"/>
      <c r="BB41" s="699"/>
      <c r="BC41" s="699"/>
      <c r="BD41" s="699"/>
      <c r="BE41" s="699"/>
      <c r="BF41" s="699"/>
      <c r="BG41" s="110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</row>
    <row r="42" spans="1:76" x14ac:dyDescent="0.2">
      <c r="A42" s="94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874" t="s">
        <v>220</v>
      </c>
      <c r="P42" s="874"/>
      <c r="Q42" s="874"/>
      <c r="R42" s="874"/>
      <c r="S42" s="874"/>
      <c r="T42" s="874"/>
      <c r="U42" s="874"/>
      <c r="V42" s="874"/>
      <c r="W42" s="874"/>
      <c r="X42" s="874"/>
      <c r="Y42" s="874"/>
      <c r="Z42" s="874"/>
      <c r="AA42" s="874"/>
      <c r="AB42" s="874"/>
      <c r="AC42" s="874"/>
      <c r="AD42" s="874"/>
      <c r="AE42" s="874"/>
      <c r="AF42" s="874"/>
      <c r="AG42" s="874"/>
      <c r="AH42" s="874"/>
      <c r="AI42" s="874"/>
      <c r="AJ42" s="874"/>
      <c r="AK42" s="874"/>
      <c r="AL42" s="874"/>
      <c r="AM42" s="874"/>
      <c r="AN42" s="874"/>
      <c r="AO42" s="874"/>
      <c r="AP42" s="874"/>
      <c r="AQ42" s="874"/>
      <c r="AR42" s="874"/>
      <c r="AS42" s="874"/>
      <c r="AT42" s="874"/>
      <c r="AU42" s="874"/>
      <c r="AV42" s="874"/>
      <c r="AW42" s="874"/>
      <c r="AX42" s="874"/>
      <c r="AY42" s="874"/>
      <c r="AZ42" s="874"/>
      <c r="BA42" s="874"/>
      <c r="BB42" s="874"/>
      <c r="BC42" s="874"/>
      <c r="BD42" s="874"/>
      <c r="BE42" s="874"/>
      <c r="BF42" s="874"/>
      <c r="BG42" s="153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</row>
    <row r="43" spans="1:76" x14ac:dyDescent="0.2">
      <c r="A43" s="94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94"/>
      <c r="BH43" s="161"/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</row>
    <row r="44" spans="1:76" ht="15.75" x14ac:dyDescent="0.2">
      <c r="A44" s="94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126"/>
      <c r="BG44" s="94"/>
      <c r="BH44" s="162"/>
      <c r="BI44" s="162"/>
      <c r="BJ44" s="162"/>
      <c r="BK44" s="162"/>
      <c r="BL44" s="162"/>
      <c r="BM44" s="162"/>
      <c r="BN44" s="162"/>
      <c r="BO44" s="162"/>
      <c r="BP44" s="162"/>
      <c r="BQ44" s="162"/>
      <c r="BR44" s="162"/>
      <c r="BS44" s="162"/>
      <c r="BT44" s="162"/>
      <c r="BU44" s="162"/>
      <c r="BV44" s="162"/>
      <c r="BW44" s="162"/>
      <c r="BX44" s="162"/>
    </row>
    <row r="45" spans="1:76" ht="23.25" x14ac:dyDescent="0.2">
      <c r="A45" s="1"/>
      <c r="B45" s="1"/>
      <c r="C45" s="906" t="s">
        <v>546</v>
      </c>
      <c r="D45" s="906"/>
      <c r="E45" s="906"/>
      <c r="F45" s="906"/>
      <c r="G45" s="906"/>
      <c r="H45" s="906"/>
      <c r="I45" s="906"/>
      <c r="J45" s="906"/>
      <c r="K45" s="906"/>
      <c r="L45" s="906"/>
      <c r="M45" s="906"/>
      <c r="N45" s="906"/>
      <c r="O45" s="906"/>
      <c r="P45" s="906"/>
      <c r="Q45" s="906"/>
      <c r="R45" s="906"/>
      <c r="S45" s="906"/>
      <c r="T45" s="906"/>
      <c r="U45" s="906"/>
      <c r="V45" s="906"/>
      <c r="W45" s="906"/>
      <c r="X45" s="906"/>
      <c r="Y45" s="906"/>
      <c r="Z45" s="906"/>
      <c r="AA45" s="906"/>
      <c r="AB45" s="906"/>
      <c r="AC45" s="906"/>
      <c r="AD45" s="906"/>
      <c r="AE45" s="906"/>
      <c r="AF45" s="906"/>
      <c r="AG45" s="906"/>
      <c r="AH45" s="906"/>
      <c r="AI45" s="906"/>
      <c r="AJ45" s="906"/>
      <c r="AK45" s="906"/>
      <c r="AL45" s="906"/>
      <c r="AM45" s="906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15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</row>
    <row r="46" spans="1:76" ht="13.5" thickBot="1" x14ac:dyDescent="0.25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0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</row>
    <row r="47" spans="1:76" ht="15.75" thickBot="1" x14ac:dyDescent="0.25">
      <c r="A47" s="94"/>
      <c r="B47" s="941" t="s">
        <v>171</v>
      </c>
      <c r="C47" s="942"/>
      <c r="D47" s="942"/>
      <c r="E47" s="942"/>
      <c r="F47" s="942"/>
      <c r="G47" s="942"/>
      <c r="H47" s="942"/>
      <c r="I47" s="942"/>
      <c r="J47" s="942"/>
      <c r="K47" s="942"/>
      <c r="L47" s="942"/>
      <c r="M47" s="942"/>
      <c r="N47" s="942"/>
      <c r="O47" s="942"/>
      <c r="P47" s="942"/>
      <c r="Q47" s="942"/>
      <c r="R47" s="942"/>
      <c r="S47" s="942"/>
      <c r="T47" s="942"/>
      <c r="U47" s="942"/>
      <c r="V47" s="942"/>
      <c r="W47" s="942"/>
      <c r="X47" s="942"/>
      <c r="Y47" s="942"/>
      <c r="Z47" s="942"/>
      <c r="AA47" s="942"/>
      <c r="AB47" s="942"/>
      <c r="AC47" s="942"/>
      <c r="AD47" s="942"/>
      <c r="AE47" s="942"/>
      <c r="AF47" s="942"/>
      <c r="AG47" s="942"/>
      <c r="AH47" s="942"/>
      <c r="AI47" s="942"/>
      <c r="AJ47" s="942"/>
      <c r="AK47" s="942"/>
      <c r="AL47" s="942"/>
      <c r="AM47" s="942"/>
      <c r="AN47" s="942"/>
      <c r="AO47" s="942"/>
      <c r="AP47" s="942"/>
      <c r="AQ47" s="942"/>
      <c r="AR47" s="942"/>
      <c r="AS47" s="942"/>
      <c r="AT47" s="942"/>
      <c r="AU47" s="942"/>
      <c r="AV47" s="942"/>
      <c r="AW47" s="942"/>
      <c r="AX47" s="942"/>
      <c r="AY47" s="942"/>
      <c r="AZ47" s="942"/>
      <c r="BA47" s="942"/>
      <c r="BB47" s="942"/>
      <c r="BC47" s="942"/>
      <c r="BD47" s="942"/>
      <c r="BE47" s="942"/>
      <c r="BF47" s="943"/>
      <c r="BG47" s="90"/>
      <c r="BH47" s="161"/>
      <c r="BI47" s="161"/>
      <c r="BJ47" s="161"/>
      <c r="BK47" s="161"/>
      <c r="BL47" s="161"/>
      <c r="BM47" s="161"/>
      <c r="BN47" s="161"/>
      <c r="BO47" s="161"/>
      <c r="BP47" s="161"/>
      <c r="BQ47" s="161"/>
      <c r="BR47" s="161"/>
      <c r="BS47" s="161"/>
      <c r="BT47" s="161"/>
      <c r="BU47" s="161"/>
      <c r="BV47" s="161"/>
      <c r="BW47" s="161"/>
      <c r="BX47" s="161"/>
    </row>
    <row r="48" spans="1:76" x14ac:dyDescent="0.2">
      <c r="A48" s="94"/>
      <c r="B48" s="95"/>
      <c r="C48" s="88"/>
      <c r="D48" s="88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88"/>
      <c r="AV48" s="88"/>
      <c r="AW48" s="88"/>
      <c r="AX48" s="88"/>
      <c r="AY48" s="88"/>
      <c r="AZ48" s="88"/>
      <c r="BA48" s="88"/>
      <c r="BB48" s="88"/>
      <c r="BC48" s="116"/>
      <c r="BD48" s="116"/>
      <c r="BE48" s="116"/>
      <c r="BF48" s="117"/>
      <c r="BG48" s="90"/>
      <c r="BH48" s="161"/>
      <c r="BI48" s="161"/>
      <c r="BJ48" s="161"/>
      <c r="BK48" s="161"/>
      <c r="BL48" s="161"/>
      <c r="BM48" s="161"/>
      <c r="BN48" s="161"/>
      <c r="BO48" s="161"/>
      <c r="BP48" s="161"/>
      <c r="BQ48" s="161"/>
      <c r="BR48" s="161"/>
      <c r="BS48" s="161"/>
      <c r="BT48" s="161"/>
      <c r="BU48" s="161"/>
      <c r="BV48" s="161"/>
      <c r="BW48" s="161"/>
      <c r="BX48" s="161"/>
    </row>
    <row r="49" spans="1:114" x14ac:dyDescent="0.2">
      <c r="A49" s="94"/>
      <c r="B49" s="63"/>
      <c r="C49" s="118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  <c r="BA49" s="88"/>
      <c r="BB49" s="88"/>
      <c r="BC49" s="88"/>
      <c r="BD49" s="88"/>
      <c r="BE49" s="63"/>
      <c r="BF49" s="63"/>
      <c r="BG49" s="94"/>
      <c r="BH49" s="161"/>
      <c r="BI49" s="161"/>
      <c r="BJ49" s="161"/>
      <c r="BK49" s="161"/>
      <c r="BL49" s="161"/>
      <c r="BM49" s="161"/>
      <c r="BN49" s="161"/>
      <c r="BO49" s="161"/>
      <c r="BP49" s="161"/>
      <c r="BQ49" s="161"/>
      <c r="BR49" s="161"/>
      <c r="BS49" s="161"/>
      <c r="BT49" s="161"/>
      <c r="BU49" s="161"/>
      <c r="BV49" s="161"/>
      <c r="BW49" s="161"/>
      <c r="BX49" s="161"/>
    </row>
    <row r="50" spans="1:114" x14ac:dyDescent="0.2">
      <c r="A50" s="94"/>
      <c r="B50" s="63"/>
      <c r="C50" s="122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63"/>
      <c r="AD50" s="63"/>
      <c r="AE50" s="118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3"/>
      <c r="BF50" s="63"/>
      <c r="BG50" s="94"/>
      <c r="BH50" s="161"/>
      <c r="BI50" s="161"/>
      <c r="BJ50" s="161"/>
      <c r="BK50" s="161"/>
      <c r="BL50" s="161"/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1"/>
      <c r="BX50" s="161"/>
    </row>
    <row r="51" spans="1:114" x14ac:dyDescent="0.2">
      <c r="A51" s="94"/>
      <c r="B51" s="63"/>
      <c r="C51" s="122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63"/>
      <c r="AD51" s="63"/>
      <c r="AE51" s="88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3"/>
      <c r="BF51" s="63"/>
      <c r="BG51" s="94"/>
      <c r="BH51" s="161"/>
      <c r="BI51" s="161"/>
      <c r="BJ51" s="161"/>
      <c r="BK51" s="161"/>
      <c r="BL51" s="161"/>
      <c r="BM51" s="161"/>
      <c r="BN51" s="161"/>
      <c r="BO51" s="161"/>
      <c r="BP51" s="161"/>
      <c r="BQ51" s="161"/>
      <c r="BR51" s="161"/>
      <c r="BS51" s="161"/>
      <c r="BT51" s="161"/>
      <c r="BU51" s="161"/>
      <c r="BV51" s="161"/>
      <c r="BW51" s="161"/>
      <c r="BX51" s="161"/>
    </row>
    <row r="52" spans="1:114" ht="13.5" thickBot="1" x14ac:dyDescent="0.25">
      <c r="A52" s="94"/>
      <c r="B52" s="63"/>
      <c r="C52" s="122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63"/>
      <c r="AD52" s="63"/>
      <c r="AE52" s="118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3"/>
      <c r="BF52" s="63"/>
      <c r="BG52" s="94"/>
      <c r="BH52" s="161"/>
      <c r="BI52" s="161"/>
      <c r="BJ52" s="161"/>
      <c r="BK52" s="161"/>
      <c r="BL52" s="161"/>
      <c r="BM52" s="161"/>
      <c r="BN52" s="161"/>
      <c r="BO52" s="161"/>
      <c r="BP52" s="161"/>
      <c r="BQ52" s="161"/>
      <c r="BR52" s="161"/>
      <c r="BS52" s="161"/>
      <c r="BT52" s="161"/>
      <c r="BU52" s="161"/>
      <c r="BV52" s="161"/>
      <c r="BW52" s="161"/>
      <c r="BX52" s="161"/>
    </row>
    <row r="53" spans="1:114" ht="15.75" thickBot="1" x14ac:dyDescent="0.25">
      <c r="A53" s="94"/>
      <c r="B53" s="63"/>
      <c r="C53" s="122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63"/>
      <c r="AD53" s="63"/>
      <c r="AE53" s="66"/>
      <c r="AF53" s="920">
        <f>IF('AVENTOS planning tool'!CG4="FF","",IF(BJ68&gt;24,"NA",BJ75))</f>
        <v>0</v>
      </c>
      <c r="AG53" s="921"/>
      <c r="AH53" s="921"/>
      <c r="AI53" s="921"/>
      <c r="AJ53" s="922"/>
      <c r="AK53" s="721" t="s">
        <v>136</v>
      </c>
      <c r="AL53" s="722"/>
      <c r="AM53" s="723"/>
      <c r="AN53" s="66"/>
      <c r="AO53" s="699" t="s">
        <v>230</v>
      </c>
      <c r="AP53" s="699"/>
      <c r="AQ53" s="699"/>
      <c r="AR53" s="699"/>
      <c r="AS53" s="699"/>
      <c r="AT53" s="699"/>
      <c r="AU53" s="699"/>
      <c r="AV53" s="699"/>
      <c r="AW53" s="66"/>
      <c r="AX53" s="66"/>
      <c r="AY53" s="66"/>
      <c r="AZ53" s="66"/>
      <c r="BA53" s="66"/>
      <c r="BB53" s="66"/>
      <c r="BC53" s="66"/>
      <c r="BD53" s="66"/>
      <c r="BE53" s="63"/>
      <c r="BF53" s="63"/>
      <c r="BG53" s="94"/>
      <c r="BH53" s="161"/>
      <c r="BI53" s="161"/>
      <c r="BJ53" s="161"/>
      <c r="BK53" s="161"/>
      <c r="BL53" s="161"/>
      <c r="BM53" s="161"/>
      <c r="BN53" s="161"/>
      <c r="BO53" s="161"/>
      <c r="BP53" s="161"/>
      <c r="BQ53" s="161"/>
      <c r="BR53" s="161"/>
      <c r="BS53" s="161"/>
      <c r="BT53" s="161"/>
      <c r="BU53" s="161"/>
      <c r="BV53" s="161"/>
      <c r="BW53" s="161"/>
      <c r="BX53" s="161"/>
    </row>
    <row r="54" spans="1:114" ht="16.5" thickBot="1" x14ac:dyDescent="0.25">
      <c r="A54" s="94"/>
      <c r="B54" s="63"/>
      <c r="C54" s="122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63"/>
      <c r="AD54" s="63"/>
      <c r="AE54" s="118"/>
      <c r="AF54" s="201"/>
      <c r="AG54" s="201"/>
      <c r="AH54" s="201"/>
      <c r="AI54" s="201"/>
      <c r="AJ54" s="201"/>
      <c r="AK54" s="66"/>
      <c r="AL54" s="66"/>
      <c r="AM54" s="66"/>
      <c r="AN54" s="66"/>
      <c r="AO54" s="899" t="s">
        <v>216</v>
      </c>
      <c r="AP54" s="899"/>
      <c r="AQ54" s="899"/>
      <c r="AR54" s="899"/>
      <c r="AS54" s="899"/>
      <c r="AT54" s="899"/>
      <c r="AU54" s="899"/>
      <c r="AV54" s="899"/>
      <c r="AW54" s="899"/>
      <c r="AX54" s="899"/>
      <c r="AY54" s="899"/>
      <c r="AZ54" s="899"/>
      <c r="BA54" s="899"/>
      <c r="BB54" s="899"/>
      <c r="BC54" s="899"/>
      <c r="BD54" s="899"/>
      <c r="BE54" s="63"/>
      <c r="BF54" s="106"/>
      <c r="BG54" s="94"/>
      <c r="BH54" s="161"/>
      <c r="BI54" s="161"/>
      <c r="BJ54" s="161"/>
      <c r="BK54" s="161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</row>
    <row r="55" spans="1:114" ht="16.5" thickBot="1" x14ac:dyDescent="0.25">
      <c r="A55" s="94"/>
      <c r="B55" s="63"/>
      <c r="C55" s="122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63"/>
      <c r="AD55" s="63"/>
      <c r="AE55" s="118"/>
      <c r="AF55" s="920">
        <f>IF('AVENTOS planning tool'!CG4="FF","",IF(BJ68&gt;24,"NA",77))</f>
        <v>77</v>
      </c>
      <c r="AG55" s="921"/>
      <c r="AH55" s="921"/>
      <c r="AI55" s="921"/>
      <c r="AJ55" s="922"/>
      <c r="AK55" s="721" t="s">
        <v>136</v>
      </c>
      <c r="AL55" s="722"/>
      <c r="AM55" s="723"/>
      <c r="AN55" s="66"/>
      <c r="AO55" s="899"/>
      <c r="AP55" s="899"/>
      <c r="AQ55" s="899"/>
      <c r="AR55" s="899"/>
      <c r="AS55" s="899"/>
      <c r="AT55" s="899"/>
      <c r="AU55" s="899"/>
      <c r="AV55" s="899"/>
      <c r="AW55" s="899"/>
      <c r="AX55" s="899"/>
      <c r="AY55" s="899"/>
      <c r="AZ55" s="899"/>
      <c r="BA55" s="899"/>
      <c r="BB55" s="899"/>
      <c r="BC55" s="899"/>
      <c r="BD55" s="899"/>
      <c r="BE55" s="202"/>
      <c r="BF55" s="106"/>
      <c r="BG55" s="94"/>
      <c r="BH55" s="161"/>
      <c r="BI55" s="161"/>
      <c r="BJ55" s="161"/>
      <c r="BK55" s="161"/>
      <c r="BL55" s="161"/>
      <c r="BM55" s="161"/>
      <c r="BN55" s="161"/>
      <c r="BO55" s="161"/>
      <c r="BP55" s="161"/>
      <c r="BQ55" s="161"/>
      <c r="BR55" s="161"/>
      <c r="BS55" s="161"/>
      <c r="BT55" s="161"/>
      <c r="BU55" s="161"/>
      <c r="BV55" s="161"/>
      <c r="BW55" s="161"/>
      <c r="BX55" s="161"/>
    </row>
    <row r="56" spans="1:114" ht="16.5" thickBot="1" x14ac:dyDescent="0.25">
      <c r="A56" s="94"/>
      <c r="B56" s="63"/>
      <c r="C56" s="122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63"/>
      <c r="AD56" s="63"/>
      <c r="AE56" s="118"/>
      <c r="AF56" s="201"/>
      <c r="AG56" s="201"/>
      <c r="AH56" s="201"/>
      <c r="AI56" s="201"/>
      <c r="AJ56" s="201"/>
      <c r="AK56" s="66"/>
      <c r="AL56" s="66"/>
      <c r="AM56" s="66"/>
      <c r="AN56" s="66"/>
      <c r="AO56" s="899"/>
      <c r="AP56" s="899"/>
      <c r="AQ56" s="899"/>
      <c r="AR56" s="899"/>
      <c r="AS56" s="899"/>
      <c r="AT56" s="899"/>
      <c r="AU56" s="899"/>
      <c r="AV56" s="899"/>
      <c r="AW56" s="899"/>
      <c r="AX56" s="899"/>
      <c r="AY56" s="899"/>
      <c r="AZ56" s="899"/>
      <c r="BA56" s="899"/>
      <c r="BB56" s="899"/>
      <c r="BC56" s="899"/>
      <c r="BD56" s="899"/>
      <c r="BE56" s="202"/>
      <c r="BF56" s="106"/>
      <c r="BG56" s="94"/>
      <c r="BH56" s="161"/>
      <c r="BI56" s="161"/>
      <c r="BJ56" s="161"/>
      <c r="BK56" s="161"/>
      <c r="BL56" s="161"/>
      <c r="BM56" s="161"/>
      <c r="BN56" s="161"/>
      <c r="BO56" s="161"/>
      <c r="BP56" s="161"/>
      <c r="BQ56" s="161"/>
      <c r="BR56" s="161"/>
      <c r="BS56" s="161"/>
      <c r="BT56" s="161"/>
      <c r="BU56" s="161"/>
      <c r="BV56" s="161"/>
      <c r="BW56" s="161"/>
      <c r="BX56" s="161"/>
    </row>
    <row r="57" spans="1:114" ht="16.5" thickBot="1" x14ac:dyDescent="0.25">
      <c r="A57" s="94"/>
      <c r="B57" s="63"/>
      <c r="C57" s="122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63"/>
      <c r="AD57" s="63"/>
      <c r="AE57" s="121"/>
      <c r="AF57" s="718">
        <f>IF('AVENTOS planning tool'!CG4="FF","",IF(BJ68&gt;24,"NA",37))</f>
        <v>37</v>
      </c>
      <c r="AG57" s="719"/>
      <c r="AH57" s="719"/>
      <c r="AI57" s="719"/>
      <c r="AJ57" s="720"/>
      <c r="AK57" s="721" t="s">
        <v>136</v>
      </c>
      <c r="AL57" s="722"/>
      <c r="AM57" s="723"/>
      <c r="AN57" s="66"/>
      <c r="AO57" s="1036" t="s">
        <v>227</v>
      </c>
      <c r="AP57" s="1036"/>
      <c r="AQ57" s="1036"/>
      <c r="AR57" s="1036"/>
      <c r="AS57" s="103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202"/>
      <c r="BF57" s="106"/>
      <c r="BG57" s="94"/>
      <c r="BH57" s="161"/>
      <c r="BI57" s="161"/>
      <c r="BJ57" s="161"/>
      <c r="BK57" s="161"/>
      <c r="BL57" s="161"/>
      <c r="BM57" s="161"/>
      <c r="BN57" s="161"/>
      <c r="BO57" s="161"/>
      <c r="BP57" s="161"/>
      <c r="BQ57" s="161"/>
      <c r="BR57" s="161"/>
      <c r="BS57" s="161"/>
      <c r="BT57" s="161"/>
      <c r="BU57" s="161"/>
      <c r="BV57" s="161"/>
      <c r="BW57" s="161"/>
      <c r="BX57" s="161"/>
    </row>
    <row r="58" spans="1:114" ht="16.5" thickBot="1" x14ac:dyDescent="0.25">
      <c r="A58" s="94"/>
      <c r="B58" s="63"/>
      <c r="C58" s="122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63"/>
      <c r="AD58" s="63"/>
      <c r="AE58" s="121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3"/>
      <c r="BF58" s="106"/>
      <c r="BG58" s="94"/>
      <c r="BH58" s="161"/>
      <c r="BI58" s="161"/>
      <c r="BJ58" s="161"/>
      <c r="BK58" s="161"/>
      <c r="BL58" s="161"/>
      <c r="BM58" s="161"/>
      <c r="BN58" s="161"/>
      <c r="BO58" s="161"/>
      <c r="BP58" s="161"/>
      <c r="BQ58" s="161"/>
      <c r="BR58" s="161"/>
      <c r="BS58" s="161"/>
      <c r="BT58" s="161"/>
      <c r="BU58" s="161"/>
      <c r="BV58" s="161"/>
      <c r="BW58" s="161"/>
      <c r="BX58" s="161"/>
    </row>
    <row r="59" spans="1:114" ht="16.5" thickBot="1" x14ac:dyDescent="0.25">
      <c r="A59" s="94"/>
      <c r="B59" s="63"/>
      <c r="C59" s="122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63"/>
      <c r="AD59" s="63"/>
      <c r="AE59" s="103"/>
      <c r="AF59" s="718">
        <f>IF('AVENTOS planning tool'!CG4="FF","",IF(BJ68&gt;24,"NA",1.5))</f>
        <v>1.5</v>
      </c>
      <c r="AG59" s="719"/>
      <c r="AH59" s="719"/>
      <c r="AI59" s="719"/>
      <c r="AJ59" s="720"/>
      <c r="AK59" s="721" t="s">
        <v>136</v>
      </c>
      <c r="AL59" s="722"/>
      <c r="AM59" s="723"/>
      <c r="AN59" s="66"/>
      <c r="AO59" s="1036" t="s">
        <v>228</v>
      </c>
      <c r="AP59" s="1036"/>
      <c r="AQ59" s="1036"/>
      <c r="AR59" s="1036"/>
      <c r="AS59" s="1036"/>
      <c r="AT59" s="103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3"/>
      <c r="BF59" s="106"/>
      <c r="BG59" s="94"/>
      <c r="BH59" s="161"/>
      <c r="BI59" s="161"/>
      <c r="BJ59" s="161"/>
      <c r="BK59" s="161"/>
      <c r="BL59" s="161"/>
      <c r="BM59" s="161"/>
      <c r="BN59" s="161"/>
      <c r="BO59" s="161"/>
      <c r="BP59" s="161"/>
      <c r="BQ59" s="161"/>
      <c r="BR59" s="161"/>
      <c r="BS59" s="161"/>
      <c r="BT59" s="161"/>
      <c r="BU59" s="161"/>
      <c r="BV59" s="161"/>
      <c r="BW59" s="161"/>
      <c r="BX59" s="161"/>
    </row>
    <row r="60" spans="1:114" ht="15.75" x14ac:dyDescent="0.2">
      <c r="A60" s="94"/>
      <c r="B60" s="63"/>
      <c r="C60" s="122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63"/>
      <c r="AD60" s="63"/>
      <c r="AE60" s="103"/>
      <c r="AF60" s="66"/>
      <c r="AG60" s="66"/>
      <c r="AH60" s="66"/>
      <c r="AI60" s="66"/>
      <c r="AJ60" s="66"/>
      <c r="AK60" s="66"/>
      <c r="AL60" s="66"/>
      <c r="AM60" s="66"/>
      <c r="AN60" s="66"/>
      <c r="AO60" s="204"/>
      <c r="AP60" s="204"/>
      <c r="AQ60" s="204"/>
      <c r="AR60" s="204"/>
      <c r="AS60" s="204"/>
      <c r="AT60" s="204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3"/>
      <c r="BF60" s="106"/>
      <c r="BG60" s="94"/>
      <c r="BH60" s="161"/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  <c r="BV60" s="161"/>
      <c r="BW60" s="161"/>
      <c r="BX60" s="161"/>
    </row>
    <row r="61" spans="1:114" ht="16.5" thickBot="1" x14ac:dyDescent="0.25">
      <c r="A61" s="94"/>
      <c r="B61" s="63"/>
      <c r="C61" s="122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63"/>
      <c r="AD61" s="63"/>
      <c r="AE61" s="10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106"/>
      <c r="BF61" s="106"/>
      <c r="BG61" s="94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</row>
    <row r="62" spans="1:114" ht="15.75" x14ac:dyDescent="0.2">
      <c r="A62" s="94"/>
      <c r="B62" s="63"/>
      <c r="C62" s="122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63"/>
      <c r="AD62" s="63"/>
      <c r="AE62" s="10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106"/>
      <c r="BF62" s="106"/>
      <c r="BG62" s="94"/>
      <c r="BH62" s="161"/>
      <c r="BI62" s="161"/>
      <c r="BJ62" s="875">
        <f>'AVENTOS planning tool'!L24</f>
        <v>0</v>
      </c>
      <c r="BK62" s="876"/>
      <c r="BL62" s="876"/>
      <c r="BM62" s="876"/>
      <c r="BN62" s="876"/>
      <c r="BO62" s="876"/>
      <c r="BP62" s="877"/>
      <c r="BQ62" s="881" t="s">
        <v>80</v>
      </c>
      <c r="BR62" s="882"/>
      <c r="BS62" s="883"/>
      <c r="BT62" s="891" t="s">
        <v>137</v>
      </c>
      <c r="BU62" s="699" t="s">
        <v>53</v>
      </c>
      <c r="BV62" s="699"/>
      <c r="BW62" s="699"/>
      <c r="BX62" s="699"/>
      <c r="BY62" s="699"/>
      <c r="BZ62" s="699"/>
      <c r="CA62" s="699"/>
      <c r="CB62" s="699"/>
      <c r="CC62" s="699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3"/>
      <c r="DH62" s="63"/>
      <c r="DI62" s="63"/>
      <c r="DJ62" s="63"/>
    </row>
    <row r="63" spans="1:114" ht="16.5" thickBot="1" x14ac:dyDescent="0.25">
      <c r="A63" s="94"/>
      <c r="B63" s="63"/>
      <c r="C63" s="122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63"/>
      <c r="AD63" s="63"/>
      <c r="AE63" s="10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106"/>
      <c r="BF63" s="106"/>
      <c r="BG63" s="94"/>
      <c r="BH63" s="161"/>
      <c r="BI63" s="161"/>
      <c r="BJ63" s="878">
        <f>'AVENTOS planning tool'!S24</f>
        <v>0</v>
      </c>
      <c r="BK63" s="879"/>
      <c r="BL63" s="879"/>
      <c r="BM63" s="879"/>
      <c r="BN63" s="879"/>
      <c r="BO63" s="879"/>
      <c r="BP63" s="880"/>
      <c r="BQ63" s="884" t="s">
        <v>136</v>
      </c>
      <c r="BR63" s="885"/>
      <c r="BS63" s="886"/>
      <c r="BT63" s="891"/>
      <c r="BU63" s="699"/>
      <c r="BV63" s="699"/>
      <c r="BW63" s="699"/>
      <c r="BX63" s="699"/>
      <c r="BY63" s="699"/>
      <c r="BZ63" s="699"/>
      <c r="CA63" s="699"/>
      <c r="CB63" s="699"/>
      <c r="CC63" s="699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3"/>
      <c r="DH63" s="63"/>
      <c r="DI63" s="63"/>
      <c r="DJ63" s="63"/>
    </row>
    <row r="64" spans="1:114" ht="15.75" x14ac:dyDescent="0.2">
      <c r="A64" s="94"/>
      <c r="B64" s="63"/>
      <c r="C64" s="122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63"/>
      <c r="AD64" s="63"/>
      <c r="AE64" s="10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106"/>
      <c r="BF64" s="106"/>
      <c r="BG64" s="94"/>
      <c r="BH64" s="161"/>
      <c r="BI64" s="161"/>
      <c r="BJ64" s="958">
        <f>'AVENTOS planning tool'!L25</f>
        <v>0</v>
      </c>
      <c r="BK64" s="959"/>
      <c r="BL64" s="959"/>
      <c r="BM64" s="959"/>
      <c r="BN64" s="959"/>
      <c r="BO64" s="959"/>
      <c r="BP64" s="960"/>
      <c r="BQ64" s="881" t="s">
        <v>80</v>
      </c>
      <c r="BR64" s="882"/>
      <c r="BS64" s="883"/>
      <c r="BT64" s="890" t="s">
        <v>137</v>
      </c>
      <c r="BU64" s="699" t="s">
        <v>139</v>
      </c>
      <c r="BV64" s="699"/>
      <c r="BW64" s="699"/>
      <c r="BX64" s="699"/>
      <c r="BY64" s="699"/>
      <c r="BZ64" s="699"/>
      <c r="CA64" s="699"/>
      <c r="CB64" s="699"/>
      <c r="CC64" s="699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3"/>
      <c r="DH64" s="63"/>
      <c r="DI64" s="63"/>
      <c r="DJ64" s="63"/>
    </row>
    <row r="65" spans="1:114" ht="16.5" thickBot="1" x14ac:dyDescent="0.25">
      <c r="A65" s="94"/>
      <c r="B65" s="63"/>
      <c r="C65" s="118"/>
      <c r="D65" s="118"/>
      <c r="E65" s="118"/>
      <c r="F65" s="118"/>
      <c r="G65" s="118"/>
      <c r="H65" s="118"/>
      <c r="I65" s="63"/>
      <c r="J65" s="63"/>
      <c r="K65" s="63"/>
      <c r="L65" s="63"/>
      <c r="M65" s="63"/>
      <c r="N65" s="63"/>
      <c r="O65" s="63"/>
      <c r="P65" s="88"/>
      <c r="Q65" s="88"/>
      <c r="R65" s="63"/>
      <c r="S65" s="63"/>
      <c r="T65" s="63"/>
      <c r="U65" s="63"/>
      <c r="V65" s="63"/>
      <c r="W65" s="63"/>
      <c r="X65" s="63"/>
      <c r="Y65" s="63"/>
      <c r="Z65" s="159"/>
      <c r="AA65" s="159"/>
      <c r="AB65" s="159"/>
      <c r="AC65" s="159"/>
      <c r="AD65" s="159"/>
      <c r="AE65" s="103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18"/>
      <c r="AU65" s="118"/>
      <c r="AV65" s="118"/>
      <c r="AW65" s="118"/>
      <c r="AX65" s="118"/>
      <c r="AY65" s="118"/>
      <c r="AZ65" s="118"/>
      <c r="BA65" s="88"/>
      <c r="BB65" s="88"/>
      <c r="BC65" s="88"/>
      <c r="BD65" s="103"/>
      <c r="BE65" s="106"/>
      <c r="BF65" s="106"/>
      <c r="BG65" s="94"/>
      <c r="BH65" s="161"/>
      <c r="BI65" s="161"/>
      <c r="BJ65" s="878">
        <f>'AVENTOS planning tool'!S25</f>
        <v>0</v>
      </c>
      <c r="BK65" s="879"/>
      <c r="BL65" s="879"/>
      <c r="BM65" s="879"/>
      <c r="BN65" s="879"/>
      <c r="BO65" s="879"/>
      <c r="BP65" s="880"/>
      <c r="BQ65" s="884" t="s">
        <v>136</v>
      </c>
      <c r="BR65" s="885"/>
      <c r="BS65" s="886"/>
      <c r="BT65" s="890"/>
      <c r="BU65" s="699"/>
      <c r="BV65" s="699"/>
      <c r="BW65" s="699"/>
      <c r="BX65" s="699"/>
      <c r="BY65" s="699"/>
      <c r="BZ65" s="699"/>
      <c r="CA65" s="699"/>
      <c r="CB65" s="699"/>
      <c r="CC65" s="699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3"/>
      <c r="DH65" s="63"/>
      <c r="DI65" s="63"/>
      <c r="DJ65" s="63"/>
    </row>
    <row r="66" spans="1:114" ht="15.75" x14ac:dyDescent="0.2">
      <c r="A66" s="94"/>
      <c r="B66" s="63"/>
      <c r="C66" s="118"/>
      <c r="D66" s="118"/>
      <c r="E66" s="118"/>
      <c r="F66" s="118"/>
      <c r="G66" s="118"/>
      <c r="H66" s="118"/>
      <c r="I66" s="88"/>
      <c r="J66" s="88"/>
      <c r="K66" s="118"/>
      <c r="L66" s="118"/>
      <c r="M66" s="118"/>
      <c r="N66" s="118"/>
      <c r="O66" s="88"/>
      <c r="P66" s="88"/>
      <c r="Q66" s="88"/>
      <c r="R66" s="88"/>
      <c r="S66" s="118"/>
      <c r="T66" s="118"/>
      <c r="U66" s="118"/>
      <c r="V66" s="118"/>
      <c r="W66" s="118"/>
      <c r="X66" s="159"/>
      <c r="Y66" s="159"/>
      <c r="Z66" s="159"/>
      <c r="AA66" s="159"/>
      <c r="AB66" s="159"/>
      <c r="AC66" s="159"/>
      <c r="AD66" s="159"/>
      <c r="AE66" s="103"/>
      <c r="AF66" s="159"/>
      <c r="AG66" s="159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106"/>
      <c r="BF66" s="106"/>
      <c r="BG66" s="94"/>
      <c r="BH66" s="161"/>
      <c r="BI66" s="161"/>
      <c r="BJ66" s="850"/>
      <c r="BK66" s="851"/>
      <c r="BL66" s="851"/>
      <c r="BM66" s="851"/>
      <c r="BN66" s="851"/>
      <c r="BO66" s="851"/>
      <c r="BP66" s="852"/>
      <c r="BQ66" s="868" t="s">
        <v>80</v>
      </c>
      <c r="BR66" s="869"/>
      <c r="BS66" s="870"/>
      <c r="BT66" s="890" t="s">
        <v>137</v>
      </c>
      <c r="BU66" s="699" t="s">
        <v>140</v>
      </c>
      <c r="BV66" s="699"/>
      <c r="BW66" s="699"/>
      <c r="BX66" s="699"/>
      <c r="BY66" s="699"/>
      <c r="BZ66" s="699"/>
      <c r="CA66" s="699"/>
      <c r="CB66" s="699"/>
      <c r="CC66" s="699"/>
      <c r="CD66" s="699"/>
      <c r="CE66" s="699"/>
      <c r="CF66" s="699"/>
      <c r="CG66" s="699"/>
      <c r="CH66" s="699"/>
      <c r="CI66" s="64"/>
      <c r="CJ66" s="874" t="s">
        <v>219</v>
      </c>
      <c r="CK66" s="874"/>
      <c r="CL66" s="874"/>
      <c r="CM66" s="874"/>
      <c r="CN66" s="874"/>
      <c r="CO66" s="874"/>
      <c r="CP66" s="874"/>
      <c r="CQ66" s="874"/>
      <c r="CR66" s="874"/>
      <c r="CS66" s="874"/>
      <c r="CT66" s="874"/>
      <c r="CU66" s="874"/>
      <c r="CV66" s="874"/>
      <c r="CW66" s="874"/>
      <c r="CX66" s="164"/>
      <c r="CY66" s="164"/>
      <c r="CZ66" s="164"/>
      <c r="DA66" s="164"/>
      <c r="DB66" s="164"/>
      <c r="DC66" s="164"/>
      <c r="DD66" s="164"/>
      <c r="DE66" s="164"/>
      <c r="DF66" s="164"/>
      <c r="DG66" s="164"/>
      <c r="DH66" s="164"/>
      <c r="DI66" s="164"/>
      <c r="DJ66" s="164"/>
    </row>
    <row r="67" spans="1:114" ht="16.5" thickBot="1" x14ac:dyDescent="0.25">
      <c r="A67" s="94"/>
      <c r="B67" s="63"/>
      <c r="C67" s="118"/>
      <c r="D67" s="118"/>
      <c r="E67" s="118"/>
      <c r="F67" s="118"/>
      <c r="G67" s="118"/>
      <c r="H67" s="118"/>
      <c r="I67" s="88"/>
      <c r="J67" s="88"/>
      <c r="K67" s="118"/>
      <c r="L67" s="118"/>
      <c r="M67" s="118"/>
      <c r="N67" s="118"/>
      <c r="O67" s="88"/>
      <c r="P67" s="88"/>
      <c r="Q67" s="88"/>
      <c r="R67" s="88"/>
      <c r="S67" s="118"/>
      <c r="T67" s="118"/>
      <c r="U67" s="118"/>
      <c r="V67" s="118"/>
      <c r="W67" s="118"/>
      <c r="X67" s="159"/>
      <c r="Y67" s="159"/>
      <c r="Z67" s="159"/>
      <c r="AA67" s="159"/>
      <c r="AB67" s="159"/>
      <c r="AC67" s="159"/>
      <c r="AD67" s="159"/>
      <c r="AE67" s="103"/>
      <c r="AF67" s="159"/>
      <c r="AG67" s="159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106"/>
      <c r="BF67" s="106"/>
      <c r="BG67" s="94"/>
      <c r="BH67" s="161"/>
      <c r="BI67" s="161"/>
      <c r="BJ67" s="972"/>
      <c r="BK67" s="973"/>
      <c r="BL67" s="973"/>
      <c r="BM67" s="973"/>
      <c r="BN67" s="973"/>
      <c r="BO67" s="973"/>
      <c r="BP67" s="974"/>
      <c r="BQ67" s="862" t="s">
        <v>136</v>
      </c>
      <c r="BR67" s="863"/>
      <c r="BS67" s="864"/>
      <c r="BT67" s="890"/>
      <c r="BU67" s="699"/>
      <c r="BV67" s="699"/>
      <c r="BW67" s="699"/>
      <c r="BX67" s="699"/>
      <c r="BY67" s="699"/>
      <c r="BZ67" s="699"/>
      <c r="CA67" s="699"/>
      <c r="CB67" s="699"/>
      <c r="CC67" s="699"/>
      <c r="CD67" s="699"/>
      <c r="CE67" s="699"/>
      <c r="CF67" s="699"/>
      <c r="CG67" s="699"/>
      <c r="CH67" s="699"/>
      <c r="CI67" s="64"/>
      <c r="CJ67" s="874"/>
      <c r="CK67" s="874"/>
      <c r="CL67" s="874"/>
      <c r="CM67" s="874"/>
      <c r="CN67" s="874"/>
      <c r="CO67" s="874"/>
      <c r="CP67" s="874"/>
      <c r="CQ67" s="874"/>
      <c r="CR67" s="874"/>
      <c r="CS67" s="874"/>
      <c r="CT67" s="874"/>
      <c r="CU67" s="874"/>
      <c r="CV67" s="874"/>
      <c r="CW67" s="874"/>
      <c r="CX67" s="164"/>
      <c r="CY67" s="164"/>
      <c r="CZ67" s="164"/>
      <c r="DA67" s="164"/>
      <c r="DB67" s="164"/>
      <c r="DC67" s="164"/>
      <c r="DD67" s="164"/>
      <c r="DE67" s="164"/>
      <c r="DF67" s="164"/>
      <c r="DG67" s="164"/>
      <c r="DH67" s="164"/>
      <c r="DI67" s="164"/>
      <c r="DJ67" s="164"/>
    </row>
    <row r="68" spans="1:114" ht="16.5" thickBot="1" x14ac:dyDescent="0.25">
      <c r="A68" s="94"/>
      <c r="B68" s="63"/>
      <c r="C68" s="118"/>
      <c r="D68" s="118"/>
      <c r="E68" s="118"/>
      <c r="F68" s="118"/>
      <c r="G68" s="118"/>
      <c r="H68" s="118"/>
      <c r="I68" s="88"/>
      <c r="J68" s="88"/>
      <c r="K68" s="118"/>
      <c r="L68" s="118"/>
      <c r="M68" s="118"/>
      <c r="N68" s="118"/>
      <c r="O68" s="88"/>
      <c r="P68" s="88"/>
      <c r="Q68" s="88"/>
      <c r="R68" s="88"/>
      <c r="S68" s="118"/>
      <c r="T68" s="118"/>
      <c r="U68" s="118"/>
      <c r="V68" s="118"/>
      <c r="W68" s="118"/>
      <c r="X68" s="159"/>
      <c r="Y68" s="159"/>
      <c r="Z68" s="159"/>
      <c r="AA68" s="159"/>
      <c r="AB68" s="159"/>
      <c r="AC68" s="159"/>
      <c r="AD68" s="159"/>
      <c r="AE68" s="10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106"/>
      <c r="BF68" s="106"/>
      <c r="BG68" s="94"/>
      <c r="BH68" s="161"/>
      <c r="BI68" s="161"/>
      <c r="BJ68" s="855"/>
      <c r="BK68" s="856"/>
      <c r="BL68" s="856"/>
      <c r="BM68" s="856"/>
      <c r="BN68" s="856"/>
      <c r="BO68" s="856"/>
      <c r="BP68" s="857"/>
      <c r="BQ68" s="721" t="s">
        <v>136</v>
      </c>
      <c r="BR68" s="722"/>
      <c r="BS68" s="723"/>
      <c r="BT68" s="63"/>
      <c r="BU68" s="699" t="s">
        <v>141</v>
      </c>
      <c r="BV68" s="699"/>
      <c r="BW68" s="699"/>
      <c r="BX68" s="699"/>
      <c r="BY68" s="699"/>
      <c r="BZ68" s="699"/>
      <c r="CA68" s="699"/>
      <c r="CB68" s="699"/>
      <c r="CC68" s="699"/>
      <c r="CD68" s="699"/>
      <c r="CE68" s="699"/>
      <c r="CF68" s="699"/>
      <c r="CG68" s="699"/>
      <c r="CH68" s="699"/>
      <c r="CI68" s="699"/>
      <c r="CJ68" s="699"/>
      <c r="CK68" s="699"/>
      <c r="CL68" s="699"/>
      <c r="CM68" s="699"/>
      <c r="CN68" s="699"/>
      <c r="CO68" s="699"/>
      <c r="CP68" s="699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</row>
    <row r="69" spans="1:114" ht="18.75" thickBot="1" x14ac:dyDescent="0.25">
      <c r="A69" s="94"/>
      <c r="B69" s="63"/>
      <c r="C69" s="118"/>
      <c r="D69" s="118"/>
      <c r="E69" s="118"/>
      <c r="F69" s="118"/>
      <c r="G69" s="118"/>
      <c r="H69" s="118"/>
      <c r="I69" s="88"/>
      <c r="J69" s="88"/>
      <c r="K69" s="118"/>
      <c r="L69" s="118"/>
      <c r="M69" s="118"/>
      <c r="N69" s="118"/>
      <c r="O69" s="88"/>
      <c r="P69" s="88"/>
      <c r="Q69" s="88"/>
      <c r="R69" s="88"/>
      <c r="S69" s="118"/>
      <c r="T69" s="118"/>
      <c r="U69" s="118"/>
      <c r="V69" s="118"/>
      <c r="W69" s="118"/>
      <c r="X69" s="159"/>
      <c r="Y69" s="159"/>
      <c r="Z69" s="159"/>
      <c r="AA69" s="159"/>
      <c r="AB69" s="159"/>
      <c r="AC69" s="159"/>
      <c r="AD69" s="159"/>
      <c r="AE69" s="103"/>
      <c r="AF69" s="209"/>
      <c r="AG69" s="209"/>
      <c r="AH69" s="209"/>
      <c r="AI69" s="209"/>
      <c r="AJ69" s="121"/>
      <c r="AK69" s="121"/>
      <c r="AL69" s="121"/>
      <c r="AM69" s="63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106"/>
      <c r="BF69" s="106"/>
      <c r="BG69" s="94"/>
      <c r="BH69" s="161"/>
      <c r="BI69" s="161"/>
      <c r="BJ69" s="855"/>
      <c r="BK69" s="856"/>
      <c r="BL69" s="856"/>
      <c r="BM69" s="856"/>
      <c r="BN69" s="856"/>
      <c r="BO69" s="856"/>
      <c r="BP69" s="857"/>
      <c r="BQ69" s="721" t="s">
        <v>136</v>
      </c>
      <c r="BR69" s="722"/>
      <c r="BS69" s="723"/>
      <c r="BT69" s="63"/>
      <c r="BU69" s="699" t="s">
        <v>151</v>
      </c>
      <c r="BV69" s="699"/>
      <c r="BW69" s="699"/>
      <c r="BX69" s="699"/>
      <c r="BY69" s="699"/>
      <c r="BZ69" s="699"/>
      <c r="CA69" s="699"/>
      <c r="CB69" s="699"/>
      <c r="CC69" s="699"/>
      <c r="CD69" s="699"/>
      <c r="CE69" s="699"/>
      <c r="CF69" s="699"/>
      <c r="CG69" s="699"/>
      <c r="CH69" s="699"/>
      <c r="CI69" s="699"/>
      <c r="CJ69" s="699"/>
      <c r="CK69" s="699"/>
      <c r="CL69" s="699"/>
      <c r="CM69" s="699"/>
      <c r="CN69" s="699"/>
      <c r="CO69" s="699"/>
      <c r="CP69" s="699"/>
      <c r="CQ69" s="699"/>
      <c r="CR69" s="699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</row>
    <row r="70" spans="1:114" ht="18.75" thickBot="1" x14ac:dyDescent="0.25">
      <c r="A70" s="94"/>
      <c r="B70" s="63"/>
      <c r="C70" s="118"/>
      <c r="D70" s="122"/>
      <c r="E70" s="122"/>
      <c r="F70" s="122"/>
      <c r="G70" s="122"/>
      <c r="H70" s="122"/>
      <c r="I70" s="123"/>
      <c r="J70" s="123"/>
      <c r="K70" s="122"/>
      <c r="L70" s="122"/>
      <c r="M70" s="122"/>
      <c r="N70" s="122"/>
      <c r="O70" s="123"/>
      <c r="P70" s="123"/>
      <c r="Q70" s="123"/>
      <c r="R70" s="123"/>
      <c r="S70" s="122"/>
      <c r="T70" s="122"/>
      <c r="U70" s="122"/>
      <c r="V70" s="122"/>
      <c r="W70" s="122"/>
      <c r="X70" s="211"/>
      <c r="Y70" s="211"/>
      <c r="Z70" s="211"/>
      <c r="AA70" s="211"/>
      <c r="AB70" s="211"/>
      <c r="AC70" s="159"/>
      <c r="AD70" s="159"/>
      <c r="AE70" s="103"/>
      <c r="AF70" s="209"/>
      <c r="AG70" s="209"/>
      <c r="AH70" s="209"/>
      <c r="AI70" s="209"/>
      <c r="AJ70" s="121"/>
      <c r="AK70" s="121"/>
      <c r="AL70" s="121"/>
      <c r="AM70" s="63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106"/>
      <c r="BF70" s="106"/>
      <c r="BG70" s="94"/>
      <c r="BH70" s="161"/>
      <c r="BI70" s="161"/>
      <c r="BJ70" s="855"/>
      <c r="BK70" s="856"/>
      <c r="BL70" s="856"/>
      <c r="BM70" s="856"/>
      <c r="BN70" s="856"/>
      <c r="BO70" s="856"/>
      <c r="BP70" s="857"/>
      <c r="BQ70" s="721" t="s">
        <v>136</v>
      </c>
      <c r="BR70" s="722"/>
      <c r="BS70" s="723"/>
      <c r="BT70" s="63"/>
      <c r="BU70" s="699" t="s">
        <v>152</v>
      </c>
      <c r="BV70" s="699"/>
      <c r="BW70" s="699"/>
      <c r="BX70" s="699"/>
      <c r="BY70" s="699"/>
      <c r="BZ70" s="699"/>
      <c r="CA70" s="699"/>
      <c r="CB70" s="699"/>
      <c r="CC70" s="699"/>
      <c r="CD70" s="699"/>
      <c r="CE70" s="699"/>
      <c r="CF70" s="699"/>
      <c r="CG70" s="699"/>
      <c r="CH70" s="699"/>
      <c r="CI70" s="699"/>
      <c r="CJ70" s="699"/>
      <c r="CK70" s="699"/>
      <c r="CL70" s="699"/>
      <c r="CM70" s="699"/>
      <c r="CN70" s="699"/>
      <c r="CO70" s="699"/>
      <c r="CP70" s="699"/>
      <c r="CQ70" s="699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</row>
    <row r="71" spans="1:114" ht="16.5" thickBot="1" x14ac:dyDescent="0.25">
      <c r="A71" s="94"/>
      <c r="B71" s="63"/>
      <c r="C71" s="118"/>
      <c r="D71" s="122"/>
      <c r="E71" s="122"/>
      <c r="F71" s="122"/>
      <c r="G71" s="122"/>
      <c r="H71" s="122"/>
      <c r="I71" s="123"/>
      <c r="J71" s="123"/>
      <c r="K71" s="122"/>
      <c r="L71" s="122"/>
      <c r="M71" s="122"/>
      <c r="N71" s="122"/>
      <c r="O71" s="123"/>
      <c r="P71" s="123"/>
      <c r="Q71" s="123"/>
      <c r="R71" s="123"/>
      <c r="S71" s="122"/>
      <c r="T71" s="122"/>
      <c r="U71" s="122"/>
      <c r="V71" s="122"/>
      <c r="W71" s="122"/>
      <c r="X71" s="211"/>
      <c r="Y71" s="211"/>
      <c r="Z71" s="211"/>
      <c r="AA71" s="211"/>
      <c r="AB71" s="211"/>
      <c r="AC71" s="159"/>
      <c r="AD71" s="63"/>
      <c r="AE71" s="10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106"/>
      <c r="BF71" s="106"/>
      <c r="BG71" s="94"/>
      <c r="BH71" s="161"/>
      <c r="BI71" s="161"/>
      <c r="BJ71" s="718" t="str">
        <f>IF(BJ68="","",BJ68-BJ75)</f>
        <v/>
      </c>
      <c r="BK71" s="719"/>
      <c r="BL71" s="719"/>
      <c r="BM71" s="719"/>
      <c r="BN71" s="719"/>
      <c r="BO71" s="719"/>
      <c r="BP71" s="720"/>
      <c r="BQ71" s="721" t="s">
        <v>136</v>
      </c>
      <c r="BR71" s="722"/>
      <c r="BS71" s="723"/>
      <c r="BT71" s="63"/>
      <c r="BU71" s="699" t="s">
        <v>143</v>
      </c>
      <c r="BV71" s="699"/>
      <c r="BW71" s="699"/>
      <c r="BX71" s="699"/>
      <c r="BY71" s="699"/>
      <c r="BZ71" s="699"/>
      <c r="CA71" s="699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</row>
    <row r="72" spans="1:114" ht="16.5" thickBot="1" x14ac:dyDescent="0.25">
      <c r="A72" s="94"/>
      <c r="B72" s="63"/>
      <c r="C72" s="118"/>
      <c r="D72" s="122"/>
      <c r="E72" s="122"/>
      <c r="F72" s="122"/>
      <c r="G72" s="122"/>
      <c r="H72" s="122"/>
      <c r="I72" s="123"/>
      <c r="J72" s="123"/>
      <c r="K72" s="122"/>
      <c r="L72" s="122"/>
      <c r="M72" s="122"/>
      <c r="N72" s="122"/>
      <c r="O72" s="123"/>
      <c r="P72" s="123"/>
      <c r="Q72" s="123"/>
      <c r="R72" s="123"/>
      <c r="S72" s="122"/>
      <c r="T72" s="122"/>
      <c r="U72" s="122"/>
      <c r="V72" s="122"/>
      <c r="W72" s="122"/>
      <c r="X72" s="211"/>
      <c r="Y72" s="211"/>
      <c r="Z72" s="211"/>
      <c r="AA72" s="211"/>
      <c r="AB72" s="211"/>
      <c r="AC72" s="159"/>
      <c r="AD72" s="63"/>
      <c r="AE72" s="103"/>
      <c r="AF72" s="920" t="str">
        <f>IF('AVENTOS planning tool'!CG4="P","",IF(BJ68&lt;=24,"NA",IF(BJ75&gt;=36,"NA",BJ75)))</f>
        <v>NA</v>
      </c>
      <c r="AG72" s="921"/>
      <c r="AH72" s="921"/>
      <c r="AI72" s="921"/>
      <c r="AJ72" s="922"/>
      <c r="AK72" s="721" t="s">
        <v>136</v>
      </c>
      <c r="AL72" s="722"/>
      <c r="AM72" s="723"/>
      <c r="AN72" s="66"/>
      <c r="AO72" s="699" t="s">
        <v>230</v>
      </c>
      <c r="AP72" s="699"/>
      <c r="AQ72" s="699"/>
      <c r="AR72" s="699"/>
      <c r="AS72" s="699"/>
      <c r="AT72" s="699"/>
      <c r="AU72" s="699"/>
      <c r="AV72" s="699"/>
      <c r="AW72" s="66"/>
      <c r="AX72" s="66"/>
      <c r="AY72" s="66"/>
      <c r="AZ72" s="66"/>
      <c r="BA72" s="66"/>
      <c r="BB72" s="66"/>
      <c r="BC72" s="66"/>
      <c r="BD72" s="66"/>
      <c r="BE72" s="63"/>
      <c r="BF72" s="106"/>
      <c r="BG72" s="94"/>
      <c r="BH72" s="161"/>
      <c r="BI72" s="161"/>
      <c r="BJ72" s="718" t="str">
        <f>IF(BJ69="","",BJ69-BJ76)</f>
        <v/>
      </c>
      <c r="BK72" s="719"/>
      <c r="BL72" s="719"/>
      <c r="BM72" s="719"/>
      <c r="BN72" s="719"/>
      <c r="BO72" s="719"/>
      <c r="BP72" s="720"/>
      <c r="BQ72" s="721" t="s">
        <v>136</v>
      </c>
      <c r="BR72" s="722"/>
      <c r="BS72" s="723"/>
      <c r="BT72" s="63"/>
      <c r="BU72" s="699" t="s">
        <v>144</v>
      </c>
      <c r="BV72" s="699"/>
      <c r="BW72" s="699"/>
      <c r="BX72" s="699"/>
      <c r="BY72" s="699"/>
      <c r="BZ72" s="699"/>
      <c r="CA72" s="699"/>
      <c r="CB72" s="699"/>
      <c r="CC72" s="699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</row>
    <row r="73" spans="1:114" ht="16.5" thickBot="1" x14ac:dyDescent="0.25">
      <c r="A73" s="94"/>
      <c r="B73" s="63"/>
      <c r="C73" s="118"/>
      <c r="D73" s="122"/>
      <c r="E73" s="122"/>
      <c r="F73" s="122"/>
      <c r="G73" s="122"/>
      <c r="H73" s="122"/>
      <c r="I73" s="123"/>
      <c r="J73" s="123"/>
      <c r="K73" s="122"/>
      <c r="L73" s="122"/>
      <c r="M73" s="122"/>
      <c r="N73" s="122"/>
      <c r="O73" s="123"/>
      <c r="P73" s="123"/>
      <c r="Q73" s="123"/>
      <c r="R73" s="123"/>
      <c r="S73" s="122"/>
      <c r="T73" s="122"/>
      <c r="U73" s="122"/>
      <c r="V73" s="122"/>
      <c r="W73" s="122"/>
      <c r="X73" s="211"/>
      <c r="Y73" s="211"/>
      <c r="Z73" s="211"/>
      <c r="AA73" s="211"/>
      <c r="AB73" s="211"/>
      <c r="AC73" s="159"/>
      <c r="AD73" s="159"/>
      <c r="AE73" s="103"/>
      <c r="AF73" s="201"/>
      <c r="AG73" s="201"/>
      <c r="AH73" s="201"/>
      <c r="AI73" s="201"/>
      <c r="AJ73" s="201"/>
      <c r="AK73" s="66"/>
      <c r="AL73" s="66"/>
      <c r="AM73" s="66"/>
      <c r="AN73" s="66"/>
      <c r="AO73" s="899" t="s">
        <v>231</v>
      </c>
      <c r="AP73" s="899"/>
      <c r="AQ73" s="899"/>
      <c r="AR73" s="899"/>
      <c r="AS73" s="899"/>
      <c r="AT73" s="899"/>
      <c r="AU73" s="899"/>
      <c r="AV73" s="899"/>
      <c r="AW73" s="899"/>
      <c r="AX73" s="899"/>
      <c r="AY73" s="899"/>
      <c r="AZ73" s="899"/>
      <c r="BA73" s="899"/>
      <c r="BB73" s="899"/>
      <c r="BC73" s="899"/>
      <c r="BD73" s="899"/>
      <c r="BE73" s="63"/>
      <c r="BF73" s="106"/>
      <c r="BG73" s="94"/>
      <c r="BH73" s="161"/>
      <c r="BI73" s="161"/>
      <c r="BJ73" s="718" t="str">
        <f>IF(BJ70="","",BJ70-BJ77)</f>
        <v/>
      </c>
      <c r="BK73" s="719"/>
      <c r="BL73" s="719"/>
      <c r="BM73" s="719"/>
      <c r="BN73" s="719"/>
      <c r="BO73" s="719"/>
      <c r="BP73" s="720"/>
      <c r="BQ73" s="721" t="s">
        <v>136</v>
      </c>
      <c r="BR73" s="722"/>
      <c r="BS73" s="723"/>
      <c r="BT73" s="63"/>
      <c r="BU73" s="699" t="s">
        <v>145</v>
      </c>
      <c r="BV73" s="699"/>
      <c r="BW73" s="699"/>
      <c r="BX73" s="699"/>
      <c r="BY73" s="699"/>
      <c r="BZ73" s="699"/>
      <c r="CA73" s="699"/>
      <c r="CB73" s="699"/>
      <c r="CC73" s="699"/>
      <c r="CD73" s="699"/>
      <c r="CE73" s="699"/>
      <c r="CF73" s="699"/>
      <c r="CG73" s="63"/>
      <c r="CH73" s="63"/>
      <c r="CI73" s="63"/>
      <c r="CJ73" s="63"/>
      <c r="CK73" s="63"/>
      <c r="CL73" s="63"/>
      <c r="CM73" s="63"/>
      <c r="CN73" s="164"/>
      <c r="CO73" s="164"/>
      <c r="CP73" s="164"/>
      <c r="CQ73" s="164"/>
      <c r="CR73" s="164"/>
      <c r="CS73" s="164"/>
      <c r="CT73" s="164"/>
      <c r="CU73" s="164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</row>
    <row r="74" spans="1:114" ht="16.5" thickBot="1" x14ac:dyDescent="0.25">
      <c r="A74" s="94"/>
      <c r="B74" s="63"/>
      <c r="C74" s="118"/>
      <c r="D74" s="122"/>
      <c r="E74" s="122"/>
      <c r="F74" s="122"/>
      <c r="G74" s="122"/>
      <c r="H74" s="122"/>
      <c r="I74" s="123"/>
      <c r="J74" s="123"/>
      <c r="K74" s="122"/>
      <c r="L74" s="122"/>
      <c r="M74" s="122"/>
      <c r="N74" s="122"/>
      <c r="O74" s="123"/>
      <c r="P74" s="123"/>
      <c r="Q74" s="123"/>
      <c r="R74" s="123"/>
      <c r="S74" s="122"/>
      <c r="T74" s="122"/>
      <c r="U74" s="122"/>
      <c r="V74" s="122"/>
      <c r="W74" s="122"/>
      <c r="X74" s="211"/>
      <c r="Y74" s="211"/>
      <c r="Z74" s="211"/>
      <c r="AA74" s="211"/>
      <c r="AB74" s="211"/>
      <c r="AC74" s="159"/>
      <c r="AD74" s="159"/>
      <c r="AE74" s="103"/>
      <c r="AF74" s="920" t="str">
        <f>IF('AVENTOS planning tool'!CG4="P","",IF(BJ68&lt;=24,"NA",IF(BJ75&gt;=36,"NA",68.5)))</f>
        <v>NA</v>
      </c>
      <c r="AG74" s="921"/>
      <c r="AH74" s="921"/>
      <c r="AI74" s="921"/>
      <c r="AJ74" s="922"/>
      <c r="AK74" s="721" t="s">
        <v>136</v>
      </c>
      <c r="AL74" s="722"/>
      <c r="AM74" s="723"/>
      <c r="AN74" s="66"/>
      <c r="AO74" s="899"/>
      <c r="AP74" s="899"/>
      <c r="AQ74" s="899"/>
      <c r="AR74" s="899"/>
      <c r="AS74" s="899"/>
      <c r="AT74" s="899"/>
      <c r="AU74" s="899"/>
      <c r="AV74" s="899"/>
      <c r="AW74" s="899"/>
      <c r="AX74" s="899"/>
      <c r="AY74" s="899"/>
      <c r="AZ74" s="899"/>
      <c r="BA74" s="899"/>
      <c r="BB74" s="899"/>
      <c r="BC74" s="899"/>
      <c r="BD74" s="899"/>
      <c r="BE74" s="202"/>
      <c r="BF74" s="106"/>
      <c r="BG74" s="94"/>
      <c r="BH74" s="161"/>
      <c r="BI74" s="161"/>
      <c r="BJ74" s="196"/>
      <c r="BK74" s="196"/>
      <c r="BL74" s="196"/>
      <c r="BM74" s="196"/>
      <c r="BN74" s="196"/>
      <c r="BO74" s="196"/>
      <c r="BP74" s="196"/>
      <c r="BQ74" s="197"/>
      <c r="BR74" s="197"/>
      <c r="BS74" s="197"/>
      <c r="BT74" s="63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63"/>
      <c r="CH74" s="63"/>
      <c r="CI74" s="63"/>
      <c r="CJ74" s="63"/>
      <c r="CK74" s="63"/>
      <c r="CL74" s="63"/>
      <c r="CM74" s="63"/>
      <c r="CN74" s="164"/>
      <c r="CO74" s="164"/>
      <c r="CP74" s="164"/>
      <c r="CQ74" s="164"/>
      <c r="CR74" s="164"/>
      <c r="CS74" s="164"/>
      <c r="CT74" s="164"/>
      <c r="CU74" s="164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</row>
    <row r="75" spans="1:114" ht="16.5" thickBot="1" x14ac:dyDescent="0.25">
      <c r="A75" s="94"/>
      <c r="B75" s="63"/>
      <c r="C75" s="118"/>
      <c r="D75" s="122"/>
      <c r="E75" s="122"/>
      <c r="F75" s="122"/>
      <c r="G75" s="122"/>
      <c r="H75" s="122"/>
      <c r="I75" s="123"/>
      <c r="J75" s="123"/>
      <c r="K75" s="122"/>
      <c r="L75" s="122"/>
      <c r="M75" s="122"/>
      <c r="N75" s="122"/>
      <c r="O75" s="123"/>
      <c r="P75" s="123"/>
      <c r="Q75" s="123"/>
      <c r="R75" s="123"/>
      <c r="S75" s="122"/>
      <c r="T75" s="122"/>
      <c r="U75" s="122"/>
      <c r="V75" s="122"/>
      <c r="W75" s="122"/>
      <c r="X75" s="211"/>
      <c r="Y75" s="211"/>
      <c r="Z75" s="211"/>
      <c r="AA75" s="211"/>
      <c r="AB75" s="211"/>
      <c r="AC75" s="159"/>
      <c r="AD75" s="159"/>
      <c r="AE75" s="103"/>
      <c r="AF75" s="201"/>
      <c r="AG75" s="201"/>
      <c r="AH75" s="201"/>
      <c r="AI75" s="201"/>
      <c r="AJ75" s="201"/>
      <c r="AK75" s="66"/>
      <c r="AL75" s="66"/>
      <c r="AM75" s="66"/>
      <c r="AN75" s="66"/>
      <c r="AO75" s="899"/>
      <c r="AP75" s="899"/>
      <c r="AQ75" s="899"/>
      <c r="AR75" s="899"/>
      <c r="AS75" s="899"/>
      <c r="AT75" s="899"/>
      <c r="AU75" s="899"/>
      <c r="AV75" s="899"/>
      <c r="AW75" s="899"/>
      <c r="AX75" s="899"/>
      <c r="AY75" s="899"/>
      <c r="AZ75" s="899"/>
      <c r="BA75" s="899"/>
      <c r="BB75" s="899"/>
      <c r="BC75" s="899"/>
      <c r="BD75" s="899"/>
      <c r="BE75" s="202"/>
      <c r="BF75" s="106"/>
      <c r="BG75" s="94"/>
      <c r="BH75" s="161"/>
      <c r="BI75" s="161"/>
      <c r="BJ75" s="855"/>
      <c r="BK75" s="856"/>
      <c r="BL75" s="856"/>
      <c r="BM75" s="856"/>
      <c r="BN75" s="856"/>
      <c r="BO75" s="856"/>
      <c r="BP75" s="857"/>
      <c r="BQ75" s="721" t="s">
        <v>136</v>
      </c>
      <c r="BR75" s="722"/>
      <c r="BS75" s="723"/>
      <c r="BT75" s="63"/>
      <c r="BU75" s="699" t="s">
        <v>195</v>
      </c>
      <c r="BV75" s="699"/>
      <c r="BW75" s="699"/>
      <c r="BX75" s="699"/>
      <c r="BY75" s="699"/>
      <c r="BZ75" s="699"/>
      <c r="CA75" s="699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164"/>
      <c r="CO75" s="164"/>
      <c r="CP75" s="164"/>
      <c r="CQ75" s="164"/>
      <c r="CR75" s="164"/>
      <c r="CS75" s="164"/>
      <c r="CT75" s="164"/>
      <c r="CU75" s="164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</row>
    <row r="76" spans="1:114" ht="16.5" thickBot="1" x14ac:dyDescent="0.25">
      <c r="A76" s="94"/>
      <c r="B76" s="63"/>
      <c r="C76" s="118"/>
      <c r="D76" s="122"/>
      <c r="E76" s="122"/>
      <c r="F76" s="122"/>
      <c r="G76" s="122"/>
      <c r="H76" s="122"/>
      <c r="I76" s="123"/>
      <c r="J76" s="123"/>
      <c r="K76" s="122"/>
      <c r="L76" s="122"/>
      <c r="M76" s="122"/>
      <c r="N76" s="122"/>
      <c r="O76" s="123"/>
      <c r="P76" s="123"/>
      <c r="Q76" s="123"/>
      <c r="R76" s="123"/>
      <c r="S76" s="122"/>
      <c r="T76" s="122"/>
      <c r="U76" s="122"/>
      <c r="V76" s="122"/>
      <c r="W76" s="122"/>
      <c r="X76" s="211"/>
      <c r="Y76" s="211"/>
      <c r="Z76" s="211"/>
      <c r="AA76" s="211"/>
      <c r="AB76" s="211"/>
      <c r="AC76" s="159"/>
      <c r="AD76" s="159"/>
      <c r="AE76" s="103"/>
      <c r="AF76" s="920" t="str">
        <f>IF('AVENTOS planning tool'!CG4="P","",IF(BJ68&lt;=24,"NA",IF(BJ68&lt;=23,"NA",IF(BJ75&lt;=28,37,IF(BJ75&gt;=36,"NA",(-BJ75/2)+51)))))</f>
        <v>NA</v>
      </c>
      <c r="AG76" s="921"/>
      <c r="AH76" s="921"/>
      <c r="AI76" s="921"/>
      <c r="AJ76" s="922"/>
      <c r="AK76" s="721" t="s">
        <v>136</v>
      </c>
      <c r="AL76" s="722"/>
      <c r="AM76" s="723"/>
      <c r="AN76" s="66"/>
      <c r="AO76" s="1036" t="s">
        <v>227</v>
      </c>
      <c r="AP76" s="1036"/>
      <c r="AQ76" s="1036"/>
      <c r="AR76" s="1036"/>
      <c r="AS76" s="103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202"/>
      <c r="BF76" s="106"/>
      <c r="BG76" s="94"/>
      <c r="BH76" s="161"/>
      <c r="BI76" s="161"/>
      <c r="BJ76" s="855"/>
      <c r="BK76" s="856"/>
      <c r="BL76" s="856"/>
      <c r="BM76" s="856"/>
      <c r="BN76" s="856"/>
      <c r="BO76" s="856"/>
      <c r="BP76" s="857"/>
      <c r="BQ76" s="721" t="s">
        <v>136</v>
      </c>
      <c r="BR76" s="722"/>
      <c r="BS76" s="723"/>
      <c r="BT76" s="63"/>
      <c r="BU76" s="699" t="s">
        <v>146</v>
      </c>
      <c r="BV76" s="699"/>
      <c r="BW76" s="699"/>
      <c r="BX76" s="699"/>
      <c r="BY76" s="699"/>
      <c r="BZ76" s="699"/>
      <c r="CA76" s="699"/>
      <c r="CB76" s="699"/>
      <c r="CC76" s="699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165"/>
      <c r="CO76" s="165"/>
      <c r="CP76" s="165"/>
      <c r="CQ76" s="165"/>
      <c r="CR76" s="165"/>
      <c r="CS76" s="165"/>
      <c r="CT76" s="164"/>
      <c r="CU76" s="164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</row>
    <row r="77" spans="1:114" ht="16.5" thickBot="1" x14ac:dyDescent="0.25">
      <c r="A77" s="94"/>
      <c r="B77" s="63"/>
      <c r="C77" s="118"/>
      <c r="D77" s="122"/>
      <c r="E77" s="122"/>
      <c r="F77" s="122"/>
      <c r="G77" s="122"/>
      <c r="H77" s="122"/>
      <c r="I77" s="123"/>
      <c r="J77" s="123"/>
      <c r="K77" s="122"/>
      <c r="L77" s="122"/>
      <c r="M77" s="122"/>
      <c r="N77" s="122"/>
      <c r="O77" s="123"/>
      <c r="P77" s="123"/>
      <c r="Q77" s="123"/>
      <c r="R77" s="123"/>
      <c r="S77" s="122"/>
      <c r="T77" s="122"/>
      <c r="U77" s="122"/>
      <c r="V77" s="122"/>
      <c r="W77" s="122"/>
      <c r="X77" s="211"/>
      <c r="Y77" s="211"/>
      <c r="Z77" s="211"/>
      <c r="AA77" s="211"/>
      <c r="AB77" s="211"/>
      <c r="AC77" s="159"/>
      <c r="AD77" s="159"/>
      <c r="AE77" s="103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3"/>
      <c r="BF77" s="106"/>
      <c r="BG77" s="94"/>
      <c r="BH77" s="161"/>
      <c r="BI77" s="161"/>
      <c r="BJ77" s="855"/>
      <c r="BK77" s="856"/>
      <c r="BL77" s="856"/>
      <c r="BM77" s="856"/>
      <c r="BN77" s="856"/>
      <c r="BO77" s="856"/>
      <c r="BP77" s="857"/>
      <c r="BQ77" s="721" t="s">
        <v>136</v>
      </c>
      <c r="BR77" s="722"/>
      <c r="BS77" s="723"/>
      <c r="BT77" s="63"/>
      <c r="BU77" s="699" t="s">
        <v>147</v>
      </c>
      <c r="BV77" s="699"/>
      <c r="BW77" s="699"/>
      <c r="BX77" s="699"/>
      <c r="BY77" s="699"/>
      <c r="BZ77" s="699"/>
      <c r="CA77" s="699"/>
      <c r="CB77" s="699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164"/>
      <c r="CO77" s="164"/>
      <c r="CP77" s="164"/>
      <c r="CQ77" s="164"/>
      <c r="CR77" s="164"/>
      <c r="CS77" s="164"/>
      <c r="CT77" s="164"/>
      <c r="CU77" s="164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</row>
    <row r="78" spans="1:114" ht="16.5" thickBot="1" x14ac:dyDescent="0.25">
      <c r="A78" s="94"/>
      <c r="B78" s="63"/>
      <c r="C78" s="118"/>
      <c r="D78" s="122"/>
      <c r="E78" s="122"/>
      <c r="F78" s="122"/>
      <c r="G78" s="122"/>
      <c r="H78" s="122"/>
      <c r="I78" s="123"/>
      <c r="J78" s="123"/>
      <c r="K78" s="122"/>
      <c r="L78" s="122"/>
      <c r="M78" s="122"/>
      <c r="N78" s="122"/>
      <c r="O78" s="123"/>
      <c r="P78" s="123"/>
      <c r="Q78" s="123"/>
      <c r="R78" s="123"/>
      <c r="S78" s="122"/>
      <c r="T78" s="122"/>
      <c r="U78" s="122"/>
      <c r="V78" s="122"/>
      <c r="W78" s="122"/>
      <c r="X78" s="211"/>
      <c r="Y78" s="211"/>
      <c r="Z78" s="211"/>
      <c r="AA78" s="211"/>
      <c r="AB78" s="211"/>
      <c r="AC78" s="159"/>
      <c r="AD78" s="159"/>
      <c r="AE78" s="103"/>
      <c r="AF78" s="920" t="str">
        <f>IF('AVENTOS planning tool'!CG4="P","",IF(BJ68&lt;=24,"NA",IF(BJ68&lt;=23,"NA",IF(BJ75&gt;=36,"NA",IF(AF76=37,1.5,(BJ75/2)-12.5)))))</f>
        <v>NA</v>
      </c>
      <c r="AG78" s="921"/>
      <c r="AH78" s="921"/>
      <c r="AI78" s="921"/>
      <c r="AJ78" s="922"/>
      <c r="AK78" s="721" t="s">
        <v>136</v>
      </c>
      <c r="AL78" s="722"/>
      <c r="AM78" s="723"/>
      <c r="AN78" s="66"/>
      <c r="AO78" s="1036" t="s">
        <v>228</v>
      </c>
      <c r="AP78" s="1036"/>
      <c r="AQ78" s="1036"/>
      <c r="AR78" s="1036"/>
      <c r="AS78" s="1036"/>
      <c r="AT78" s="103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3"/>
      <c r="BF78" s="106"/>
      <c r="BG78" s="94"/>
      <c r="BH78" s="161"/>
      <c r="BI78" s="161"/>
      <c r="BJ78" s="718" t="e">
        <f>BJ63-BJ71-BJ72</f>
        <v>#VALUE!</v>
      </c>
      <c r="BK78" s="719"/>
      <c r="BL78" s="719"/>
      <c r="BM78" s="719"/>
      <c r="BN78" s="719"/>
      <c r="BO78" s="719"/>
      <c r="BP78" s="720"/>
      <c r="BQ78" s="721" t="s">
        <v>136</v>
      </c>
      <c r="BR78" s="722"/>
      <c r="BS78" s="723"/>
      <c r="BT78" s="63"/>
      <c r="BU78" s="699" t="s">
        <v>5</v>
      </c>
      <c r="BV78" s="699"/>
      <c r="BW78" s="699"/>
      <c r="BX78" s="699"/>
      <c r="BY78" s="699"/>
      <c r="BZ78" s="699"/>
      <c r="CA78" s="699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992"/>
      <c r="CO78" s="992"/>
      <c r="CP78" s="992"/>
      <c r="CQ78" s="992"/>
      <c r="CR78" s="992"/>
      <c r="CS78" s="992"/>
      <c r="CT78" s="164"/>
      <c r="CU78" s="164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</row>
    <row r="79" spans="1:114" ht="16.5" thickBot="1" x14ac:dyDescent="0.25">
      <c r="A79" s="94"/>
      <c r="B79" s="63"/>
      <c r="C79" s="118"/>
      <c r="D79" s="122"/>
      <c r="E79" s="122"/>
      <c r="F79" s="122"/>
      <c r="G79" s="122"/>
      <c r="H79" s="122"/>
      <c r="I79" s="123"/>
      <c r="J79" s="123"/>
      <c r="K79" s="122"/>
      <c r="L79" s="122"/>
      <c r="M79" s="122"/>
      <c r="N79" s="122"/>
      <c r="O79" s="123"/>
      <c r="P79" s="123"/>
      <c r="Q79" s="123"/>
      <c r="R79" s="123"/>
      <c r="S79" s="122"/>
      <c r="T79" s="122"/>
      <c r="U79" s="122"/>
      <c r="V79" s="122"/>
      <c r="W79" s="122"/>
      <c r="X79" s="125"/>
      <c r="Y79" s="125"/>
      <c r="Z79" s="125"/>
      <c r="AA79" s="125"/>
      <c r="AB79" s="125"/>
      <c r="AC79" s="103"/>
      <c r="AD79" s="103"/>
      <c r="AE79" s="103"/>
      <c r="AF79" s="66"/>
      <c r="AG79" s="66"/>
      <c r="AH79" s="66"/>
      <c r="AI79" s="66"/>
      <c r="AJ79" s="66"/>
      <c r="AK79" s="66"/>
      <c r="AL79" s="66"/>
      <c r="AM79" s="66"/>
      <c r="AN79" s="66"/>
      <c r="AO79" s="204"/>
      <c r="AP79" s="204"/>
      <c r="AQ79" s="204"/>
      <c r="AR79" s="204"/>
      <c r="AS79" s="204"/>
      <c r="AT79" s="204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3"/>
      <c r="BF79" s="106"/>
      <c r="BG79" s="94"/>
      <c r="BH79" s="161"/>
      <c r="BI79" s="232"/>
      <c r="BJ79" s="718" t="e">
        <f>BJ65-(BJ73*2)</f>
        <v>#VALUE!</v>
      </c>
      <c r="BK79" s="719"/>
      <c r="BL79" s="719"/>
      <c r="BM79" s="719"/>
      <c r="BN79" s="719"/>
      <c r="BO79" s="719"/>
      <c r="BP79" s="720"/>
      <c r="BQ79" s="721" t="s">
        <v>136</v>
      </c>
      <c r="BR79" s="722"/>
      <c r="BS79" s="723"/>
      <c r="BT79" s="63"/>
      <c r="BU79" s="699" t="s">
        <v>6</v>
      </c>
      <c r="BV79" s="699"/>
      <c r="BW79" s="699"/>
      <c r="BX79" s="699"/>
      <c r="BY79" s="699"/>
      <c r="BZ79" s="699"/>
      <c r="CA79" s="699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163"/>
      <c r="CO79" s="163"/>
      <c r="CP79" s="163"/>
      <c r="CQ79" s="167"/>
      <c r="CR79" s="167"/>
      <c r="CS79" s="167"/>
      <c r="CT79" s="164"/>
      <c r="CU79" s="164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</row>
    <row r="80" spans="1:114" ht="16.5" thickBot="1" x14ac:dyDescent="0.25">
      <c r="A80" s="94"/>
      <c r="B80" s="63"/>
      <c r="C80" s="118"/>
      <c r="D80" s="122"/>
      <c r="E80" s="122"/>
      <c r="F80" s="122"/>
      <c r="G80" s="122"/>
      <c r="H80" s="122"/>
      <c r="I80" s="123"/>
      <c r="J80" s="123"/>
      <c r="K80" s="122"/>
      <c r="L80" s="122"/>
      <c r="M80" s="122"/>
      <c r="N80" s="122"/>
      <c r="O80" s="123"/>
      <c r="P80" s="123"/>
      <c r="Q80" s="123"/>
      <c r="R80" s="123"/>
      <c r="S80" s="122"/>
      <c r="T80" s="122"/>
      <c r="U80" s="122"/>
      <c r="V80" s="122"/>
      <c r="W80" s="122"/>
      <c r="X80" s="125"/>
      <c r="Y80" s="125"/>
      <c r="Z80" s="125"/>
      <c r="AA80" s="125"/>
      <c r="AB80" s="125"/>
      <c r="AC80" s="103"/>
      <c r="AD80" s="103"/>
      <c r="AE80" s="103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106"/>
      <c r="BF80" s="106"/>
      <c r="BG80" s="94"/>
      <c r="BH80" s="161"/>
      <c r="BI80" s="232"/>
      <c r="BJ80" s="711" t="str">
        <f>IF('AVENTOS planning tool'!BC6="","",IF('AVENTOS planning tool'!BC6="HF",CONCATENATE(INT('AVENTOS planning tool'!CG14*2)),CONCATENATE(INT('AVENTOS planning tool'!CG14))))</f>
        <v/>
      </c>
      <c r="BK80" s="712"/>
      <c r="BL80" s="713"/>
      <c r="BM80" s="67" t="s">
        <v>8</v>
      </c>
      <c r="BN80" s="67"/>
      <c r="BO80" s="711" t="str">
        <f>IF('AVENTOS planning tool'!BC6="","",IF('AVENTOS planning tool'!BC6="HF",CONCATENATE(ROUNDDOWN((('AVENTOS planning tool'!CG14*2-INT('AVENTOS planning tool'!CG14*2))*16),0)),CONCATENATE(ROUNDDOWN((('AVENTOS planning tool'!CG14-INT('AVENTOS planning tool'!CG14))*16),0))))</f>
        <v/>
      </c>
      <c r="BP80" s="712"/>
      <c r="BQ80" s="713"/>
      <c r="BR80" s="67" t="s">
        <v>72</v>
      </c>
      <c r="BS80" s="68"/>
      <c r="BT80" s="63"/>
      <c r="BU80" s="699" t="s">
        <v>7</v>
      </c>
      <c r="BV80" s="699"/>
      <c r="BW80" s="699"/>
      <c r="BX80" s="699"/>
      <c r="BY80" s="699"/>
      <c r="BZ80" s="699"/>
      <c r="CA80" s="699"/>
      <c r="CB80" s="69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</row>
    <row r="81" spans="1:114" ht="16.5" thickBot="1" x14ac:dyDescent="0.25">
      <c r="A81" s="94"/>
      <c r="B81" s="63"/>
      <c r="C81" s="118"/>
      <c r="D81" s="122"/>
      <c r="E81" s="122"/>
      <c r="F81" s="122"/>
      <c r="G81" s="122"/>
      <c r="H81" s="122"/>
      <c r="I81" s="123"/>
      <c r="J81" s="123"/>
      <c r="K81" s="122"/>
      <c r="L81" s="122"/>
      <c r="M81" s="122"/>
      <c r="N81" s="122"/>
      <c r="O81" s="123"/>
      <c r="P81" s="123"/>
      <c r="Q81" s="123"/>
      <c r="R81" s="123"/>
      <c r="S81" s="122"/>
      <c r="T81" s="122"/>
      <c r="U81" s="122"/>
      <c r="V81" s="122"/>
      <c r="W81" s="122"/>
      <c r="X81" s="125"/>
      <c r="Y81" s="125"/>
      <c r="Z81" s="125"/>
      <c r="AA81" s="125"/>
      <c r="AB81" s="125"/>
      <c r="AC81" s="103"/>
      <c r="AD81" s="103"/>
      <c r="AE81" s="103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106"/>
      <c r="BF81" s="106"/>
      <c r="BG81" s="94"/>
      <c r="BH81" s="161"/>
      <c r="BI81" s="161"/>
      <c r="BJ81" s="711" t="str">
        <f>IF('AVENTOS planning tool'!L27="","",'AVENTOS planning tool'!L27)</f>
        <v/>
      </c>
      <c r="BK81" s="712"/>
      <c r="BL81" s="713"/>
      <c r="BM81" s="67" t="s">
        <v>8</v>
      </c>
      <c r="BN81" s="67"/>
      <c r="BO81" s="711" t="str">
        <f>IF('AVENTOS planning tool'!S27="","",'AVENTOS planning tool'!S27)</f>
        <v/>
      </c>
      <c r="BP81" s="712"/>
      <c r="BQ81" s="713"/>
      <c r="BR81" s="67" t="s">
        <v>72</v>
      </c>
      <c r="BS81" s="68"/>
      <c r="BT81" s="63"/>
      <c r="BU81" s="699" t="s">
        <v>150</v>
      </c>
      <c r="BV81" s="699"/>
      <c r="BW81" s="699"/>
      <c r="BX81" s="699"/>
      <c r="BY81" s="699"/>
      <c r="BZ81" s="699"/>
      <c r="CA81" s="699"/>
      <c r="CB81" s="699"/>
      <c r="CC81" s="699"/>
      <c r="CD81" s="699"/>
      <c r="CE81" s="699"/>
      <c r="CF81" s="69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</row>
    <row r="82" spans="1:114" ht="16.5" thickBot="1" x14ac:dyDescent="0.25">
      <c r="A82" s="94"/>
      <c r="B82" s="63"/>
      <c r="C82" s="118"/>
      <c r="D82" s="122"/>
      <c r="E82" s="122"/>
      <c r="F82" s="122"/>
      <c r="G82" s="122"/>
      <c r="H82" s="122"/>
      <c r="I82" s="123"/>
      <c r="J82" s="123"/>
      <c r="K82" s="122"/>
      <c r="L82" s="122"/>
      <c r="M82" s="122"/>
      <c r="N82" s="122"/>
      <c r="O82" s="123"/>
      <c r="P82" s="123"/>
      <c r="Q82" s="123"/>
      <c r="R82" s="123"/>
      <c r="S82" s="122"/>
      <c r="T82" s="122"/>
      <c r="U82" s="122"/>
      <c r="V82" s="122"/>
      <c r="W82" s="122"/>
      <c r="X82" s="125"/>
      <c r="Y82" s="125"/>
      <c r="Z82" s="125"/>
      <c r="AA82" s="125"/>
      <c r="AB82" s="125"/>
      <c r="AC82" s="103"/>
      <c r="AD82" s="103"/>
      <c r="AE82" s="103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106"/>
      <c r="BF82" s="106"/>
      <c r="BG82" s="94"/>
      <c r="BH82" s="161"/>
      <c r="BI82" s="161"/>
      <c r="BJ82" s="70"/>
      <c r="BK82" s="70"/>
      <c r="BL82" s="71"/>
      <c r="BM82" s="71"/>
      <c r="BN82" s="70"/>
      <c r="BO82" s="70"/>
      <c r="BP82" s="70"/>
      <c r="BQ82" s="71"/>
      <c r="BR82" s="71"/>
      <c r="BS82" s="63"/>
      <c r="BT82" s="72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8"/>
      <c r="CX82" s="78"/>
      <c r="CY82" s="78"/>
      <c r="CZ82" s="78"/>
      <c r="DA82" s="78"/>
      <c r="DB82" s="78"/>
      <c r="DC82" s="78"/>
      <c r="DD82" s="78"/>
      <c r="DE82" s="78"/>
      <c r="DF82" s="78"/>
      <c r="DG82" s="78"/>
      <c r="DH82" s="78"/>
      <c r="DI82" s="78"/>
      <c r="DJ82" s="78"/>
    </row>
    <row r="83" spans="1:114" ht="16.5" thickBot="1" x14ac:dyDescent="0.25">
      <c r="A83" s="94"/>
      <c r="B83" s="63"/>
      <c r="C83" s="118"/>
      <c r="D83" s="122"/>
      <c r="E83" s="122"/>
      <c r="F83" s="122"/>
      <c r="G83" s="122"/>
      <c r="H83" s="122"/>
      <c r="I83" s="123"/>
      <c r="J83" s="123"/>
      <c r="K83" s="122"/>
      <c r="L83" s="122"/>
      <c r="M83" s="122"/>
      <c r="N83" s="122"/>
      <c r="O83" s="123"/>
      <c r="P83" s="123"/>
      <c r="Q83" s="123"/>
      <c r="R83" s="123"/>
      <c r="S83" s="122"/>
      <c r="T83" s="122"/>
      <c r="U83" s="122"/>
      <c r="V83" s="122"/>
      <c r="W83" s="122"/>
      <c r="X83" s="125"/>
      <c r="Y83" s="125"/>
      <c r="Z83" s="125"/>
      <c r="AA83" s="125"/>
      <c r="AB83" s="125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18"/>
      <c r="AU83" s="118"/>
      <c r="AV83" s="118"/>
      <c r="AW83" s="118"/>
      <c r="AX83" s="118"/>
      <c r="AY83" s="118"/>
      <c r="AZ83" s="118"/>
      <c r="BA83" s="88"/>
      <c r="BB83" s="88"/>
      <c r="BC83" s="88"/>
      <c r="BD83" s="103"/>
      <c r="BE83" s="106"/>
      <c r="BF83" s="106"/>
      <c r="BG83" s="94"/>
      <c r="BH83" s="161"/>
      <c r="BI83" s="161"/>
      <c r="BJ83" s="700" t="str">
        <f>IF(BJ80="","",BJ80+BJ81)</f>
        <v/>
      </c>
      <c r="BK83" s="701"/>
      <c r="BL83" s="701"/>
      <c r="BM83" s="702"/>
      <c r="BN83" s="74"/>
      <c r="BO83" s="74"/>
      <c r="BP83" s="700" t="str">
        <f>IF(BO80="","",BO80+BO81)</f>
        <v/>
      </c>
      <c r="BQ83" s="701"/>
      <c r="BR83" s="701"/>
      <c r="BS83" s="702"/>
      <c r="BT83" s="75"/>
      <c r="BU83" s="76"/>
      <c r="BV83" s="700" t="str">
        <f>IF(BO80="","",IF(BJ84="","",IF(BP84&gt;=16,BJ84+1,IF(16&gt;BP84,BJ84))))</f>
        <v/>
      </c>
      <c r="BW83" s="701"/>
      <c r="BX83" s="701"/>
      <c r="BY83" s="702"/>
      <c r="BZ83" s="92"/>
      <c r="CA83" s="92"/>
      <c r="CB83" s="700" t="str">
        <f>IF(BP84="","",IF(BP84&lt;16,BP84,IF(BP84&gt;=16,BP84-16)))</f>
        <v/>
      </c>
      <c r="CC83" s="701"/>
      <c r="CD83" s="701"/>
      <c r="CE83" s="702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63"/>
      <c r="CY83" s="63"/>
      <c r="CZ83" s="63"/>
      <c r="DA83" s="168"/>
      <c r="DB83" s="168"/>
      <c r="DC83" s="168"/>
      <c r="DD83" s="168"/>
      <c r="DE83" s="166"/>
      <c r="DF83" s="166"/>
      <c r="DG83" s="168"/>
      <c r="DH83" s="168"/>
      <c r="DI83" s="168"/>
      <c r="DJ83" s="168"/>
    </row>
    <row r="84" spans="1:114" ht="16.5" thickBot="1" x14ac:dyDescent="0.25">
      <c r="A84" s="94"/>
      <c r="B84" s="63"/>
      <c r="C84" s="118"/>
      <c r="D84" s="122"/>
      <c r="E84" s="122"/>
      <c r="F84" s="122"/>
      <c r="G84" s="122"/>
      <c r="H84" s="122"/>
      <c r="I84" s="123"/>
      <c r="J84" s="123"/>
      <c r="K84" s="122"/>
      <c r="L84" s="122"/>
      <c r="M84" s="122"/>
      <c r="N84" s="122"/>
      <c r="O84" s="123"/>
      <c r="P84" s="123"/>
      <c r="Q84" s="123"/>
      <c r="R84" s="123"/>
      <c r="S84" s="122"/>
      <c r="T84" s="122"/>
      <c r="U84" s="122"/>
      <c r="V84" s="122"/>
      <c r="W84" s="122"/>
      <c r="X84" s="125"/>
      <c r="Y84" s="125"/>
      <c r="Z84" s="125"/>
      <c r="AA84" s="125"/>
      <c r="AB84" s="125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18"/>
      <c r="AU84" s="118"/>
      <c r="AV84" s="118"/>
      <c r="AW84" s="118"/>
      <c r="AX84" s="118"/>
      <c r="AY84" s="118"/>
      <c r="AZ84" s="118"/>
      <c r="BA84" s="88"/>
      <c r="BB84" s="88"/>
      <c r="BC84" s="88"/>
      <c r="BD84" s="103"/>
      <c r="BE84" s="106"/>
      <c r="BF84" s="106"/>
      <c r="BG84" s="94"/>
      <c r="BH84" s="161"/>
      <c r="BI84" s="161"/>
      <c r="BJ84" s="700" t="str">
        <f>IF(BJ83="","",IF(BP83&gt;=16,BJ83+1,BJ83))</f>
        <v/>
      </c>
      <c r="BK84" s="701"/>
      <c r="BL84" s="701"/>
      <c r="BM84" s="702"/>
      <c r="BN84" s="74"/>
      <c r="BO84" s="74"/>
      <c r="BP84" s="700" t="str">
        <f>IF(BP83="","",IF(BP83&gt;=16,BP83-16,BP83))</f>
        <v/>
      </c>
      <c r="BQ84" s="701"/>
      <c r="BR84" s="701"/>
      <c r="BS84" s="702"/>
      <c r="BT84" s="74"/>
      <c r="BU84" s="74"/>
      <c r="BV84" s="700" t="str">
        <f>IF(BJ62="","",IF(BJ64="","",IF(BJ80="","",IF(BO80="","",IF(BJ81="","",IF(BO81="","",BV83))))))</f>
        <v/>
      </c>
      <c r="BW84" s="701"/>
      <c r="BX84" s="701"/>
      <c r="BY84" s="702"/>
      <c r="BZ84" s="92"/>
      <c r="CA84" s="92"/>
      <c r="CB84" s="704" t="str">
        <f>IF(BO80="","",ROUND(CB85,0))</f>
        <v/>
      </c>
      <c r="CC84" s="705"/>
      <c r="CD84" s="705"/>
      <c r="CE84" s="706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63"/>
      <c r="CY84" s="63"/>
      <c r="CZ84" s="63"/>
      <c r="DA84" s="168"/>
      <c r="DB84" s="168"/>
      <c r="DC84" s="168"/>
      <c r="DD84" s="168"/>
      <c r="DE84" s="166"/>
      <c r="DF84" s="166"/>
      <c r="DG84" s="168"/>
      <c r="DH84" s="168"/>
      <c r="DI84" s="168"/>
      <c r="DJ84" s="168"/>
    </row>
    <row r="85" spans="1:114" ht="16.5" thickBot="1" x14ac:dyDescent="0.25">
      <c r="A85" s="94"/>
      <c r="B85" s="63"/>
      <c r="C85" s="118"/>
      <c r="D85" s="122"/>
      <c r="E85" s="122"/>
      <c r="F85" s="122"/>
      <c r="G85" s="122"/>
      <c r="H85" s="122"/>
      <c r="I85" s="123"/>
      <c r="J85" s="123"/>
      <c r="K85" s="122"/>
      <c r="L85" s="122"/>
      <c r="M85" s="122"/>
      <c r="N85" s="122"/>
      <c r="O85" s="123"/>
      <c r="P85" s="123"/>
      <c r="Q85" s="123"/>
      <c r="R85" s="123"/>
      <c r="S85" s="122"/>
      <c r="T85" s="122"/>
      <c r="U85" s="122"/>
      <c r="V85" s="122"/>
      <c r="W85" s="122"/>
      <c r="X85" s="125"/>
      <c r="Y85" s="125"/>
      <c r="Z85" s="125"/>
      <c r="AA85" s="125"/>
      <c r="AB85" s="125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18"/>
      <c r="AU85" s="118"/>
      <c r="AV85" s="118"/>
      <c r="AW85" s="118"/>
      <c r="AX85" s="118"/>
      <c r="AY85" s="118"/>
      <c r="AZ85" s="118"/>
      <c r="BA85" s="88"/>
      <c r="BB85" s="88"/>
      <c r="BC85" s="88"/>
      <c r="BD85" s="103"/>
      <c r="BE85" s="106"/>
      <c r="BF85" s="106"/>
      <c r="BG85" s="94"/>
      <c r="BH85" s="161"/>
      <c r="BI85" s="161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700" t="e">
        <f>CB83/16*10</f>
        <v>#VALUE!</v>
      </c>
      <c r="CC85" s="701"/>
      <c r="CD85" s="701"/>
      <c r="CE85" s="702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</row>
    <row r="86" spans="1:114" ht="15.75" x14ac:dyDescent="0.2">
      <c r="A86" s="94"/>
      <c r="B86" s="63"/>
      <c r="C86" s="118"/>
      <c r="D86" s="118"/>
      <c r="E86" s="118"/>
      <c r="F86" s="118"/>
      <c r="G86" s="118"/>
      <c r="H86" s="118"/>
      <c r="I86" s="88"/>
      <c r="J86" s="88"/>
      <c r="K86" s="118"/>
      <c r="L86" s="118"/>
      <c r="M86" s="118"/>
      <c r="N86" s="118"/>
      <c r="O86" s="88"/>
      <c r="P86" s="88"/>
      <c r="Q86" s="88"/>
      <c r="R86" s="88"/>
      <c r="S86" s="118"/>
      <c r="T86" s="118"/>
      <c r="U86" s="118"/>
      <c r="V86" s="118"/>
      <c r="W86" s="118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18"/>
      <c r="AU86" s="118"/>
      <c r="AV86" s="118"/>
      <c r="AW86" s="118"/>
      <c r="AX86" s="118"/>
      <c r="AY86" s="118"/>
      <c r="AZ86" s="118"/>
      <c r="BA86" s="88"/>
      <c r="BB86" s="88"/>
      <c r="BC86" s="88"/>
      <c r="BD86" s="103"/>
      <c r="BE86" s="106"/>
      <c r="BF86" s="106"/>
      <c r="BG86" s="94"/>
      <c r="BH86" s="161"/>
      <c r="BI86" s="161"/>
      <c r="BJ86" s="699" t="s">
        <v>221</v>
      </c>
      <c r="BK86" s="699"/>
      <c r="BL86" s="699"/>
      <c r="BM86" s="699"/>
      <c r="BN86" s="699"/>
      <c r="BO86" s="699"/>
      <c r="BP86" s="699"/>
      <c r="BQ86" s="699"/>
      <c r="BR86" s="699"/>
      <c r="BS86" s="699"/>
      <c r="BT86" s="699"/>
      <c r="BU86" s="699"/>
      <c r="BV86" s="699"/>
      <c r="BW86" s="699"/>
      <c r="BX86" s="699"/>
      <c r="BY86" s="699"/>
      <c r="BZ86" s="699"/>
      <c r="CA86" s="699"/>
      <c r="CB86" s="699"/>
      <c r="CC86" s="699"/>
      <c r="CD86" s="699"/>
      <c r="CE86" s="699"/>
      <c r="CF86" s="699"/>
      <c r="CG86" s="699"/>
      <c r="CH86" s="699"/>
      <c r="CI86" s="699"/>
      <c r="CJ86" s="699"/>
      <c r="CK86" s="699"/>
      <c r="CL86" s="699"/>
      <c r="CM86" s="699"/>
      <c r="CN86" s="699"/>
      <c r="CO86" s="699"/>
      <c r="CP86" s="699"/>
      <c r="CQ86" s="699"/>
      <c r="CR86" s="699"/>
      <c r="CS86" s="699"/>
      <c r="CT86" s="73"/>
      <c r="CU86" s="73"/>
      <c r="CV86" s="73"/>
      <c r="CW86" s="73"/>
      <c r="CX86" s="7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</row>
    <row r="87" spans="1:114" ht="15.75" x14ac:dyDescent="0.2">
      <c r="A87" s="94"/>
      <c r="B87" s="63"/>
      <c r="C87" s="930" t="s">
        <v>205</v>
      </c>
      <c r="D87" s="699"/>
      <c r="E87" s="699"/>
      <c r="F87" s="699"/>
      <c r="G87" s="699"/>
      <c r="H87" s="699"/>
      <c r="I87" s="699"/>
      <c r="J87" s="699"/>
      <c r="K87" s="699"/>
      <c r="L87" s="699"/>
      <c r="M87" s="699"/>
      <c r="N87" s="699"/>
      <c r="O87" s="699"/>
      <c r="P87" s="699"/>
      <c r="Q87" s="699"/>
      <c r="R87" s="699"/>
      <c r="S87" s="699"/>
      <c r="T87" s="699"/>
      <c r="U87" s="699"/>
      <c r="V87" s="699"/>
      <c r="W87" s="699"/>
      <c r="X87" s="699"/>
      <c r="Y87" s="699"/>
      <c r="Z87" s="699"/>
      <c r="AA87" s="699"/>
      <c r="AB87" s="699"/>
      <c r="AC87" s="699"/>
      <c r="AD87" s="699"/>
      <c r="AE87" s="699"/>
      <c r="AF87" s="699"/>
      <c r="AG87" s="699"/>
      <c r="AH87" s="699"/>
      <c r="AI87" s="699"/>
      <c r="AJ87" s="699"/>
      <c r="AK87" s="699"/>
      <c r="AL87" s="699"/>
      <c r="AM87" s="699"/>
      <c r="AN87" s="699"/>
      <c r="AO87" s="699"/>
      <c r="AP87" s="699"/>
      <c r="AQ87" s="699"/>
      <c r="AR87" s="699"/>
      <c r="AS87" s="699"/>
      <c r="AT87" s="699"/>
      <c r="AU87" s="699"/>
      <c r="AV87" s="699"/>
      <c r="AW87" s="699"/>
      <c r="AX87" s="699"/>
      <c r="AY87" s="699"/>
      <c r="AZ87" s="699"/>
      <c r="BA87" s="699"/>
      <c r="BB87" s="699"/>
      <c r="BC87" s="699"/>
      <c r="BD87" s="699"/>
      <c r="BE87" s="699"/>
      <c r="BF87" s="106"/>
      <c r="BG87" s="94"/>
      <c r="BH87" s="161"/>
      <c r="BI87" s="161"/>
      <c r="BJ87" s="88" t="s">
        <v>138</v>
      </c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73"/>
      <c r="CU87" s="73"/>
      <c r="CV87" s="73"/>
      <c r="CW87" s="73"/>
      <c r="CX87" s="7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</row>
    <row r="88" spans="1:114" ht="15.75" x14ac:dyDescent="0.2">
      <c r="A88" s="94"/>
      <c r="B88" s="63"/>
      <c r="C88" s="118"/>
      <c r="D88" s="118"/>
      <c r="E88" s="118"/>
      <c r="F88" s="118"/>
      <c r="G88" s="118"/>
      <c r="H88" s="118"/>
      <c r="I88" s="88"/>
      <c r="J88" s="88"/>
      <c r="K88" s="118"/>
      <c r="L88" s="118"/>
      <c r="M88" s="118"/>
      <c r="N88" s="118"/>
      <c r="O88" s="88"/>
      <c r="P88" s="88"/>
      <c r="Q88" s="88"/>
      <c r="R88" s="88"/>
      <c r="S88" s="118"/>
      <c r="T88" s="118"/>
      <c r="U88" s="118"/>
      <c r="V88" s="118"/>
      <c r="W88" s="118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18"/>
      <c r="AU88" s="118"/>
      <c r="AV88" s="118"/>
      <c r="AW88" s="118"/>
      <c r="AX88" s="118"/>
      <c r="AY88" s="118"/>
      <c r="AZ88" s="118"/>
      <c r="BA88" s="88"/>
      <c r="BB88" s="88"/>
      <c r="BC88" s="88"/>
      <c r="BD88" s="103"/>
      <c r="BE88" s="106"/>
      <c r="BF88" s="106"/>
      <c r="BG88" s="94"/>
      <c r="BH88" s="161"/>
      <c r="BI88" s="161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6"/>
      <c r="CO88" s="66"/>
      <c r="CP88" s="66"/>
      <c r="CQ88" s="66"/>
      <c r="CR88" s="66"/>
      <c r="CS88" s="66"/>
      <c r="CT88" s="73"/>
      <c r="CU88" s="73"/>
      <c r="CV88" s="73"/>
      <c r="CW88" s="73"/>
      <c r="CX88" s="7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</row>
    <row r="89" spans="1:114" ht="16.5" thickBot="1" x14ac:dyDescent="0.25">
      <c r="A89" s="94"/>
      <c r="B89" s="94"/>
      <c r="C89" s="122"/>
      <c r="D89" s="122"/>
      <c r="E89" s="122"/>
      <c r="F89" s="122"/>
      <c r="G89" s="122"/>
      <c r="H89" s="122"/>
      <c r="I89" s="123"/>
      <c r="J89" s="123"/>
      <c r="K89" s="122"/>
      <c r="L89" s="122"/>
      <c r="M89" s="122"/>
      <c r="N89" s="122"/>
      <c r="O89" s="123"/>
      <c r="P89" s="123"/>
      <c r="Q89" s="123"/>
      <c r="R89" s="123"/>
      <c r="S89" s="122"/>
      <c r="T89" s="122"/>
      <c r="U89" s="122"/>
      <c r="V89" s="122"/>
      <c r="W89" s="122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2"/>
      <c r="AU89" s="122"/>
      <c r="AV89" s="122"/>
      <c r="AW89" s="122"/>
      <c r="AX89" s="122"/>
      <c r="AY89" s="122"/>
      <c r="AZ89" s="122"/>
      <c r="BA89" s="123"/>
      <c r="BB89" s="123"/>
      <c r="BC89" s="123"/>
      <c r="BD89" s="125"/>
      <c r="BE89" s="126"/>
      <c r="BF89" s="126"/>
      <c r="BG89" s="94"/>
      <c r="BH89" s="161"/>
      <c r="BI89" s="161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71"/>
      <c r="CE89" s="71"/>
      <c r="CF89" s="71"/>
      <c r="CG89" s="71"/>
      <c r="CH89" s="71"/>
      <c r="CI89" s="71"/>
      <c r="CJ89" s="71"/>
      <c r="CK89" s="71"/>
      <c r="CL89" s="71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</row>
    <row r="90" spans="1:114" ht="16.5" thickBot="1" x14ac:dyDescent="0.25">
      <c r="A90" s="94"/>
      <c r="B90" s="94"/>
      <c r="C90" s="122"/>
      <c r="D90" s="122"/>
      <c r="E90" s="122"/>
      <c r="F90" s="122"/>
      <c r="G90" s="122"/>
      <c r="H90" s="122"/>
      <c r="I90" s="123"/>
      <c r="J90" s="123"/>
      <c r="K90" s="122"/>
      <c r="L90" s="122"/>
      <c r="M90" s="122"/>
      <c r="N90" s="122"/>
      <c r="O90" s="123"/>
      <c r="P90" s="123"/>
      <c r="Q90" s="123"/>
      <c r="R90" s="123"/>
      <c r="S90" s="122"/>
      <c r="T90" s="122"/>
      <c r="U90" s="122"/>
      <c r="V90" s="122"/>
      <c r="W90" s="122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2"/>
      <c r="AU90" s="122"/>
      <c r="AV90" s="122"/>
      <c r="AW90" s="122"/>
      <c r="AX90" s="122"/>
      <c r="AY90" s="122"/>
      <c r="AZ90" s="122"/>
      <c r="BA90" s="123"/>
      <c r="BB90" s="123"/>
      <c r="BC90" s="123"/>
      <c r="BD90" s="125"/>
      <c r="BE90" s="126"/>
      <c r="BF90" s="126"/>
      <c r="BG90" s="94"/>
      <c r="BH90" s="161"/>
      <c r="BI90" s="161"/>
      <c r="BJ90" s="708"/>
      <c r="BK90" s="709"/>
      <c r="BL90" s="709"/>
      <c r="BM90" s="709"/>
      <c r="BN90" s="709"/>
      <c r="BO90" s="709"/>
      <c r="BP90" s="710"/>
      <c r="BQ90" s="721" t="s">
        <v>136</v>
      </c>
      <c r="BR90" s="722"/>
      <c r="BS90" s="723"/>
      <c r="BT90" s="63"/>
      <c r="BU90" s="699" t="s">
        <v>153</v>
      </c>
      <c r="BV90" s="699"/>
      <c r="BW90" s="699"/>
      <c r="BX90" s="699"/>
      <c r="BY90" s="699"/>
      <c r="BZ90" s="699"/>
      <c r="CA90" s="699"/>
      <c r="CB90" s="699"/>
      <c r="CC90" s="699"/>
      <c r="CD90" s="699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</row>
    <row r="91" spans="1:114" ht="24" thickBot="1" x14ac:dyDescent="0.25">
      <c r="A91" s="1"/>
      <c r="B91" s="1"/>
      <c r="C91" s="906" t="s">
        <v>551</v>
      </c>
      <c r="D91" s="906"/>
      <c r="E91" s="906"/>
      <c r="F91" s="906"/>
      <c r="G91" s="906"/>
      <c r="H91" s="906"/>
      <c r="I91" s="906"/>
      <c r="J91" s="906"/>
      <c r="K91" s="906"/>
      <c r="L91" s="906"/>
      <c r="M91" s="906"/>
      <c r="N91" s="906"/>
      <c r="O91" s="906"/>
      <c r="P91" s="906"/>
      <c r="Q91" s="906"/>
      <c r="R91" s="906"/>
      <c r="S91" s="906"/>
      <c r="T91" s="906"/>
      <c r="U91" s="906"/>
      <c r="V91" s="906"/>
      <c r="W91" s="906"/>
      <c r="X91" s="906"/>
      <c r="Y91" s="906"/>
      <c r="Z91" s="906"/>
      <c r="AA91" s="906"/>
      <c r="AB91" s="906"/>
      <c r="AC91" s="906"/>
      <c r="AD91" s="906"/>
      <c r="AE91" s="906"/>
      <c r="AF91" s="906"/>
      <c r="AG91" s="906"/>
      <c r="AH91" s="906"/>
      <c r="AI91" s="906"/>
      <c r="AJ91" s="906"/>
      <c r="AK91" s="906"/>
      <c r="AL91" s="906"/>
      <c r="AM91" s="906"/>
      <c r="AN91" s="906"/>
      <c r="AO91" s="906"/>
      <c r="AP91" s="906"/>
      <c r="AQ91" s="906"/>
      <c r="AR91" s="906"/>
      <c r="AS91" s="906"/>
      <c r="AT91" s="906"/>
      <c r="AU91" s="906"/>
      <c r="AV91" s="906"/>
      <c r="AW91" s="906"/>
      <c r="AX91" s="906"/>
      <c r="AY91" s="906"/>
      <c r="AZ91" s="906"/>
      <c r="BA91" s="906"/>
      <c r="BB91" s="906"/>
      <c r="BC91" s="906"/>
      <c r="BD91" s="906"/>
      <c r="BE91" s="906"/>
      <c r="BF91" s="1"/>
      <c r="BG91" s="115"/>
      <c r="BH91" s="161"/>
      <c r="BI91" s="161"/>
      <c r="BJ91" s="708"/>
      <c r="BK91" s="709"/>
      <c r="BL91" s="709"/>
      <c r="BM91" s="709"/>
      <c r="BN91" s="709"/>
      <c r="BO91" s="709"/>
      <c r="BP91" s="710"/>
      <c r="BQ91" s="721" t="s">
        <v>136</v>
      </c>
      <c r="BR91" s="722"/>
      <c r="BS91" s="723"/>
      <c r="BT91" s="63"/>
      <c r="BU91" s="699" t="s">
        <v>154</v>
      </c>
      <c r="BV91" s="699"/>
      <c r="BW91" s="699"/>
      <c r="BX91" s="699"/>
      <c r="BY91" s="699"/>
      <c r="BZ91" s="699"/>
      <c r="CA91" s="699"/>
      <c r="CB91" s="699"/>
      <c r="CC91" s="699"/>
      <c r="CD91" s="699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</row>
    <row r="92" spans="1:114" ht="13.5" thickBot="1" x14ac:dyDescent="0.25">
      <c r="A92" s="94"/>
      <c r="B92" s="90"/>
      <c r="C92" s="90"/>
      <c r="D92" s="90"/>
      <c r="E92" s="90"/>
      <c r="F92" s="90"/>
      <c r="G92" s="94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4"/>
      <c r="BH92" s="161"/>
      <c r="BI92" s="162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</row>
    <row r="93" spans="1:114" ht="13.5" thickBot="1" x14ac:dyDescent="0.25">
      <c r="A93" s="94"/>
      <c r="B93" s="107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108"/>
      <c r="BG93" s="131"/>
      <c r="BH93" s="161"/>
      <c r="BI93" s="162"/>
      <c r="BJ93" s="1031" t="str">
        <f>IF(BJ90="","",IF(BJ91="","",IF(BJ91&lt;40,"ERROR",IF(BJ91+BJ73-BJ90-BJ70-18.5&gt;=0,1,2))))</f>
        <v/>
      </c>
      <c r="BK93" s="1032"/>
      <c r="BL93" s="1032"/>
      <c r="BM93" s="103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</row>
    <row r="94" spans="1:114" ht="16.5" thickBot="1" x14ac:dyDescent="0.25">
      <c r="A94" s="94"/>
      <c r="B94" s="63"/>
      <c r="C94" s="895" t="s">
        <v>176</v>
      </c>
      <c r="D94" s="895"/>
      <c r="E94" s="895"/>
      <c r="F94" s="895"/>
      <c r="G94" s="895"/>
      <c r="H94" s="895"/>
      <c r="I94" s="895"/>
      <c r="J94" s="895"/>
      <c r="K94" s="895"/>
      <c r="L94" s="895"/>
      <c r="M94" s="895"/>
      <c r="N94" s="895"/>
      <c r="O94" s="895"/>
      <c r="P94" s="895"/>
      <c r="Q94" s="895"/>
      <c r="R94" s="895"/>
      <c r="S94" s="927" t="str">
        <f>IF(C130="ATTENTION - Mounting plate 20S4200 should work for this application","20S4200","20S4F01")</f>
        <v>20S4F01</v>
      </c>
      <c r="T94" s="927"/>
      <c r="U94" s="927"/>
      <c r="V94" s="927"/>
      <c r="W94" s="927"/>
      <c r="X94" s="927"/>
      <c r="Y94" s="927"/>
      <c r="Z94" s="927"/>
      <c r="AA94" s="121"/>
      <c r="AB94" s="121"/>
      <c r="AC94" s="121"/>
      <c r="AD94" s="121"/>
      <c r="AE94" s="121"/>
      <c r="AF94" s="121"/>
      <c r="AG94" s="121"/>
      <c r="AH94" s="132"/>
      <c r="AI94" s="132"/>
      <c r="AJ94" s="132"/>
      <c r="AK94" s="63"/>
      <c r="AL94" s="63"/>
      <c r="AM94" s="63"/>
      <c r="AN94" s="63"/>
      <c r="AO94" s="63"/>
      <c r="AP94" s="63"/>
      <c r="AQ94" s="63"/>
      <c r="AR94" s="133"/>
      <c r="AS94" s="133"/>
      <c r="AT94" s="133"/>
      <c r="AU94" s="133"/>
      <c r="AV94" s="133"/>
      <c r="AW94" s="133"/>
      <c r="AX94" s="133"/>
      <c r="AY94" s="134"/>
      <c r="AZ94" s="133"/>
      <c r="BA94" s="133"/>
      <c r="BB94" s="133"/>
      <c r="BC94" s="133"/>
      <c r="BD94" s="135"/>
      <c r="BE94" s="136"/>
      <c r="BF94" s="132"/>
      <c r="BG94" s="131"/>
      <c r="BH94" s="161"/>
      <c r="BI94" s="162"/>
      <c r="BJ94" s="63"/>
      <c r="BK94" s="63"/>
      <c r="BL94" s="63"/>
      <c r="BM94" s="71"/>
      <c r="BN94" s="70"/>
      <c r="BO94" s="70"/>
      <c r="BP94" s="70"/>
      <c r="BQ94" s="71"/>
      <c r="BR94" s="71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</row>
    <row r="95" spans="1:114" ht="15.75" x14ac:dyDescent="0.2">
      <c r="A95" s="94"/>
      <c r="B95" s="63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121"/>
      <c r="AB95" s="121"/>
      <c r="AC95" s="121"/>
      <c r="AD95" s="121"/>
      <c r="AE95" s="121"/>
      <c r="AF95" s="121"/>
      <c r="AG95" s="121"/>
      <c r="AH95" s="132"/>
      <c r="AI95" s="132"/>
      <c r="AJ95" s="132"/>
      <c r="AK95" s="63"/>
      <c r="AL95" s="63"/>
      <c r="AM95" s="63"/>
      <c r="AN95" s="63"/>
      <c r="AO95" s="63"/>
      <c r="AP95" s="63"/>
      <c r="AQ95" s="63"/>
      <c r="AR95" s="133"/>
      <c r="AS95" s="133"/>
      <c r="AT95" s="133"/>
      <c r="AU95" s="133"/>
      <c r="AV95" s="133"/>
      <c r="AW95" s="133"/>
      <c r="AX95" s="133"/>
      <c r="AY95" s="134"/>
      <c r="AZ95" s="133"/>
      <c r="BA95" s="133"/>
      <c r="BB95" s="133"/>
      <c r="BC95" s="133"/>
      <c r="BD95" s="135"/>
      <c r="BE95" s="136"/>
      <c r="BF95" s="132"/>
      <c r="BG95" s="131"/>
      <c r="BH95" s="161"/>
      <c r="BI95" s="162"/>
      <c r="BJ95" s="162"/>
      <c r="BK95" s="162"/>
      <c r="BL95" s="162"/>
      <c r="BM95" s="162"/>
      <c r="BN95" s="162"/>
      <c r="BO95" s="162"/>
      <c r="BP95" s="162"/>
      <c r="BQ95" s="162"/>
      <c r="BR95" s="162"/>
      <c r="BS95" s="162"/>
      <c r="BT95" s="162"/>
      <c r="BU95" s="162"/>
      <c r="BV95" s="162"/>
      <c r="BW95" s="162"/>
      <c r="BX95" s="162"/>
    </row>
    <row r="96" spans="1:114" x14ac:dyDescent="0.2">
      <c r="A96" s="94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114"/>
      <c r="T96" s="114"/>
      <c r="U96" s="114"/>
      <c r="V96" s="114"/>
      <c r="W96" s="114"/>
      <c r="X96" s="114"/>
      <c r="Y96" s="114"/>
      <c r="Z96" s="114"/>
      <c r="AA96" s="132"/>
      <c r="AB96" s="132"/>
      <c r="AC96" s="132"/>
      <c r="AD96" s="132"/>
      <c r="AE96" s="132"/>
      <c r="AF96" s="132"/>
      <c r="AG96" s="132"/>
      <c r="AH96" s="63"/>
      <c r="AI96" s="63"/>
      <c r="AJ96" s="132"/>
      <c r="AK96" s="132"/>
      <c r="AL96" s="132"/>
      <c r="AM96" s="63"/>
      <c r="AN96" s="63"/>
      <c r="AO96" s="63"/>
      <c r="AP96" s="63"/>
      <c r="AQ96" s="63"/>
      <c r="AR96" s="133"/>
      <c r="AS96" s="133"/>
      <c r="AT96" s="133"/>
      <c r="AU96" s="133"/>
      <c r="AV96" s="133"/>
      <c r="AW96" s="133"/>
      <c r="AX96" s="133"/>
      <c r="AY96" s="134"/>
      <c r="AZ96" s="133"/>
      <c r="BA96" s="133"/>
      <c r="BB96" s="133"/>
      <c r="BC96" s="133"/>
      <c r="BD96" s="135"/>
      <c r="BE96" s="136"/>
      <c r="BF96" s="132"/>
      <c r="BG96" s="131"/>
      <c r="BH96" s="161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</row>
    <row r="97" spans="1:76" x14ac:dyDescent="0.2">
      <c r="A97" s="94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214"/>
      <c r="AB97" s="214"/>
      <c r="AC97" s="215"/>
      <c r="AD97" s="63"/>
      <c r="AE97" s="132"/>
      <c r="AF97" s="132"/>
      <c r="AG97" s="63"/>
      <c r="AH97" s="63"/>
      <c r="AI97" s="63"/>
      <c r="AJ97" s="132"/>
      <c r="AK97" s="132"/>
      <c r="AL97" s="132"/>
      <c r="AM97" s="63"/>
      <c r="AN97" s="63"/>
      <c r="AO97" s="63"/>
      <c r="AP97" s="63"/>
      <c r="AQ97" s="63"/>
      <c r="AR97" s="133"/>
      <c r="AS97" s="133"/>
      <c r="AT97" s="133"/>
      <c r="AU97" s="133"/>
      <c r="AV97" s="133"/>
      <c r="AW97" s="133"/>
      <c r="AX97" s="133"/>
      <c r="AY97" s="134"/>
      <c r="AZ97" s="133"/>
      <c r="BA97" s="133"/>
      <c r="BB97" s="133"/>
      <c r="BC97" s="133"/>
      <c r="BD97" s="135"/>
      <c r="BE97" s="136"/>
      <c r="BF97" s="132"/>
      <c r="BG97" s="131"/>
      <c r="BH97" s="161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</row>
    <row r="98" spans="1:76" x14ac:dyDescent="0.2">
      <c r="A98" s="94"/>
      <c r="B98" s="63"/>
      <c r="C98" s="63"/>
      <c r="D98" s="63"/>
      <c r="E98" s="63"/>
      <c r="F98" s="71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132"/>
      <c r="AF98" s="132"/>
      <c r="AG98" s="63"/>
      <c r="AH98" s="63"/>
      <c r="AI98" s="63"/>
      <c r="AJ98" s="132"/>
      <c r="AK98" s="132"/>
      <c r="AL98" s="132"/>
      <c r="AM98" s="63"/>
      <c r="AN98" s="63"/>
      <c r="AO98" s="63"/>
      <c r="AP98" s="63"/>
      <c r="AQ98" s="63"/>
      <c r="AR98" s="133"/>
      <c r="AS98" s="133"/>
      <c r="AT98" s="133"/>
      <c r="AU98" s="133"/>
      <c r="AV98" s="133"/>
      <c r="AW98" s="133"/>
      <c r="AX98" s="133"/>
      <c r="AY98" s="134"/>
      <c r="AZ98" s="133"/>
      <c r="BA98" s="933" t="s">
        <v>182</v>
      </c>
      <c r="BB98" s="933"/>
      <c r="BC98" s="133"/>
      <c r="BD98" s="135"/>
      <c r="BE98" s="136"/>
      <c r="BF98" s="132"/>
      <c r="BG98" s="94"/>
      <c r="BH98" s="161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</row>
    <row r="99" spans="1:76" x14ac:dyDescent="0.2">
      <c r="A99" s="94"/>
      <c r="B99" s="63"/>
      <c r="C99" s="63"/>
      <c r="D99" s="63"/>
      <c r="E99" s="63"/>
      <c r="F99" s="71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132"/>
      <c r="AF99" s="132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133"/>
      <c r="AS99" s="133"/>
      <c r="AT99" s="133"/>
      <c r="AU99" s="133"/>
      <c r="AV99" s="133"/>
      <c r="AW99" s="133"/>
      <c r="AX99" s="133"/>
      <c r="AY99" s="134"/>
      <c r="AZ99" s="133"/>
      <c r="BA99" s="933"/>
      <c r="BB99" s="933"/>
      <c r="BC99" s="133"/>
      <c r="BD99" s="142"/>
      <c r="BE99" s="136"/>
      <c r="BF99" s="132"/>
      <c r="BG99" s="94"/>
      <c r="BH99" s="161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</row>
    <row r="100" spans="1:76" x14ac:dyDescent="0.2">
      <c r="A100" s="94"/>
      <c r="B100" s="63"/>
      <c r="C100" s="63"/>
      <c r="D100" s="63"/>
      <c r="E100" s="63"/>
      <c r="F100" s="71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132"/>
      <c r="AF100" s="132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133"/>
      <c r="AS100" s="133"/>
      <c r="AT100" s="133"/>
      <c r="AU100" s="133"/>
      <c r="AV100" s="133"/>
      <c r="AW100" s="133"/>
      <c r="AX100" s="133"/>
      <c r="AY100" s="134"/>
      <c r="AZ100" s="133"/>
      <c r="BA100" s="133"/>
      <c r="BB100" s="133"/>
      <c r="BC100" s="133"/>
      <c r="BD100" s="142"/>
      <c r="BE100" s="136"/>
      <c r="BF100" s="132"/>
      <c r="BG100" s="94"/>
      <c r="BH100" s="161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</row>
    <row r="101" spans="1:76" x14ac:dyDescent="0.2">
      <c r="A101" s="94"/>
      <c r="B101" s="63"/>
      <c r="C101" s="63"/>
      <c r="D101" s="63"/>
      <c r="E101" s="63"/>
      <c r="F101" s="71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132"/>
      <c r="AD101" s="132"/>
      <c r="AE101" s="132"/>
      <c r="AF101" s="132"/>
      <c r="AG101" s="132"/>
      <c r="AH101" s="132"/>
      <c r="AI101" s="132"/>
      <c r="AJ101" s="132"/>
      <c r="AK101" s="132"/>
      <c r="AL101" s="132"/>
      <c r="AM101" s="934" t="s">
        <v>209</v>
      </c>
      <c r="AN101" s="934"/>
      <c r="AO101" s="934"/>
      <c r="AP101" s="934"/>
      <c r="AQ101" s="934"/>
      <c r="AR101" s="133"/>
      <c r="AS101" s="133"/>
      <c r="AT101" s="133"/>
      <c r="AU101" s="133"/>
      <c r="AV101" s="133"/>
      <c r="AW101" s="133"/>
      <c r="AX101" s="133"/>
      <c r="AY101" s="134"/>
      <c r="AZ101" s="133"/>
      <c r="BA101" s="133"/>
      <c r="BB101" s="133"/>
      <c r="BC101" s="133"/>
      <c r="BD101" s="142"/>
      <c r="BE101" s="136"/>
      <c r="BF101" s="132"/>
      <c r="BG101" s="94"/>
      <c r="BH101" s="161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</row>
    <row r="102" spans="1:76" x14ac:dyDescent="0.2">
      <c r="A102" s="94"/>
      <c r="B102" s="63"/>
      <c r="C102" s="63"/>
      <c r="D102" s="63"/>
      <c r="E102" s="63"/>
      <c r="F102" s="71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132"/>
      <c r="AE102" s="132"/>
      <c r="AF102" s="63"/>
      <c r="AG102" s="63"/>
      <c r="AH102" s="63"/>
      <c r="AI102" s="63"/>
      <c r="AJ102" s="63"/>
      <c r="AK102" s="63"/>
      <c r="AL102" s="132"/>
      <c r="AM102" s="934"/>
      <c r="AN102" s="934"/>
      <c r="AO102" s="934"/>
      <c r="AP102" s="934"/>
      <c r="AQ102" s="934"/>
      <c r="AR102" s="133"/>
      <c r="AS102" s="133"/>
      <c r="AT102" s="133"/>
      <c r="AU102" s="133"/>
      <c r="AV102" s="133"/>
      <c r="AW102" s="133"/>
      <c r="AX102" s="133"/>
      <c r="AY102" s="134"/>
      <c r="AZ102" s="133"/>
      <c r="BA102" s="133"/>
      <c r="BB102" s="133"/>
      <c r="BC102" s="133"/>
      <c r="BD102" s="142"/>
      <c r="BE102" s="136"/>
      <c r="BF102" s="132"/>
      <c r="BG102" s="94"/>
      <c r="BH102" s="161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</row>
    <row r="103" spans="1:76" x14ac:dyDescent="0.2">
      <c r="A103" s="94"/>
      <c r="B103" s="63"/>
      <c r="C103" s="63"/>
      <c r="D103" s="63"/>
      <c r="E103" s="63"/>
      <c r="F103" s="71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132"/>
      <c r="AM103" s="934"/>
      <c r="AN103" s="934"/>
      <c r="AO103" s="934"/>
      <c r="AP103" s="934"/>
      <c r="AQ103" s="934"/>
      <c r="AR103" s="133"/>
      <c r="AS103" s="133"/>
      <c r="AT103" s="133"/>
      <c r="AU103" s="133"/>
      <c r="AV103" s="133"/>
      <c r="AW103" s="133"/>
      <c r="AX103" s="133"/>
      <c r="AY103" s="134"/>
      <c r="AZ103" s="133"/>
      <c r="BA103" s="133"/>
      <c r="BB103" s="133"/>
      <c r="BC103" s="133"/>
      <c r="BD103" s="142"/>
      <c r="BE103" s="136"/>
      <c r="BF103" s="132"/>
      <c r="BG103" s="94"/>
      <c r="BH103" s="161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</row>
    <row r="104" spans="1:76" ht="13.5" thickBot="1" x14ac:dyDescent="0.25">
      <c r="A104" s="94"/>
      <c r="B104" s="63"/>
      <c r="C104" s="63"/>
      <c r="D104" s="63"/>
      <c r="E104" s="63"/>
      <c r="F104" s="71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63"/>
      <c r="AN104" s="63"/>
      <c r="AO104" s="132"/>
      <c r="AP104" s="132"/>
      <c r="AQ104" s="132"/>
      <c r="AR104" s="133"/>
      <c r="AS104" s="138"/>
      <c r="AT104" s="138"/>
      <c r="AU104" s="138"/>
      <c r="AV104" s="138"/>
      <c r="AW104" s="138"/>
      <c r="AX104" s="138"/>
      <c r="AY104" s="139"/>
      <c r="AZ104" s="138"/>
      <c r="BA104" s="138"/>
      <c r="BB104" s="138"/>
      <c r="BC104" s="138"/>
      <c r="BD104" s="135"/>
      <c r="BE104" s="136"/>
      <c r="BF104" s="132"/>
      <c r="BG104" s="94"/>
      <c r="BH104" s="161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</row>
    <row r="105" spans="1:76" x14ac:dyDescent="0.2">
      <c r="A105" s="94"/>
      <c r="B105" s="63"/>
      <c r="C105" s="63"/>
      <c r="D105" s="63"/>
      <c r="E105" s="63"/>
      <c r="F105" s="71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132"/>
      <c r="AC105" s="132"/>
      <c r="AD105" s="132"/>
      <c r="AE105" s="132"/>
      <c r="AF105" s="132"/>
      <c r="AG105" s="132"/>
      <c r="AH105" s="132"/>
      <c r="AI105" s="132"/>
      <c r="AJ105" s="132"/>
      <c r="AK105" s="132"/>
      <c r="AL105" s="132"/>
      <c r="AM105" s="63"/>
      <c r="AN105" s="63"/>
      <c r="AO105" s="132"/>
      <c r="AP105" s="132"/>
      <c r="AQ105" s="132"/>
      <c r="AR105" s="133"/>
      <c r="AS105" s="138"/>
      <c r="AT105" s="138"/>
      <c r="AU105" s="178"/>
      <c r="AV105" s="179"/>
      <c r="AW105" s="180"/>
      <c r="AX105" s="138"/>
      <c r="AY105" s="139"/>
      <c r="AZ105" s="138"/>
      <c r="BA105" s="138"/>
      <c r="BB105" s="138"/>
      <c r="BC105" s="138"/>
      <c r="BD105" s="135"/>
      <c r="BE105" s="136"/>
      <c r="BF105" s="132"/>
      <c r="BG105" s="94"/>
      <c r="BH105" s="161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</row>
    <row r="106" spans="1:76" x14ac:dyDescent="0.2">
      <c r="A106" s="94"/>
      <c r="B106" s="63"/>
      <c r="C106" s="63"/>
      <c r="D106" s="63"/>
      <c r="E106" s="63"/>
      <c r="F106" s="71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132"/>
      <c r="AC106" s="132"/>
      <c r="AD106" s="132"/>
      <c r="AE106" s="132"/>
      <c r="AF106" s="132"/>
      <c r="AG106" s="132"/>
      <c r="AH106" s="132"/>
      <c r="AI106" s="132"/>
      <c r="AJ106" s="132"/>
      <c r="AK106" s="132"/>
      <c r="AL106" s="132"/>
      <c r="AM106" s="63"/>
      <c r="AN106" s="63"/>
      <c r="AO106" s="63"/>
      <c r="AP106" s="63"/>
      <c r="AQ106" s="63"/>
      <c r="AR106" s="138"/>
      <c r="AS106" s="138"/>
      <c r="AT106" s="138"/>
      <c r="AU106" s="181"/>
      <c r="AV106" s="182"/>
      <c r="AW106" s="183"/>
      <c r="AX106" s="138"/>
      <c r="AY106" s="139"/>
      <c r="AZ106" s="138"/>
      <c r="BA106" s="138"/>
      <c r="BB106" s="138"/>
      <c r="BC106" s="138"/>
      <c r="BD106" s="135"/>
      <c r="BE106" s="136"/>
      <c r="BF106" s="132"/>
      <c r="BG106" s="94"/>
      <c r="BH106" s="161"/>
      <c r="BI106" s="161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</row>
    <row r="107" spans="1:76" x14ac:dyDescent="0.2">
      <c r="A107" s="94"/>
      <c r="B107" s="63"/>
      <c r="C107" s="63"/>
      <c r="D107" s="63"/>
      <c r="E107" s="63"/>
      <c r="F107" s="71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132"/>
      <c r="AC107" s="132"/>
      <c r="AD107" s="132"/>
      <c r="AE107" s="132"/>
      <c r="AF107" s="132"/>
      <c r="AG107" s="132"/>
      <c r="AH107" s="132"/>
      <c r="AI107" s="132"/>
      <c r="AJ107" s="132"/>
      <c r="AK107" s="132"/>
      <c r="AL107" s="132"/>
      <c r="AM107" s="63"/>
      <c r="AN107" s="63"/>
      <c r="AO107" s="63"/>
      <c r="AP107" s="63"/>
      <c r="AQ107" s="63"/>
      <c r="AR107" s="138"/>
      <c r="AS107" s="138"/>
      <c r="AT107" s="138"/>
      <c r="AU107" s="181"/>
      <c r="AV107" s="182"/>
      <c r="AW107" s="183"/>
      <c r="AX107" s="138"/>
      <c r="AY107" s="139"/>
      <c r="AZ107" s="138"/>
      <c r="BA107" s="138"/>
      <c r="BB107" s="138"/>
      <c r="BC107" s="138"/>
      <c r="BD107" s="135"/>
      <c r="BE107" s="136"/>
      <c r="BF107" s="132"/>
      <c r="BG107" s="94"/>
      <c r="BH107" s="161"/>
      <c r="BI107" s="161"/>
      <c r="BJ107" s="161"/>
      <c r="BK107" s="161"/>
      <c r="BL107" s="161"/>
      <c r="BM107" s="161"/>
      <c r="BN107" s="161"/>
      <c r="BO107" s="161"/>
      <c r="BP107" s="161"/>
      <c r="BQ107" s="161"/>
      <c r="BR107" s="161"/>
      <c r="BS107" s="161"/>
      <c r="BT107" s="161"/>
      <c r="BU107" s="161"/>
      <c r="BV107" s="161"/>
      <c r="BW107" s="161"/>
      <c r="BX107" s="161"/>
    </row>
    <row r="108" spans="1:76" x14ac:dyDescent="0.2">
      <c r="A108" s="94"/>
      <c r="B108" s="63"/>
      <c r="C108" s="63"/>
      <c r="D108" s="63"/>
      <c r="E108" s="63"/>
      <c r="F108" s="71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132"/>
      <c r="Z108" s="132"/>
      <c r="AA108" s="132"/>
      <c r="AB108" s="132"/>
      <c r="AC108" s="132"/>
      <c r="AD108" s="132"/>
      <c r="AE108" s="132"/>
      <c r="AF108" s="132"/>
      <c r="AG108" s="132"/>
      <c r="AH108" s="132"/>
      <c r="AI108" s="132"/>
      <c r="AJ108" s="132"/>
      <c r="AK108" s="132"/>
      <c r="AL108" s="132"/>
      <c r="AM108" s="63"/>
      <c r="AN108" s="63"/>
      <c r="AO108" s="63"/>
      <c r="AP108" s="63"/>
      <c r="AQ108" s="63"/>
      <c r="AR108" s="138"/>
      <c r="AS108" s="138"/>
      <c r="AT108" s="138"/>
      <c r="AU108" s="988">
        <v>32</v>
      </c>
      <c r="AV108" s="989"/>
      <c r="AW108" s="990"/>
      <c r="AX108" s="138"/>
      <c r="AY108" s="134"/>
      <c r="AZ108" s="133"/>
      <c r="BA108" s="133"/>
      <c r="BB108" s="133"/>
      <c r="BC108" s="133"/>
      <c r="BD108" s="135"/>
      <c r="BE108" s="136"/>
      <c r="BF108" s="132"/>
      <c r="BG108" s="131"/>
      <c r="BH108" s="161"/>
      <c r="BI108" s="161"/>
      <c r="BJ108" s="161"/>
      <c r="BK108" s="161"/>
      <c r="BL108" s="161"/>
      <c r="BM108" s="161"/>
      <c r="BN108" s="161"/>
      <c r="BO108" s="161"/>
      <c r="BP108" s="161"/>
      <c r="BQ108" s="161"/>
      <c r="BR108" s="161"/>
      <c r="BS108" s="161"/>
      <c r="BT108" s="161"/>
      <c r="BU108" s="161"/>
      <c r="BV108" s="161"/>
      <c r="BW108" s="161"/>
      <c r="BX108" s="161"/>
    </row>
    <row r="109" spans="1:76" x14ac:dyDescent="0.2">
      <c r="A109" s="94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138"/>
      <c r="AS109" s="138"/>
      <c r="AT109" s="138"/>
      <c r="AU109" s="988"/>
      <c r="AV109" s="989"/>
      <c r="AW109" s="990"/>
      <c r="AX109" s="133"/>
      <c r="AY109" s="134"/>
      <c r="AZ109" s="133"/>
      <c r="BA109" s="133"/>
      <c r="BB109" s="133"/>
      <c r="BC109" s="133"/>
      <c r="BD109" s="135"/>
      <c r="BE109" s="136"/>
      <c r="BF109" s="63"/>
      <c r="BG109" s="131"/>
      <c r="BH109" s="161"/>
      <c r="BI109" s="161"/>
      <c r="BJ109" s="161"/>
      <c r="BK109" s="161"/>
      <c r="BL109" s="161"/>
      <c r="BM109" s="161"/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1"/>
      <c r="BX109" s="161"/>
    </row>
    <row r="110" spans="1:76" x14ac:dyDescent="0.2">
      <c r="A110" s="94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133"/>
      <c r="AS110" s="133"/>
      <c r="AT110" s="133"/>
      <c r="AU110" s="185"/>
      <c r="AV110" s="186"/>
      <c r="AW110" s="187"/>
      <c r="AX110" s="133"/>
      <c r="AY110" s="134"/>
      <c r="AZ110" s="133"/>
      <c r="BA110" s="133"/>
      <c r="BB110" s="133"/>
      <c r="BC110" s="133"/>
      <c r="BD110" s="135"/>
      <c r="BE110" s="136"/>
      <c r="BF110" s="63"/>
      <c r="BG110" s="94"/>
      <c r="BH110" s="161"/>
      <c r="BI110" s="162"/>
      <c r="BJ110" s="161"/>
      <c r="BK110" s="161"/>
      <c r="BL110" s="161"/>
      <c r="BM110" s="161"/>
      <c r="BN110" s="161"/>
      <c r="BO110" s="161"/>
      <c r="BP110" s="161"/>
      <c r="BQ110" s="161"/>
      <c r="BR110" s="161"/>
      <c r="BS110" s="161"/>
      <c r="BT110" s="161"/>
      <c r="BU110" s="161"/>
      <c r="BV110" s="161"/>
      <c r="BW110" s="161"/>
      <c r="BX110" s="161"/>
    </row>
    <row r="111" spans="1:76" x14ac:dyDescent="0.2">
      <c r="A111" s="94"/>
      <c r="B111" s="63"/>
      <c r="C111" s="63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133"/>
      <c r="AS111" s="133"/>
      <c r="AT111" s="133"/>
      <c r="AU111" s="185"/>
      <c r="AV111" s="186"/>
      <c r="AW111" s="187"/>
      <c r="AX111" s="133"/>
      <c r="AY111" s="134"/>
      <c r="AZ111" s="133"/>
      <c r="BA111" s="133"/>
      <c r="BB111" s="133"/>
      <c r="BC111" s="133"/>
      <c r="BD111" s="142"/>
      <c r="BE111" s="136"/>
      <c r="BF111" s="63"/>
      <c r="BG111" s="94"/>
      <c r="BH111" s="161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</row>
    <row r="112" spans="1:76" x14ac:dyDescent="0.2">
      <c r="A112" s="94"/>
      <c r="B112" s="63"/>
      <c r="C112" s="63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133"/>
      <c r="AS112" s="133"/>
      <c r="AT112" s="133"/>
      <c r="AU112" s="185"/>
      <c r="AV112" s="186"/>
      <c r="AW112" s="187"/>
      <c r="AX112" s="133"/>
      <c r="AY112" s="134"/>
      <c r="AZ112" s="133"/>
      <c r="BA112" s="133"/>
      <c r="BB112" s="987">
        <v>96</v>
      </c>
      <c r="BC112" s="987"/>
      <c r="BD112" s="1029"/>
      <c r="BE112" s="136"/>
      <c r="BF112" s="63"/>
      <c r="BG112" s="94"/>
      <c r="BH112" s="161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</row>
    <row r="113" spans="1:76" x14ac:dyDescent="0.2">
      <c r="A113" s="94"/>
      <c r="B113" s="63"/>
      <c r="C113" s="63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132"/>
      <c r="AR113" s="133"/>
      <c r="AS113" s="133"/>
      <c r="AT113" s="133"/>
      <c r="AU113" s="988">
        <v>32</v>
      </c>
      <c r="AV113" s="989"/>
      <c r="AW113" s="990"/>
      <c r="AX113" s="138"/>
      <c r="AY113" s="134"/>
      <c r="AZ113" s="133"/>
      <c r="BA113" s="133"/>
      <c r="BB113" s="987"/>
      <c r="BC113" s="987"/>
      <c r="BD113" s="1029"/>
      <c r="BE113" s="136"/>
      <c r="BF113" s="63"/>
      <c r="BG113" s="94"/>
      <c r="BH113" s="161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</row>
    <row r="114" spans="1:76" x14ac:dyDescent="0.2">
      <c r="A114" s="94"/>
      <c r="B114" s="63"/>
      <c r="C114" s="63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137"/>
      <c r="AR114" s="133"/>
      <c r="AS114" s="133"/>
      <c r="AT114" s="133"/>
      <c r="AU114" s="988"/>
      <c r="AV114" s="989"/>
      <c r="AW114" s="990"/>
      <c r="AX114" s="138"/>
      <c r="AY114" s="134"/>
      <c r="AZ114" s="133"/>
      <c r="BA114" s="133"/>
      <c r="BB114" s="133"/>
      <c r="BC114" s="133"/>
      <c r="BD114" s="142"/>
      <c r="BE114" s="136"/>
      <c r="BF114" s="63"/>
      <c r="BG114" s="94"/>
      <c r="BH114" s="161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</row>
    <row r="115" spans="1:76" x14ac:dyDescent="0.2">
      <c r="A115" s="94"/>
      <c r="B115" s="63"/>
      <c r="C115" s="63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133"/>
      <c r="AS115" s="133"/>
      <c r="AT115" s="133"/>
      <c r="AU115" s="185"/>
      <c r="AV115" s="186"/>
      <c r="AW115" s="187"/>
      <c r="AX115" s="138"/>
      <c r="AY115" s="134"/>
      <c r="AZ115" s="133"/>
      <c r="BA115" s="133"/>
      <c r="BB115" s="133"/>
      <c r="BC115" s="133"/>
      <c r="BD115" s="142"/>
      <c r="BE115" s="136"/>
      <c r="BF115" s="63"/>
      <c r="BG115" s="94"/>
      <c r="BH115" s="161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</row>
    <row r="116" spans="1:76" x14ac:dyDescent="0.2">
      <c r="A116" s="94"/>
      <c r="B116" s="63"/>
      <c r="C116" s="63"/>
      <c r="D116" s="132"/>
      <c r="E116" s="132"/>
      <c r="F116" s="132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138"/>
      <c r="AS116" s="138"/>
      <c r="AT116" s="138"/>
      <c r="AU116" s="185"/>
      <c r="AV116" s="186"/>
      <c r="AW116" s="187"/>
      <c r="AX116" s="138"/>
      <c r="AY116" s="139"/>
      <c r="AZ116" s="138"/>
      <c r="BA116" s="138"/>
      <c r="BB116" s="138"/>
      <c r="BC116" s="138"/>
      <c r="BD116" s="135"/>
      <c r="BE116" s="136"/>
      <c r="BF116" s="63"/>
      <c r="BG116" s="94"/>
      <c r="BH116" s="161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</row>
    <row r="117" spans="1:76" x14ac:dyDescent="0.2">
      <c r="A117" s="131"/>
      <c r="B117" s="132"/>
      <c r="C117" s="132"/>
      <c r="D117" s="132"/>
      <c r="E117" s="132"/>
      <c r="F117" s="132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138"/>
      <c r="AS117" s="138"/>
      <c r="AT117" s="138"/>
      <c r="AU117" s="185"/>
      <c r="AV117" s="186"/>
      <c r="AW117" s="187"/>
      <c r="AX117" s="133"/>
      <c r="AY117" s="139"/>
      <c r="AZ117" s="138"/>
      <c r="BA117" s="138"/>
      <c r="BB117" s="138"/>
      <c r="BC117" s="138"/>
      <c r="BD117" s="135"/>
      <c r="BE117" s="136"/>
      <c r="BF117" s="63"/>
      <c r="BG117" s="94"/>
      <c r="BH117" s="161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</row>
    <row r="118" spans="1:76" x14ac:dyDescent="0.2">
      <c r="A118" s="131"/>
      <c r="B118" s="132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138"/>
      <c r="AS118" s="138"/>
      <c r="AT118" s="138"/>
      <c r="AU118" s="988">
        <v>32</v>
      </c>
      <c r="AV118" s="989"/>
      <c r="AW118" s="990"/>
      <c r="AX118" s="133"/>
      <c r="AY118" s="139"/>
      <c r="AZ118" s="138"/>
      <c r="BA118" s="138"/>
      <c r="BB118" s="138"/>
      <c r="BC118" s="138"/>
      <c r="BD118" s="135"/>
      <c r="BE118" s="136"/>
      <c r="BF118" s="63"/>
      <c r="BG118" s="94"/>
      <c r="BH118" s="161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</row>
    <row r="119" spans="1:76" x14ac:dyDescent="0.2">
      <c r="A119" s="131"/>
      <c r="B119" s="132"/>
      <c r="C119" s="930" t="s">
        <v>222</v>
      </c>
      <c r="D119" s="699"/>
      <c r="E119" s="699"/>
      <c r="F119" s="699"/>
      <c r="G119" s="699"/>
      <c r="H119" s="699"/>
      <c r="I119" s="699"/>
      <c r="J119" s="699"/>
      <c r="K119" s="699"/>
      <c r="L119" s="699"/>
      <c r="M119" s="699"/>
      <c r="N119" s="699"/>
      <c r="O119" s="699"/>
      <c r="P119" s="699"/>
      <c r="Q119" s="699"/>
      <c r="R119" s="699"/>
      <c r="S119" s="699"/>
      <c r="T119" s="699"/>
      <c r="U119" s="699"/>
      <c r="V119" s="699"/>
      <c r="W119" s="699"/>
      <c r="X119" s="699"/>
      <c r="Y119" s="699"/>
      <c r="Z119" s="699"/>
      <c r="AA119" s="699"/>
      <c r="AB119" s="699"/>
      <c r="AC119" s="699"/>
      <c r="AD119" s="699"/>
      <c r="AE119" s="699"/>
      <c r="AF119" s="699"/>
      <c r="AG119" s="699"/>
      <c r="AH119" s="699"/>
      <c r="AI119" s="699"/>
      <c r="AJ119" s="699"/>
      <c r="AK119" s="699"/>
      <c r="AL119" s="699"/>
      <c r="AM119" s="63"/>
      <c r="AN119" s="63"/>
      <c r="AO119" s="63"/>
      <c r="AP119" s="63"/>
      <c r="AQ119" s="63"/>
      <c r="AR119" s="138"/>
      <c r="AS119" s="138"/>
      <c r="AT119" s="138"/>
      <c r="AU119" s="988"/>
      <c r="AV119" s="989"/>
      <c r="AW119" s="990"/>
      <c r="AX119" s="133"/>
      <c r="AY119" s="139"/>
      <c r="AZ119" s="138"/>
      <c r="BA119" s="138"/>
      <c r="BB119" s="138"/>
      <c r="BC119" s="138"/>
      <c r="BD119" s="135"/>
      <c r="BE119" s="136"/>
      <c r="BF119" s="63"/>
      <c r="BG119" s="94"/>
      <c r="BH119" s="161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</row>
    <row r="120" spans="1:76" ht="13.5" thickBot="1" x14ac:dyDescent="0.25">
      <c r="A120" s="131"/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32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8"/>
      <c r="AS120" s="138"/>
      <c r="AT120" s="138"/>
      <c r="AU120" s="181"/>
      <c r="AV120" s="182"/>
      <c r="AW120" s="183"/>
      <c r="AX120" s="133"/>
      <c r="AY120" s="134"/>
      <c r="AZ120" s="133"/>
      <c r="BA120" s="133"/>
      <c r="BB120" s="133"/>
      <c r="BC120" s="133"/>
      <c r="BD120" s="135"/>
      <c r="BE120" s="136"/>
      <c r="BF120" s="132"/>
      <c r="BG120" s="131"/>
      <c r="BH120" s="161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</row>
    <row r="121" spans="1:76" ht="16.5" thickBot="1" x14ac:dyDescent="0.25">
      <c r="A121" s="131"/>
      <c r="B121" s="132"/>
      <c r="C121" s="121" t="s">
        <v>187</v>
      </c>
      <c r="D121" s="121"/>
      <c r="E121" s="121"/>
      <c r="F121" s="920" t="str">
        <f>IF(BJ75="","",IF(BJ68&gt;=25,BJ75+41.5,BJ75+50))</f>
        <v/>
      </c>
      <c r="G121" s="921"/>
      <c r="H121" s="921"/>
      <c r="I121" s="921"/>
      <c r="J121" s="922"/>
      <c r="K121" s="721" t="s">
        <v>136</v>
      </c>
      <c r="L121" s="722"/>
      <c r="M121" s="723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8"/>
      <c r="AS121" s="138"/>
      <c r="AT121" s="138"/>
      <c r="AU121" s="181"/>
      <c r="AV121" s="186"/>
      <c r="AW121" s="183"/>
      <c r="AX121" s="133"/>
      <c r="AY121" s="134"/>
      <c r="AZ121" s="133"/>
      <c r="BA121" s="133"/>
      <c r="BB121" s="133"/>
      <c r="BC121" s="133"/>
      <c r="BD121" s="135"/>
      <c r="BE121" s="136"/>
      <c r="BF121" s="132"/>
      <c r="BG121" s="131"/>
      <c r="BH121" s="161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</row>
    <row r="122" spans="1:76" ht="13.5" thickBot="1" x14ac:dyDescent="0.25">
      <c r="A122" s="131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132"/>
      <c r="AD122" s="132"/>
      <c r="AE122" s="132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8"/>
      <c r="AS122" s="138"/>
      <c r="AT122" s="138"/>
      <c r="AU122" s="188"/>
      <c r="AV122" s="189"/>
      <c r="AW122" s="190"/>
      <c r="AX122" s="133"/>
      <c r="AY122" s="134"/>
      <c r="AZ122" s="133"/>
      <c r="BA122" s="133"/>
      <c r="BB122" s="133"/>
      <c r="BC122" s="133"/>
      <c r="BD122" s="135"/>
      <c r="BE122" s="136"/>
      <c r="BF122" s="132"/>
      <c r="BG122" s="131"/>
      <c r="BH122" s="161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</row>
    <row r="123" spans="1:76" x14ac:dyDescent="0.2">
      <c r="A123" s="131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  <c r="AB123" s="132"/>
      <c r="AC123" s="132"/>
      <c r="AD123" s="132"/>
      <c r="AE123" s="132"/>
      <c r="AF123" s="132"/>
      <c r="AG123" s="132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8"/>
      <c r="AS123" s="138"/>
      <c r="AT123" s="138"/>
      <c r="AU123" s="138"/>
      <c r="AV123" s="133"/>
      <c r="AW123" s="133"/>
      <c r="AX123" s="133"/>
      <c r="AY123" s="134"/>
      <c r="AZ123" s="133"/>
      <c r="BA123" s="133"/>
      <c r="BB123" s="133"/>
      <c r="BC123" s="133"/>
      <c r="BD123" s="135"/>
      <c r="BE123" s="136"/>
      <c r="BF123" s="132"/>
      <c r="BG123" s="131"/>
      <c r="BH123" s="161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</row>
    <row r="124" spans="1:76" ht="18" x14ac:dyDescent="0.2">
      <c r="A124" s="131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  <c r="AF124" s="132"/>
      <c r="AG124" s="132"/>
      <c r="AH124" s="132"/>
      <c r="AI124" s="132"/>
      <c r="AJ124" s="132"/>
      <c r="AK124" s="132"/>
      <c r="AL124" s="132"/>
      <c r="AM124" s="132"/>
      <c r="AN124" s="132"/>
      <c r="AO124" s="132"/>
      <c r="AP124" s="132"/>
      <c r="AQ124" s="141"/>
      <c r="AR124" s="138"/>
      <c r="AS124" s="138"/>
      <c r="AT124" s="138"/>
      <c r="AU124" s="138"/>
      <c r="AV124" s="138"/>
      <c r="AW124" s="1027">
        <v>12.5</v>
      </c>
      <c r="AX124" s="1027"/>
      <c r="AY124" s="1027"/>
      <c r="AZ124" s="918" t="s">
        <v>184</v>
      </c>
      <c r="BA124" s="918"/>
      <c r="BB124" s="918"/>
      <c r="BC124" s="918"/>
      <c r="BD124" s="1034"/>
      <c r="BE124" s="136"/>
      <c r="BF124" s="132"/>
      <c r="BG124" s="131"/>
      <c r="BH124" s="161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</row>
    <row r="125" spans="1:76" ht="18" x14ac:dyDescent="0.2">
      <c r="A125" s="131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  <c r="AF125" s="132"/>
      <c r="AG125" s="132"/>
      <c r="AH125" s="132"/>
      <c r="AI125" s="132"/>
      <c r="AJ125" s="132"/>
      <c r="AK125" s="132"/>
      <c r="AL125" s="132"/>
      <c r="AM125" s="132"/>
      <c r="AN125" s="132"/>
      <c r="AO125" s="132"/>
      <c r="AP125" s="132"/>
      <c r="AQ125" s="141"/>
      <c r="AR125" s="138"/>
      <c r="AS125" s="138"/>
      <c r="AT125" s="138"/>
      <c r="AU125" s="138"/>
      <c r="AV125" s="138"/>
      <c r="AW125" s="138"/>
      <c r="AX125" s="138"/>
      <c r="AY125" s="139"/>
      <c r="AZ125" s="918"/>
      <c r="BA125" s="918"/>
      <c r="BB125" s="918"/>
      <c r="BC125" s="918"/>
      <c r="BD125" s="1034"/>
      <c r="BE125" s="136"/>
      <c r="BF125" s="132"/>
      <c r="BG125" s="131"/>
      <c r="BH125" s="161"/>
    </row>
    <row r="126" spans="1:76" x14ac:dyDescent="0.2">
      <c r="A126" s="131"/>
      <c r="B126" s="132"/>
      <c r="C126" s="930" t="s">
        <v>223</v>
      </c>
      <c r="D126" s="699"/>
      <c r="E126" s="699"/>
      <c r="F126" s="699"/>
      <c r="G126" s="699"/>
      <c r="H126" s="699"/>
      <c r="I126" s="699"/>
      <c r="J126" s="699"/>
      <c r="K126" s="699"/>
      <c r="L126" s="699"/>
      <c r="M126" s="699"/>
      <c r="N126" s="699"/>
      <c r="O126" s="699"/>
      <c r="P126" s="699"/>
      <c r="Q126" s="699"/>
      <c r="R126" s="699"/>
      <c r="S126" s="699"/>
      <c r="T126" s="699"/>
      <c r="U126" s="699"/>
      <c r="V126" s="699"/>
      <c r="W126" s="699"/>
      <c r="X126" s="699"/>
      <c r="Y126" s="699"/>
      <c r="Z126" s="699"/>
      <c r="AA126" s="699"/>
      <c r="AB126" s="699"/>
      <c r="AC126" s="699"/>
      <c r="AD126" s="699"/>
      <c r="AE126" s="699"/>
      <c r="AF126" s="699"/>
      <c r="AG126" s="699"/>
      <c r="AH126" s="699"/>
      <c r="AI126" s="699"/>
      <c r="AJ126" s="699"/>
      <c r="AK126" s="699"/>
      <c r="AL126" s="699"/>
      <c r="AM126" s="132"/>
      <c r="AN126" s="132"/>
      <c r="AO126" s="132"/>
      <c r="AP126" s="132"/>
      <c r="AQ126" s="132"/>
      <c r="AR126" s="138"/>
      <c r="AS126" s="138"/>
      <c r="AT126" s="138"/>
      <c r="AU126" s="138"/>
      <c r="AV126" s="138"/>
      <c r="AW126" s="138"/>
      <c r="AX126" s="138"/>
      <c r="AY126" s="133"/>
      <c r="AZ126" s="133"/>
      <c r="BA126" s="133"/>
      <c r="BB126" s="138"/>
      <c r="BC126" s="138"/>
      <c r="BD126" s="135"/>
      <c r="BE126" s="136"/>
      <c r="BF126" s="132"/>
      <c r="BG126" s="131"/>
      <c r="BH126" s="161"/>
    </row>
    <row r="127" spans="1:76" ht="16.5" thickBot="1" x14ac:dyDescent="0.25">
      <c r="A127" s="131"/>
      <c r="B127" s="132"/>
      <c r="C127" s="63"/>
      <c r="D127" s="63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63"/>
      <c r="R127" s="121"/>
      <c r="S127" s="121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132"/>
      <c r="AN127" s="132"/>
      <c r="AO127" s="132"/>
      <c r="AP127" s="132"/>
      <c r="AQ127" s="132"/>
      <c r="AR127" s="138"/>
      <c r="AS127" s="133"/>
      <c r="AT127" s="133"/>
      <c r="AU127" s="133"/>
      <c r="AV127" s="138"/>
      <c r="AW127" s="138"/>
      <c r="AX127" s="138"/>
      <c r="AY127" s="923" t="s">
        <v>185</v>
      </c>
      <c r="AZ127" s="923"/>
      <c r="BA127" s="923"/>
      <c r="BB127" s="138"/>
      <c r="BC127" s="138"/>
      <c r="BD127" s="135"/>
      <c r="BE127" s="136"/>
      <c r="BF127" s="132"/>
      <c r="BG127" s="131"/>
      <c r="BH127" s="161"/>
    </row>
    <row r="128" spans="1:76" ht="16.5" thickBot="1" x14ac:dyDescent="0.25">
      <c r="A128" s="131"/>
      <c r="B128" s="132"/>
      <c r="C128" s="121" t="s">
        <v>188</v>
      </c>
      <c r="D128" s="121"/>
      <c r="E128" s="121"/>
      <c r="F128" s="920" t="str">
        <f>IF(BJ77="","",12.5+BJ77)</f>
        <v/>
      </c>
      <c r="G128" s="921"/>
      <c r="H128" s="921"/>
      <c r="I128" s="921"/>
      <c r="J128" s="922"/>
      <c r="K128" s="721" t="s">
        <v>136</v>
      </c>
      <c r="L128" s="722"/>
      <c r="M128" s="723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46"/>
      <c r="AS128" s="146"/>
      <c r="AT128" s="146"/>
      <c r="AU128" s="146"/>
      <c r="AV128" s="146"/>
      <c r="AW128" s="146"/>
      <c r="AX128" s="146"/>
      <c r="AY128" s="1030"/>
      <c r="AZ128" s="1030"/>
      <c r="BA128" s="1030"/>
      <c r="BB128" s="146"/>
      <c r="BC128" s="146"/>
      <c r="BD128" s="147"/>
      <c r="BE128" s="143"/>
      <c r="BF128" s="132"/>
      <c r="BG128" s="131"/>
      <c r="BH128" s="161"/>
    </row>
    <row r="129" spans="1:68" ht="13.5" thickBot="1" x14ac:dyDescent="0.25">
      <c r="A129" s="131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  <c r="AH129" s="132"/>
      <c r="AI129" s="132"/>
      <c r="AJ129" s="132"/>
      <c r="AK129" s="132"/>
      <c r="AL129" s="63"/>
      <c r="AM129" s="132"/>
      <c r="AN129" s="132"/>
      <c r="AO129" s="132"/>
      <c r="AP129" s="132"/>
      <c r="AQ129" s="132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9"/>
      <c r="BF129" s="132"/>
      <c r="BG129" s="131"/>
      <c r="BH129" s="161"/>
    </row>
    <row r="130" spans="1:68" ht="13.5" customHeight="1" thickTop="1" x14ac:dyDescent="0.2">
      <c r="A130" s="94"/>
      <c r="B130" s="132"/>
      <c r="C130" s="1044" t="str">
        <f>IF(BJ73="","",IF(BJ93="ERROR","",IF(OR(BJ93="",BJ93=1),"ATTENTION - Mounting plate 20S4200 should work for this application","ATTENTION - Mounting plate with bracket 20S4F01 will probably be required for this application")))</f>
        <v/>
      </c>
      <c r="D130" s="1044"/>
      <c r="E130" s="1044"/>
      <c r="F130" s="1044"/>
      <c r="G130" s="1044"/>
      <c r="H130" s="1044"/>
      <c r="I130" s="1044"/>
      <c r="J130" s="1044"/>
      <c r="K130" s="1044"/>
      <c r="L130" s="1044"/>
      <c r="M130" s="1044"/>
      <c r="N130" s="1044"/>
      <c r="O130" s="1044"/>
      <c r="P130" s="1044"/>
      <c r="Q130" s="1044"/>
      <c r="R130" s="1044"/>
      <c r="S130" s="1044"/>
      <c r="T130" s="1044"/>
      <c r="U130" s="132"/>
      <c r="V130" s="132"/>
      <c r="W130" s="928" t="str">
        <f>IF(C130="ATTENTION - Mounting plate with bracket 20S4F01 will probably be required for this application", "*See STEP 3, drawing 4, below for mounting plate specifications", "")</f>
        <v/>
      </c>
      <c r="X130" s="928"/>
      <c r="Y130" s="928"/>
      <c r="Z130" s="928"/>
      <c r="AA130" s="928"/>
      <c r="AB130" s="928"/>
      <c r="AC130" s="928"/>
      <c r="AD130" s="928"/>
      <c r="AE130" s="928"/>
      <c r="AF130" s="928"/>
      <c r="AG130" s="928"/>
      <c r="AH130" s="928"/>
      <c r="AI130" s="928"/>
      <c r="AJ130" s="928"/>
      <c r="AK130" s="928"/>
      <c r="AL130" s="928"/>
      <c r="AM130" s="928"/>
      <c r="AN130" s="928"/>
      <c r="AO130" s="63"/>
      <c r="AP130" s="63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131"/>
      <c r="BH130" s="161"/>
    </row>
    <row r="131" spans="1:68" x14ac:dyDescent="0.2">
      <c r="A131" s="94"/>
      <c r="B131" s="63"/>
      <c r="C131" s="1044"/>
      <c r="D131" s="1044"/>
      <c r="E131" s="1044"/>
      <c r="F131" s="1044"/>
      <c r="G131" s="1044"/>
      <c r="H131" s="1044"/>
      <c r="I131" s="1044"/>
      <c r="J131" s="1044"/>
      <c r="K131" s="1044"/>
      <c r="L131" s="1044"/>
      <c r="M131" s="1044"/>
      <c r="N131" s="1044"/>
      <c r="O131" s="1044"/>
      <c r="P131" s="1044"/>
      <c r="Q131" s="1044"/>
      <c r="R131" s="1044"/>
      <c r="S131" s="1044"/>
      <c r="T131" s="1044"/>
      <c r="U131" s="63"/>
      <c r="V131" s="63"/>
      <c r="W131" s="928"/>
      <c r="X131" s="928"/>
      <c r="Y131" s="928"/>
      <c r="Z131" s="928"/>
      <c r="AA131" s="928"/>
      <c r="AB131" s="928"/>
      <c r="AC131" s="928"/>
      <c r="AD131" s="928"/>
      <c r="AE131" s="928"/>
      <c r="AF131" s="928"/>
      <c r="AG131" s="928"/>
      <c r="AH131" s="928"/>
      <c r="AI131" s="928"/>
      <c r="AJ131" s="928"/>
      <c r="AK131" s="928"/>
      <c r="AL131" s="928"/>
      <c r="AM131" s="928"/>
      <c r="AN131" s="928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131"/>
      <c r="BH131" s="161"/>
    </row>
    <row r="132" spans="1:68" x14ac:dyDescent="0.2">
      <c r="A132" s="94"/>
      <c r="B132" s="63"/>
      <c r="C132" s="1044"/>
      <c r="D132" s="1044"/>
      <c r="E132" s="1044"/>
      <c r="F132" s="1044"/>
      <c r="G132" s="1044"/>
      <c r="H132" s="1044"/>
      <c r="I132" s="1044"/>
      <c r="J132" s="1044"/>
      <c r="K132" s="1044"/>
      <c r="L132" s="1044"/>
      <c r="M132" s="1044"/>
      <c r="N132" s="1044"/>
      <c r="O132" s="1044"/>
      <c r="P132" s="1044"/>
      <c r="Q132" s="1044"/>
      <c r="R132" s="1044"/>
      <c r="S132" s="1044"/>
      <c r="T132" s="1044"/>
      <c r="U132" s="63"/>
      <c r="V132" s="63"/>
      <c r="W132" s="928"/>
      <c r="X132" s="928"/>
      <c r="Y132" s="928"/>
      <c r="Z132" s="928"/>
      <c r="AA132" s="928"/>
      <c r="AB132" s="928"/>
      <c r="AC132" s="928"/>
      <c r="AD132" s="928"/>
      <c r="AE132" s="928"/>
      <c r="AF132" s="928"/>
      <c r="AG132" s="928"/>
      <c r="AH132" s="928"/>
      <c r="AI132" s="928"/>
      <c r="AJ132" s="928"/>
      <c r="AK132" s="928"/>
      <c r="AL132" s="928"/>
      <c r="AM132" s="928"/>
      <c r="AN132" s="928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131"/>
      <c r="BH132" s="161"/>
    </row>
    <row r="133" spans="1:68" x14ac:dyDescent="0.2">
      <c r="A133" s="94"/>
      <c r="B133" s="6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4"/>
      <c r="N133" s="1044"/>
      <c r="O133" s="1044"/>
      <c r="P133" s="1044"/>
      <c r="Q133" s="1044"/>
      <c r="R133" s="1044"/>
      <c r="S133" s="1044"/>
      <c r="T133" s="1044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131"/>
      <c r="BH133" s="161"/>
    </row>
    <row r="134" spans="1:68" x14ac:dyDescent="0.2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4"/>
      <c r="BB134" s="94"/>
      <c r="BC134" s="94"/>
      <c r="BD134" s="94"/>
      <c r="BE134" s="94"/>
      <c r="BF134" s="94"/>
      <c r="BG134" s="131"/>
      <c r="BH134" s="161"/>
    </row>
    <row r="135" spans="1:68" s="356" customFormat="1" ht="15" customHeight="1" x14ac:dyDescent="0.2">
      <c r="A135" s="315"/>
      <c r="B135" s="315"/>
      <c r="C135" s="353"/>
      <c r="D135" s="353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  <c r="O135" s="316"/>
      <c r="P135" s="316"/>
      <c r="Q135" s="316"/>
      <c r="R135" s="353"/>
      <c r="S135" s="353"/>
      <c r="T135" s="353"/>
      <c r="U135" s="353"/>
      <c r="V135" s="353"/>
      <c r="W135" s="353"/>
      <c r="X135" s="353"/>
      <c r="Y135" s="353"/>
      <c r="Z135" s="353"/>
      <c r="AA135" s="353"/>
      <c r="AB135" s="353"/>
      <c r="AC135" s="353"/>
      <c r="AD135" s="353"/>
      <c r="AE135" s="353"/>
      <c r="AF135" s="353"/>
      <c r="AG135" s="353"/>
      <c r="AH135" s="353"/>
      <c r="AI135" s="353"/>
      <c r="AJ135" s="353"/>
      <c r="AK135" s="316"/>
      <c r="AL135" s="316"/>
      <c r="AM135" s="316"/>
      <c r="AN135" s="316"/>
      <c r="AO135" s="316"/>
      <c r="AP135" s="316"/>
      <c r="AQ135" s="316"/>
      <c r="AR135" s="316"/>
      <c r="AS135" s="316"/>
      <c r="AT135" s="353"/>
      <c r="AU135" s="353"/>
      <c r="AV135" s="353"/>
      <c r="AW135" s="353"/>
      <c r="AX135" s="353"/>
      <c r="AY135" s="353"/>
      <c r="AZ135" s="353"/>
      <c r="BA135" s="353"/>
      <c r="BB135" s="353"/>
      <c r="BC135" s="354"/>
      <c r="BD135" s="354"/>
      <c r="BE135" s="355"/>
      <c r="BF135" s="355"/>
      <c r="BG135" s="355"/>
      <c r="BH135" s="317"/>
      <c r="BI135" s="317"/>
      <c r="BJ135" s="317"/>
      <c r="BK135" s="317"/>
      <c r="BL135" s="317"/>
      <c r="BM135" s="317"/>
      <c r="BN135" s="317"/>
      <c r="BO135" s="317"/>
      <c r="BP135" s="317"/>
    </row>
    <row r="136" spans="1:68" s="314" customFormat="1" ht="23.25" x14ac:dyDescent="0.2">
      <c r="A136" s="1"/>
      <c r="B136" s="1"/>
      <c r="C136" s="906" t="s">
        <v>552</v>
      </c>
      <c r="D136" s="906"/>
      <c r="E136" s="906"/>
      <c r="F136" s="906"/>
      <c r="G136" s="906"/>
      <c r="H136" s="906"/>
      <c r="I136" s="906"/>
      <c r="J136" s="906"/>
      <c r="K136" s="906"/>
      <c r="L136" s="906"/>
      <c r="M136" s="906"/>
      <c r="N136" s="906"/>
      <c r="O136" s="906"/>
      <c r="P136" s="906"/>
      <c r="Q136" s="906"/>
      <c r="R136" s="906"/>
      <c r="S136" s="906"/>
      <c r="T136" s="906"/>
      <c r="U136" s="906"/>
      <c r="V136" s="906"/>
      <c r="W136" s="906"/>
      <c r="X136" s="906"/>
      <c r="Y136" s="906"/>
      <c r="Z136" s="906"/>
      <c r="AA136" s="906"/>
      <c r="AB136" s="906"/>
      <c r="AC136" s="906"/>
      <c r="AD136" s="906"/>
      <c r="AE136" s="906"/>
      <c r="AF136" s="906"/>
      <c r="AG136" s="906"/>
      <c r="AH136" s="906"/>
      <c r="AI136" s="906"/>
      <c r="AJ136" s="906"/>
      <c r="AK136" s="906"/>
      <c r="AL136" s="906"/>
      <c r="AM136" s="906"/>
      <c r="AN136" s="906"/>
      <c r="AO136" s="906"/>
      <c r="AP136" s="906"/>
      <c r="AQ136" s="906"/>
      <c r="AR136" s="906"/>
      <c r="AS136" s="906"/>
      <c r="AT136" s="906"/>
      <c r="AU136" s="906"/>
      <c r="AV136" s="906"/>
      <c r="AW136" s="906"/>
      <c r="AX136" s="906"/>
      <c r="AY136" s="906"/>
      <c r="AZ136" s="906"/>
      <c r="BA136" s="906"/>
      <c r="BB136" s="906"/>
      <c r="BC136" s="906"/>
      <c r="BD136" s="906"/>
      <c r="BE136" s="906"/>
      <c r="BF136" s="1"/>
      <c r="BG136" s="313"/>
    </row>
    <row r="137" spans="1:68" s="314" customFormat="1" ht="15" customHeight="1" thickBot="1" x14ac:dyDescent="0.25">
      <c r="A137" s="315"/>
      <c r="B137" s="316"/>
      <c r="C137" s="316"/>
      <c r="D137" s="316"/>
      <c r="E137" s="316"/>
      <c r="F137" s="316"/>
      <c r="G137" s="315"/>
      <c r="H137" s="316"/>
      <c r="I137" s="316"/>
      <c r="J137" s="316"/>
      <c r="K137" s="316"/>
      <c r="L137" s="316"/>
      <c r="M137" s="316"/>
      <c r="N137" s="316"/>
      <c r="O137" s="316"/>
      <c r="P137" s="316"/>
      <c r="Q137" s="316"/>
      <c r="R137" s="316"/>
      <c r="S137" s="316"/>
      <c r="T137" s="316"/>
      <c r="U137" s="316"/>
      <c r="V137" s="316"/>
      <c r="W137" s="316"/>
      <c r="X137" s="316"/>
      <c r="Y137" s="316"/>
      <c r="Z137" s="316"/>
      <c r="AA137" s="316"/>
      <c r="AB137" s="316"/>
      <c r="AC137" s="316"/>
      <c r="AD137" s="316"/>
      <c r="AE137" s="316"/>
      <c r="AF137" s="316"/>
      <c r="AG137" s="316"/>
      <c r="AH137" s="316"/>
      <c r="AI137" s="316"/>
      <c r="AJ137" s="316"/>
      <c r="AK137" s="316"/>
      <c r="AL137" s="316"/>
      <c r="AM137" s="316"/>
      <c r="AN137" s="316"/>
      <c r="AO137" s="316"/>
      <c r="AP137" s="316"/>
      <c r="AQ137" s="316"/>
      <c r="AR137" s="316"/>
      <c r="AS137" s="316"/>
      <c r="AT137" s="316"/>
      <c r="AU137" s="316"/>
      <c r="AV137" s="316"/>
      <c r="AW137" s="316"/>
      <c r="AX137" s="316"/>
      <c r="AY137" s="316"/>
      <c r="AZ137" s="316"/>
      <c r="BA137" s="316"/>
      <c r="BB137" s="316"/>
      <c r="BC137" s="316"/>
      <c r="BD137" s="316"/>
      <c r="BE137" s="316"/>
      <c r="BF137" s="316"/>
      <c r="BG137" s="315"/>
      <c r="BH137" s="317"/>
    </row>
    <row r="138" spans="1:68" s="322" customFormat="1" ht="15" customHeight="1" thickBot="1" x14ac:dyDescent="0.25">
      <c r="A138" s="315"/>
      <c r="B138" s="318"/>
      <c r="C138" s="319"/>
      <c r="D138" s="319"/>
      <c r="E138" s="319"/>
      <c r="F138" s="319"/>
      <c r="G138" s="319"/>
      <c r="H138" s="319"/>
      <c r="I138" s="319"/>
      <c r="J138" s="319"/>
      <c r="K138" s="319"/>
      <c r="L138" s="319"/>
      <c r="M138" s="319"/>
      <c r="N138" s="319"/>
      <c r="O138" s="319"/>
      <c r="P138" s="319"/>
      <c r="Q138" s="319"/>
      <c r="R138" s="319"/>
      <c r="S138" s="319"/>
      <c r="T138" s="319"/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19"/>
      <c r="AI138" s="319"/>
      <c r="AJ138" s="319"/>
      <c r="AK138" s="319"/>
      <c r="AL138" s="319"/>
      <c r="AM138" s="319"/>
      <c r="AN138" s="319"/>
      <c r="AO138" s="319"/>
      <c r="AP138" s="319"/>
      <c r="AQ138" s="319"/>
      <c r="AR138" s="319"/>
      <c r="AS138" s="319"/>
      <c r="AT138" s="319"/>
      <c r="AU138" s="319"/>
      <c r="AV138" s="319"/>
      <c r="AW138" s="319"/>
      <c r="AX138" s="319"/>
      <c r="AY138" s="319"/>
      <c r="AZ138" s="319"/>
      <c r="BA138" s="319"/>
      <c r="BB138" s="319"/>
      <c r="BC138" s="319"/>
      <c r="BD138" s="319"/>
      <c r="BE138" s="319"/>
      <c r="BF138" s="320"/>
      <c r="BG138" s="321"/>
      <c r="BH138" s="83"/>
    </row>
    <row r="139" spans="1:68" s="322" customFormat="1" ht="15" customHeight="1" thickBot="1" x14ac:dyDescent="0.25">
      <c r="A139" s="315"/>
      <c r="B139" s="304"/>
      <c r="C139" s="894" t="s">
        <v>176</v>
      </c>
      <c r="D139" s="894"/>
      <c r="E139" s="894"/>
      <c r="F139" s="894"/>
      <c r="G139" s="894"/>
      <c r="H139" s="894"/>
      <c r="I139" s="894"/>
      <c r="J139" s="894"/>
      <c r="K139" s="894"/>
      <c r="L139" s="894"/>
      <c r="M139" s="894"/>
      <c r="N139" s="894"/>
      <c r="O139" s="894"/>
      <c r="P139" s="894"/>
      <c r="Q139" s="894"/>
      <c r="R139" s="894"/>
      <c r="S139" s="929" t="s">
        <v>90</v>
      </c>
      <c r="T139" s="929"/>
      <c r="U139" s="929"/>
      <c r="V139" s="929"/>
      <c r="W139" s="929"/>
      <c r="X139" s="929"/>
      <c r="Y139" s="929"/>
      <c r="Z139" s="929"/>
      <c r="AA139" s="121"/>
      <c r="AB139" s="121"/>
      <c r="AC139" s="121"/>
      <c r="AD139" s="121"/>
      <c r="AE139" s="121"/>
      <c r="AF139" s="121"/>
      <c r="AG139" s="121"/>
      <c r="AH139" s="16"/>
      <c r="AI139" s="16"/>
      <c r="AJ139" s="16"/>
      <c r="AK139" s="304"/>
      <c r="AL139" s="304"/>
      <c r="AM139" s="304"/>
      <c r="AN139" s="304"/>
      <c r="AO139" s="304"/>
      <c r="AP139" s="304"/>
      <c r="AQ139" s="304"/>
      <c r="AR139" s="323"/>
      <c r="AS139" s="323"/>
      <c r="AT139" s="323"/>
      <c r="AU139" s="323"/>
      <c r="AV139" s="323"/>
      <c r="AW139" s="323"/>
      <c r="AX139" s="323"/>
      <c r="AY139" s="324"/>
      <c r="AZ139" s="323"/>
      <c r="BA139" s="323"/>
      <c r="BB139" s="323"/>
      <c r="BC139" s="323"/>
      <c r="BD139" s="325"/>
      <c r="BE139" s="326"/>
      <c r="BF139" s="16"/>
      <c r="BG139" s="321"/>
      <c r="BH139" s="83"/>
      <c r="BI139" s="83"/>
      <c r="BJ139" s="83"/>
      <c r="BK139" s="83"/>
      <c r="BL139" s="83"/>
      <c r="BM139" s="83"/>
      <c r="BN139" s="83"/>
      <c r="BO139" s="83"/>
      <c r="BP139" s="83"/>
    </row>
    <row r="140" spans="1:68" s="322" customFormat="1" ht="15" customHeight="1" x14ac:dyDescent="0.2">
      <c r="A140" s="315"/>
      <c r="B140" s="304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304"/>
      <c r="AI140" s="304"/>
      <c r="AJ140" s="304"/>
      <c r="AK140" s="304"/>
      <c r="AL140" s="304"/>
      <c r="AM140" s="16"/>
      <c r="AN140" s="16"/>
      <c r="AO140" s="16"/>
      <c r="AP140" s="16"/>
      <c r="AQ140" s="16"/>
      <c r="AR140" s="323"/>
      <c r="AS140" s="323"/>
      <c r="AT140" s="323"/>
      <c r="AU140" s="323"/>
      <c r="AV140" s="323"/>
      <c r="AW140" s="323"/>
      <c r="AX140" s="323"/>
      <c r="AY140" s="324"/>
      <c r="AZ140" s="323"/>
      <c r="BA140" s="323"/>
      <c r="BB140" s="323"/>
      <c r="BC140" s="323"/>
      <c r="BD140" s="325"/>
      <c r="BE140" s="326"/>
      <c r="BF140" s="16"/>
      <c r="BG140" s="321"/>
      <c r="BH140" s="83"/>
      <c r="BI140" s="83"/>
      <c r="BJ140" s="83"/>
      <c r="BK140" s="83"/>
      <c r="BL140" s="83"/>
      <c r="BM140" s="83"/>
      <c r="BN140" s="83"/>
      <c r="BO140" s="83"/>
      <c r="BP140" s="83"/>
    </row>
    <row r="141" spans="1:68" s="322" customFormat="1" ht="15" customHeight="1" x14ac:dyDescent="0.2">
      <c r="A141" s="315"/>
      <c r="B141" s="304"/>
      <c r="C141" s="304"/>
      <c r="D141" s="304"/>
      <c r="E141" s="304"/>
      <c r="F141" s="12"/>
      <c r="G141" s="304"/>
      <c r="H141" s="304"/>
      <c r="I141" s="304"/>
      <c r="J141" s="304"/>
      <c r="K141" s="304"/>
      <c r="L141" s="304"/>
      <c r="M141" s="304"/>
      <c r="N141" s="304"/>
      <c r="O141" s="304"/>
      <c r="P141" s="304"/>
      <c r="Q141" s="304"/>
      <c r="R141" s="304"/>
      <c r="S141" s="304"/>
      <c r="T141" s="304"/>
      <c r="U141" s="304"/>
      <c r="V141" s="304"/>
      <c r="W141" s="304"/>
      <c r="X141" s="304"/>
      <c r="Y141" s="214"/>
      <c r="Z141" s="214"/>
      <c r="AA141" s="214"/>
      <c r="AB141" s="214"/>
      <c r="AC141" s="215"/>
      <c r="AD141" s="304"/>
      <c r="AE141" s="16"/>
      <c r="AF141" s="16"/>
      <c r="AG141" s="304"/>
      <c r="AH141" s="304"/>
      <c r="AI141" s="304"/>
      <c r="AJ141" s="304"/>
      <c r="AK141" s="304"/>
      <c r="AL141" s="304"/>
      <c r="AM141" s="16"/>
      <c r="AN141" s="16"/>
      <c r="AO141" s="16"/>
      <c r="AP141" s="16"/>
      <c r="AQ141" s="16"/>
      <c r="AR141" s="323"/>
      <c r="AS141" s="323"/>
      <c r="AT141" s="323"/>
      <c r="AU141" s="323"/>
      <c r="AV141" s="323"/>
      <c r="AW141" s="323"/>
      <c r="AX141" s="323"/>
      <c r="AY141" s="324"/>
      <c r="AZ141" s="323"/>
      <c r="BA141" s="323"/>
      <c r="BB141" s="323"/>
      <c r="BC141" s="323"/>
      <c r="BD141" s="325"/>
      <c r="BE141" s="326"/>
      <c r="BF141" s="16"/>
      <c r="BG141" s="321"/>
      <c r="BH141" s="83"/>
      <c r="BI141" s="83"/>
      <c r="BJ141" s="83"/>
      <c r="BK141" s="83"/>
      <c r="BL141" s="83"/>
      <c r="BM141" s="83"/>
      <c r="BN141" s="83"/>
      <c r="BO141" s="83"/>
      <c r="BP141" s="83"/>
    </row>
    <row r="142" spans="1:68" s="322" customFormat="1" ht="15" customHeight="1" x14ac:dyDescent="0.2">
      <c r="A142" s="315"/>
      <c r="B142" s="304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304"/>
      <c r="AL142" s="304"/>
      <c r="AM142" s="16"/>
      <c r="AN142" s="16"/>
      <c r="AO142" s="16"/>
      <c r="AP142" s="16"/>
      <c r="AQ142" s="16"/>
      <c r="AR142" s="323"/>
      <c r="AS142" s="323"/>
      <c r="AT142" s="323"/>
      <c r="AU142" s="323"/>
      <c r="AV142" s="323"/>
      <c r="AW142" s="323"/>
      <c r="AX142" s="323"/>
      <c r="AY142" s="324"/>
      <c r="AZ142" s="323"/>
      <c r="BA142" s="1035" t="s">
        <v>182</v>
      </c>
      <c r="BB142" s="1035"/>
      <c r="BC142" s="1035"/>
      <c r="BD142" s="325"/>
      <c r="BE142" s="326"/>
      <c r="BF142" s="16"/>
      <c r="BG142" s="315"/>
      <c r="BH142" s="83"/>
      <c r="BI142" s="83"/>
      <c r="BJ142" s="83"/>
      <c r="BK142" s="83"/>
      <c r="BL142" s="83"/>
      <c r="BM142" s="83"/>
      <c r="BN142" s="83"/>
      <c r="BO142" s="83"/>
      <c r="BP142" s="83"/>
    </row>
    <row r="143" spans="1:68" s="322" customFormat="1" ht="15" customHeight="1" x14ac:dyDescent="0.2">
      <c r="A143" s="315"/>
      <c r="B143" s="304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304"/>
      <c r="AL143" s="304"/>
      <c r="AM143" s="304"/>
      <c r="AN143" s="304"/>
      <c r="AO143" s="304"/>
      <c r="AP143" s="304"/>
      <c r="AQ143" s="304"/>
      <c r="AR143" s="323"/>
      <c r="AS143" s="323"/>
      <c r="AT143" s="323"/>
      <c r="AU143" s="323"/>
      <c r="AV143" s="323"/>
      <c r="AW143" s="323"/>
      <c r="AX143" s="323"/>
      <c r="AY143" s="324"/>
      <c r="AZ143" s="323"/>
      <c r="BA143" s="1035"/>
      <c r="BB143" s="1035"/>
      <c r="BC143" s="1035"/>
      <c r="BD143" s="327"/>
      <c r="BE143" s="326"/>
      <c r="BF143" s="16"/>
      <c r="BG143" s="315"/>
      <c r="BH143" s="83"/>
      <c r="BI143" s="83"/>
      <c r="BJ143" s="83"/>
      <c r="BK143" s="83"/>
      <c r="BL143" s="83"/>
      <c r="BM143" s="83"/>
      <c r="BN143" s="83"/>
      <c r="BO143" s="83"/>
      <c r="BP143" s="83"/>
    </row>
    <row r="144" spans="1:68" s="322" customFormat="1" ht="15" customHeight="1" x14ac:dyDescent="0.2">
      <c r="A144" s="315"/>
      <c r="B144" s="304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304"/>
      <c r="AL144" s="304"/>
      <c r="AM144" s="304"/>
      <c r="AN144" s="304"/>
      <c r="AO144" s="304"/>
      <c r="AP144" s="304"/>
      <c r="AQ144" s="304"/>
      <c r="AR144" s="323"/>
      <c r="AS144" s="323"/>
      <c r="AT144" s="323"/>
      <c r="AU144" s="323"/>
      <c r="AV144" s="323"/>
      <c r="AW144" s="323"/>
      <c r="AX144" s="323"/>
      <c r="AY144" s="324"/>
      <c r="AZ144" s="323"/>
      <c r="BA144" s="323"/>
      <c r="BB144" s="323"/>
      <c r="BC144" s="323"/>
      <c r="BD144" s="327"/>
      <c r="BE144" s="326"/>
      <c r="BF144" s="16"/>
      <c r="BG144" s="315"/>
      <c r="BH144" s="83"/>
      <c r="BI144" s="83"/>
      <c r="BJ144" s="83"/>
      <c r="BK144" s="83"/>
      <c r="BL144" s="83"/>
      <c r="BM144" s="83"/>
      <c r="BN144" s="83"/>
      <c r="BO144" s="83"/>
      <c r="BP144" s="83"/>
    </row>
    <row r="145" spans="1:68" s="322" customFormat="1" ht="15" customHeight="1" x14ac:dyDescent="0.2">
      <c r="A145" s="315"/>
      <c r="B145" s="304"/>
      <c r="C145" s="304"/>
      <c r="D145" s="304"/>
      <c r="E145" s="304"/>
      <c r="F145" s="12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304"/>
      <c r="T145" s="304"/>
      <c r="U145" s="304"/>
      <c r="V145" s="304"/>
      <c r="W145" s="304"/>
      <c r="X145" s="304"/>
      <c r="Y145" s="304"/>
      <c r="Z145" s="304"/>
      <c r="AA145" s="304"/>
      <c r="AB145" s="304"/>
      <c r="AC145" s="304"/>
      <c r="AD145" s="16"/>
      <c r="AE145" s="16"/>
      <c r="AF145" s="304"/>
      <c r="AG145" s="304"/>
      <c r="AH145" s="304"/>
      <c r="AI145" s="304"/>
      <c r="AJ145" s="304"/>
      <c r="AK145" s="304"/>
      <c r="AL145" s="304"/>
      <c r="AM145" s="1023" t="s">
        <v>209</v>
      </c>
      <c r="AN145" s="1023"/>
      <c r="AO145" s="1023"/>
      <c r="AP145" s="1023"/>
      <c r="AQ145" s="1023"/>
      <c r="AR145" s="323"/>
      <c r="AS145" s="323"/>
      <c r="AT145" s="323"/>
      <c r="AU145" s="323"/>
      <c r="AV145" s="323"/>
      <c r="AW145" s="323"/>
      <c r="AX145" s="323"/>
      <c r="AY145" s="324"/>
      <c r="AZ145" s="323"/>
      <c r="BA145" s="323"/>
      <c r="BB145" s="323"/>
      <c r="BC145" s="323"/>
      <c r="BD145" s="327"/>
      <c r="BE145" s="326"/>
      <c r="BF145" s="16"/>
      <c r="BG145" s="315"/>
      <c r="BH145" s="83"/>
      <c r="BI145" s="83"/>
      <c r="BJ145" s="83"/>
      <c r="BK145" s="83"/>
      <c r="BL145" s="83"/>
      <c r="BM145" s="83"/>
      <c r="BN145" s="83"/>
      <c r="BO145" s="83"/>
      <c r="BP145" s="83"/>
    </row>
    <row r="146" spans="1:68" s="322" customFormat="1" ht="15" customHeight="1" x14ac:dyDescent="0.2">
      <c r="A146" s="315"/>
      <c r="B146" s="304"/>
      <c r="C146" s="304"/>
      <c r="D146" s="304"/>
      <c r="E146" s="304"/>
      <c r="F146" s="12"/>
      <c r="G146" s="304"/>
      <c r="H146" s="304"/>
      <c r="I146" s="304"/>
      <c r="J146" s="304"/>
      <c r="K146" s="304"/>
      <c r="L146" s="304"/>
      <c r="M146" s="304"/>
      <c r="N146" s="304"/>
      <c r="O146" s="304"/>
      <c r="P146" s="304"/>
      <c r="Q146" s="304"/>
      <c r="R146" s="304"/>
      <c r="S146" s="304"/>
      <c r="T146" s="304"/>
      <c r="U146" s="304"/>
      <c r="V146" s="304"/>
      <c r="W146" s="304"/>
      <c r="X146" s="304"/>
      <c r="Y146" s="304"/>
      <c r="Z146" s="304"/>
      <c r="AA146" s="304"/>
      <c r="AB146" s="304"/>
      <c r="AC146" s="304"/>
      <c r="AD146" s="16"/>
      <c r="AE146" s="16"/>
      <c r="AF146" s="304"/>
      <c r="AG146" s="304"/>
      <c r="AH146" s="304"/>
      <c r="AI146" s="304"/>
      <c r="AJ146" s="304"/>
      <c r="AK146" s="304"/>
      <c r="AL146" s="304"/>
      <c r="AM146" s="1023"/>
      <c r="AN146" s="1023"/>
      <c r="AO146" s="1023"/>
      <c r="AP146" s="1023"/>
      <c r="AQ146" s="1023"/>
      <c r="AR146" s="323"/>
      <c r="AS146" s="323"/>
      <c r="AT146" s="323"/>
      <c r="AU146" s="323"/>
      <c r="AV146" s="323"/>
      <c r="AW146" s="323"/>
      <c r="AX146" s="323"/>
      <c r="AY146" s="324"/>
      <c r="AZ146" s="323"/>
      <c r="BA146" s="323"/>
      <c r="BB146" s="323"/>
      <c r="BC146" s="323"/>
      <c r="BD146" s="327"/>
      <c r="BE146" s="326"/>
      <c r="BF146" s="16"/>
      <c r="BG146" s="315"/>
      <c r="BH146" s="83"/>
      <c r="BI146" s="83"/>
      <c r="BJ146" s="83"/>
      <c r="BK146" s="83"/>
      <c r="BL146" s="83"/>
      <c r="BM146" s="83"/>
      <c r="BN146" s="83"/>
      <c r="BO146" s="83"/>
      <c r="BP146" s="83"/>
    </row>
    <row r="147" spans="1:68" s="322" customFormat="1" ht="15" customHeight="1" x14ac:dyDescent="0.2">
      <c r="A147" s="315"/>
      <c r="B147" s="304"/>
      <c r="C147" s="304"/>
      <c r="D147" s="304"/>
      <c r="E147" s="304"/>
      <c r="F147" s="12"/>
      <c r="G147" s="304"/>
      <c r="H147" s="304"/>
      <c r="I147" s="304"/>
      <c r="J147" s="304"/>
      <c r="K147" s="304"/>
      <c r="L147" s="304"/>
      <c r="M147" s="304"/>
      <c r="N147" s="304"/>
      <c r="O147" s="304"/>
      <c r="P147" s="304"/>
      <c r="Q147" s="304"/>
      <c r="R147" s="304"/>
      <c r="S147" s="304"/>
      <c r="T147" s="304"/>
      <c r="U147" s="304"/>
      <c r="V147" s="304"/>
      <c r="W147" s="304"/>
      <c r="X147" s="304"/>
      <c r="Y147" s="304"/>
      <c r="Z147" s="304"/>
      <c r="AA147" s="304"/>
      <c r="AB147" s="304"/>
      <c r="AC147" s="304"/>
      <c r="AD147" s="16"/>
      <c r="AE147" s="16"/>
      <c r="AF147" s="304"/>
      <c r="AG147" s="304"/>
      <c r="AH147" s="304"/>
      <c r="AI147" s="304"/>
      <c r="AJ147" s="304"/>
      <c r="AK147" s="304"/>
      <c r="AL147" s="304"/>
      <c r="AM147" s="1023"/>
      <c r="AN147" s="1023"/>
      <c r="AO147" s="1023"/>
      <c r="AP147" s="1023"/>
      <c r="AQ147" s="1023"/>
      <c r="AR147" s="323"/>
      <c r="AS147" s="323"/>
      <c r="AT147" s="323"/>
      <c r="AU147" s="323"/>
      <c r="AV147" s="323"/>
      <c r="AW147" s="323"/>
      <c r="AX147" s="323"/>
      <c r="AY147" s="324"/>
      <c r="AZ147" s="323"/>
      <c r="BA147" s="323"/>
      <c r="BB147" s="323"/>
      <c r="BC147" s="323"/>
      <c r="BD147" s="327"/>
      <c r="BE147" s="326"/>
      <c r="BF147" s="16"/>
      <c r="BG147" s="315"/>
      <c r="BH147" s="83"/>
      <c r="BI147" s="83"/>
      <c r="BJ147" s="83"/>
      <c r="BK147" s="83"/>
      <c r="BL147" s="83"/>
      <c r="BM147" s="83"/>
      <c r="BN147" s="83"/>
      <c r="BO147" s="83"/>
      <c r="BP147" s="83"/>
    </row>
    <row r="148" spans="1:68" s="322" customFormat="1" ht="15" customHeight="1" thickBot="1" x14ac:dyDescent="0.25">
      <c r="A148" s="315"/>
      <c r="B148" s="304"/>
      <c r="C148" s="304"/>
      <c r="D148" s="304"/>
      <c r="E148" s="304"/>
      <c r="F148" s="12"/>
      <c r="G148" s="304"/>
      <c r="H148" s="304"/>
      <c r="I148" s="304"/>
      <c r="J148" s="304"/>
      <c r="K148" s="304"/>
      <c r="L148" s="304"/>
      <c r="M148" s="304"/>
      <c r="N148" s="304"/>
      <c r="O148" s="304"/>
      <c r="P148" s="304"/>
      <c r="Q148" s="304"/>
      <c r="R148" s="304"/>
      <c r="S148" s="304"/>
      <c r="T148" s="304"/>
      <c r="U148" s="304"/>
      <c r="V148" s="304"/>
      <c r="W148" s="304"/>
      <c r="X148" s="304"/>
      <c r="Y148" s="304"/>
      <c r="Z148" s="304"/>
      <c r="AA148" s="304"/>
      <c r="AB148" s="304"/>
      <c r="AC148" s="304"/>
      <c r="AD148" s="16"/>
      <c r="AE148" s="16"/>
      <c r="AF148" s="304"/>
      <c r="AG148" s="304"/>
      <c r="AH148" s="304"/>
      <c r="AI148" s="304"/>
      <c r="AJ148" s="304"/>
      <c r="AK148" s="304"/>
      <c r="AL148" s="304"/>
      <c r="AM148" s="304"/>
      <c r="AN148" s="304"/>
      <c r="AO148" s="16"/>
      <c r="AP148" s="16"/>
      <c r="AQ148" s="16"/>
      <c r="AR148" s="323"/>
      <c r="AS148" s="328"/>
      <c r="AT148" s="328"/>
      <c r="AU148" s="328"/>
      <c r="AV148" s="328"/>
      <c r="AW148" s="328"/>
      <c r="AX148" s="328"/>
      <c r="AY148" s="329"/>
      <c r="AZ148" s="328"/>
      <c r="BA148" s="328"/>
      <c r="BB148" s="328"/>
      <c r="BC148" s="328"/>
      <c r="BD148" s="325"/>
      <c r="BE148" s="326"/>
      <c r="BF148" s="16"/>
      <c r="BG148" s="315"/>
      <c r="BH148" s="83"/>
      <c r="BI148" s="83"/>
      <c r="BJ148" s="83"/>
      <c r="BK148" s="83"/>
      <c r="BL148" s="83"/>
      <c r="BM148" s="83"/>
      <c r="BN148" s="83"/>
      <c r="BO148" s="83"/>
      <c r="BP148" s="83"/>
    </row>
    <row r="149" spans="1:68" s="322" customFormat="1" ht="15" customHeight="1" x14ac:dyDescent="0.2">
      <c r="A149" s="315"/>
      <c r="B149" s="304"/>
      <c r="C149" s="304"/>
      <c r="D149" s="304"/>
      <c r="E149" s="304"/>
      <c r="F149" s="12"/>
      <c r="G149" s="304"/>
      <c r="H149" s="304"/>
      <c r="I149" s="304"/>
      <c r="J149" s="304"/>
      <c r="K149" s="304"/>
      <c r="L149" s="304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4"/>
      <c r="Z149" s="304"/>
      <c r="AA149" s="304"/>
      <c r="AB149" s="304"/>
      <c r="AC149" s="304"/>
      <c r="AD149" s="304"/>
      <c r="AE149" s="304"/>
      <c r="AF149" s="304"/>
      <c r="AG149" s="304"/>
      <c r="AH149" s="304"/>
      <c r="AI149" s="304"/>
      <c r="AJ149" s="304"/>
      <c r="AK149" s="304"/>
      <c r="AL149" s="304"/>
      <c r="AM149" s="304"/>
      <c r="AN149" s="304"/>
      <c r="AO149" s="16"/>
      <c r="AP149" s="16"/>
      <c r="AQ149" s="16"/>
      <c r="AR149" s="323"/>
      <c r="AS149" s="328"/>
      <c r="AT149" s="328"/>
      <c r="AU149" s="330"/>
      <c r="AV149" s="331"/>
      <c r="AW149" s="332"/>
      <c r="AX149" s="328"/>
      <c r="AY149" s="329"/>
      <c r="AZ149" s="328"/>
      <c r="BA149" s="328"/>
      <c r="BB149" s="328"/>
      <c r="BC149" s="328"/>
      <c r="BD149" s="325"/>
      <c r="BE149" s="326"/>
      <c r="BF149" s="16"/>
      <c r="BG149" s="315"/>
      <c r="BH149" s="83"/>
      <c r="BI149" s="83"/>
      <c r="BJ149" s="83"/>
      <c r="BK149" s="83"/>
      <c r="BL149" s="83"/>
      <c r="BM149" s="83"/>
      <c r="BN149" s="83"/>
      <c r="BO149" s="83"/>
      <c r="BP149" s="83"/>
    </row>
    <row r="150" spans="1:68" s="322" customFormat="1" ht="15" customHeight="1" x14ac:dyDescent="0.2">
      <c r="A150" s="315"/>
      <c r="B150" s="304"/>
      <c r="C150" s="304"/>
      <c r="D150" s="304"/>
      <c r="E150" s="304"/>
      <c r="F150" s="12"/>
      <c r="G150" s="304"/>
      <c r="H150" s="304"/>
      <c r="I150" s="304"/>
      <c r="J150" s="304"/>
      <c r="K150" s="304"/>
      <c r="L150" s="304"/>
      <c r="M150" s="304"/>
      <c r="N150" s="304"/>
      <c r="O150" s="304"/>
      <c r="P150" s="304"/>
      <c r="Q150" s="304"/>
      <c r="R150" s="304"/>
      <c r="S150" s="304"/>
      <c r="T150" s="304"/>
      <c r="U150" s="304"/>
      <c r="V150" s="304"/>
      <c r="W150" s="304"/>
      <c r="X150" s="304"/>
      <c r="Y150" s="304"/>
      <c r="Z150" s="304"/>
      <c r="AA150" s="304"/>
      <c r="AB150" s="304"/>
      <c r="AC150" s="304"/>
      <c r="AD150" s="304"/>
      <c r="AE150" s="304"/>
      <c r="AF150" s="304"/>
      <c r="AG150" s="304"/>
      <c r="AH150" s="304"/>
      <c r="AI150" s="304"/>
      <c r="AJ150" s="304"/>
      <c r="AK150" s="304"/>
      <c r="AL150" s="304"/>
      <c r="AM150" s="304"/>
      <c r="AN150" s="304"/>
      <c r="AO150" s="304"/>
      <c r="AP150" s="304"/>
      <c r="AQ150" s="304"/>
      <c r="AR150" s="328"/>
      <c r="AS150" s="328"/>
      <c r="AT150" s="328"/>
      <c r="AU150" s="333"/>
      <c r="AV150" s="334"/>
      <c r="AW150" s="335"/>
      <c r="AX150" s="328"/>
      <c r="AY150" s="329"/>
      <c r="AZ150" s="328"/>
      <c r="BA150" s="328"/>
      <c r="BB150" s="328"/>
      <c r="BC150" s="328"/>
      <c r="BD150" s="325"/>
      <c r="BE150" s="326"/>
      <c r="BF150" s="16"/>
      <c r="BG150" s="315"/>
      <c r="BH150" s="83"/>
      <c r="BI150" s="83"/>
      <c r="BJ150" s="83"/>
      <c r="BK150" s="83"/>
      <c r="BL150" s="83"/>
      <c r="BM150" s="83"/>
      <c r="BN150" s="83"/>
      <c r="BO150" s="83"/>
      <c r="BP150" s="83"/>
    </row>
    <row r="151" spans="1:68" s="322" customFormat="1" ht="15" customHeight="1" x14ac:dyDescent="0.2">
      <c r="A151" s="315"/>
      <c r="B151" s="304"/>
      <c r="C151" s="304"/>
      <c r="D151" s="304"/>
      <c r="E151" s="304"/>
      <c r="F151" s="12"/>
      <c r="G151" s="304"/>
      <c r="H151" s="304"/>
      <c r="I151" s="304"/>
      <c r="J151" s="304"/>
      <c r="K151" s="304"/>
      <c r="L151" s="304"/>
      <c r="M151" s="304"/>
      <c r="N151" s="304"/>
      <c r="O151" s="304"/>
      <c r="P151" s="304"/>
      <c r="Q151" s="304"/>
      <c r="R151" s="304"/>
      <c r="S151" s="304"/>
      <c r="T151" s="304"/>
      <c r="U151" s="304"/>
      <c r="V151" s="304"/>
      <c r="W151" s="304"/>
      <c r="X151" s="304"/>
      <c r="Y151" s="304"/>
      <c r="Z151" s="304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304"/>
      <c r="AM151" s="304"/>
      <c r="AN151" s="304"/>
      <c r="AO151" s="304"/>
      <c r="AP151" s="304"/>
      <c r="AQ151" s="304"/>
      <c r="AR151" s="328"/>
      <c r="AS151" s="328"/>
      <c r="AT151" s="328"/>
      <c r="AU151" s="333"/>
      <c r="AV151" s="334"/>
      <c r="AW151" s="335"/>
      <c r="AX151" s="328"/>
      <c r="AY151" s="329"/>
      <c r="AZ151" s="328"/>
      <c r="BA151" s="328"/>
      <c r="BB151" s="328"/>
      <c r="BC151" s="328"/>
      <c r="BD151" s="325"/>
      <c r="BE151" s="326"/>
      <c r="BF151" s="16"/>
      <c r="BG151" s="315"/>
      <c r="BH151" s="83"/>
      <c r="BI151" s="83"/>
      <c r="BJ151" s="83"/>
      <c r="BK151" s="83"/>
      <c r="BL151" s="83"/>
      <c r="BM151" s="83"/>
      <c r="BN151" s="83"/>
      <c r="BO151" s="83"/>
      <c r="BP151" s="83"/>
    </row>
    <row r="152" spans="1:68" s="322" customFormat="1" ht="15" customHeight="1" x14ac:dyDescent="0.2">
      <c r="A152" s="315"/>
      <c r="B152" s="304"/>
      <c r="C152" s="304"/>
      <c r="D152" s="304"/>
      <c r="E152" s="304"/>
      <c r="F152" s="12"/>
      <c r="G152" s="304"/>
      <c r="H152" s="304"/>
      <c r="I152" s="304"/>
      <c r="J152" s="304"/>
      <c r="K152" s="304"/>
      <c r="L152" s="304"/>
      <c r="M152" s="304"/>
      <c r="N152" s="304"/>
      <c r="O152" s="304"/>
      <c r="P152" s="304"/>
      <c r="Q152" s="304"/>
      <c r="R152" s="304"/>
      <c r="S152" s="304"/>
      <c r="T152" s="304"/>
      <c r="U152" s="304"/>
      <c r="V152" s="304"/>
      <c r="W152" s="304"/>
      <c r="X152" s="304"/>
      <c r="Y152" s="304"/>
      <c r="Z152" s="304"/>
      <c r="AA152" s="304"/>
      <c r="AB152" s="304"/>
      <c r="AC152" s="304"/>
      <c r="AD152" s="304"/>
      <c r="AE152" s="304"/>
      <c r="AF152" s="304"/>
      <c r="AG152" s="304"/>
      <c r="AH152" s="304"/>
      <c r="AI152" s="304"/>
      <c r="AJ152" s="304"/>
      <c r="AK152" s="304"/>
      <c r="AL152" s="304"/>
      <c r="AM152" s="304"/>
      <c r="AN152" s="304"/>
      <c r="AO152" s="304"/>
      <c r="AP152" s="304"/>
      <c r="AQ152" s="304"/>
      <c r="AR152" s="328"/>
      <c r="AS152" s="328"/>
      <c r="AT152" s="328"/>
      <c r="AU152" s="1024">
        <v>31</v>
      </c>
      <c r="AV152" s="1025"/>
      <c r="AW152" s="1026"/>
      <c r="AX152" s="328"/>
      <c r="AY152" s="324"/>
      <c r="AZ152" s="323"/>
      <c r="BA152" s="323"/>
      <c r="BB152" s="323"/>
      <c r="BC152" s="323"/>
      <c r="BD152" s="325"/>
      <c r="BE152" s="326"/>
      <c r="BF152" s="16"/>
      <c r="BG152" s="321"/>
      <c r="BH152" s="83"/>
      <c r="BI152" s="83"/>
      <c r="BJ152" s="83"/>
      <c r="BK152" s="83"/>
      <c r="BL152" s="83"/>
      <c r="BM152" s="83"/>
      <c r="BN152" s="83"/>
      <c r="BO152" s="83"/>
      <c r="BP152" s="83"/>
    </row>
    <row r="153" spans="1:68" s="314" customFormat="1" ht="15" customHeight="1" x14ac:dyDescent="0.2">
      <c r="A153" s="315"/>
      <c r="B153" s="304"/>
      <c r="C153" s="304"/>
      <c r="D153" s="304"/>
      <c r="E153" s="304"/>
      <c r="F153" s="304"/>
      <c r="G153" s="304"/>
      <c r="H153" s="304"/>
      <c r="I153" s="304"/>
      <c r="J153" s="304"/>
      <c r="K153" s="304"/>
      <c r="L153" s="304"/>
      <c r="M153" s="304"/>
      <c r="N153" s="304"/>
      <c r="O153" s="304"/>
      <c r="P153" s="304"/>
      <c r="Q153" s="304"/>
      <c r="R153" s="304"/>
      <c r="S153" s="304"/>
      <c r="T153" s="304"/>
      <c r="U153" s="304"/>
      <c r="V153" s="304"/>
      <c r="W153" s="304"/>
      <c r="X153" s="304"/>
      <c r="Y153" s="304"/>
      <c r="Z153" s="304"/>
      <c r="AA153" s="304"/>
      <c r="AB153" s="304"/>
      <c r="AC153" s="304"/>
      <c r="AD153" s="304"/>
      <c r="AE153" s="304"/>
      <c r="AF153" s="304"/>
      <c r="AG153" s="304"/>
      <c r="AH153" s="304"/>
      <c r="AI153" s="304"/>
      <c r="AJ153" s="304"/>
      <c r="AK153" s="304"/>
      <c r="AL153" s="304"/>
      <c r="AM153" s="304"/>
      <c r="AN153" s="304"/>
      <c r="AO153" s="304"/>
      <c r="AP153" s="304"/>
      <c r="AQ153" s="304"/>
      <c r="AR153" s="328"/>
      <c r="AS153" s="328"/>
      <c r="AT153" s="328"/>
      <c r="AU153" s="1024"/>
      <c r="AV153" s="1025"/>
      <c r="AW153" s="1026"/>
      <c r="AX153" s="323"/>
      <c r="AY153" s="324"/>
      <c r="AZ153" s="323"/>
      <c r="BA153" s="323"/>
      <c r="BB153" s="323"/>
      <c r="BC153" s="323"/>
      <c r="BD153" s="325"/>
      <c r="BE153" s="336"/>
      <c r="BF153" s="16"/>
      <c r="BG153" s="321"/>
      <c r="BH153" s="317"/>
      <c r="BI153" s="317"/>
      <c r="BJ153" s="317"/>
      <c r="BK153" s="317"/>
      <c r="BL153" s="317"/>
      <c r="BM153" s="317"/>
      <c r="BN153" s="317"/>
      <c r="BO153" s="317"/>
      <c r="BP153" s="317"/>
    </row>
    <row r="154" spans="1:68" s="314" customFormat="1" ht="15" customHeight="1" x14ac:dyDescent="0.2">
      <c r="A154" s="315"/>
      <c r="B154" s="304"/>
      <c r="C154" s="304"/>
      <c r="D154" s="304"/>
      <c r="E154" s="304"/>
      <c r="F154" s="304"/>
      <c r="G154" s="304"/>
      <c r="H154" s="304"/>
      <c r="I154" s="304"/>
      <c r="J154" s="304"/>
      <c r="K154" s="304"/>
      <c r="L154" s="304"/>
      <c r="M154" s="304"/>
      <c r="N154" s="304"/>
      <c r="O154" s="304"/>
      <c r="P154" s="304"/>
      <c r="Q154" s="304"/>
      <c r="R154" s="304"/>
      <c r="S154" s="304"/>
      <c r="T154" s="304"/>
      <c r="U154" s="304"/>
      <c r="V154" s="304"/>
      <c r="W154" s="304"/>
      <c r="X154" s="304"/>
      <c r="Y154" s="304"/>
      <c r="Z154" s="304"/>
      <c r="AA154" s="304"/>
      <c r="AB154" s="304"/>
      <c r="AC154" s="304"/>
      <c r="AD154" s="304"/>
      <c r="AE154" s="304"/>
      <c r="AF154" s="304"/>
      <c r="AG154" s="304"/>
      <c r="AH154" s="304"/>
      <c r="AI154" s="304"/>
      <c r="AJ154" s="304"/>
      <c r="AK154" s="304"/>
      <c r="AL154" s="304"/>
      <c r="AM154" s="304"/>
      <c r="AN154" s="304"/>
      <c r="AO154" s="304"/>
      <c r="AP154" s="304"/>
      <c r="AQ154" s="304"/>
      <c r="AR154" s="323"/>
      <c r="AS154" s="323"/>
      <c r="AT154" s="323"/>
      <c r="AU154" s="337"/>
      <c r="AV154" s="338"/>
      <c r="AW154" s="339"/>
      <c r="AX154" s="323"/>
      <c r="AY154" s="324"/>
      <c r="AZ154" s="323"/>
      <c r="BA154" s="323"/>
      <c r="BB154" s="323"/>
      <c r="BC154" s="323"/>
      <c r="BD154" s="325"/>
      <c r="BE154" s="336"/>
      <c r="BF154" s="16"/>
      <c r="BG154" s="315"/>
      <c r="BH154" s="317"/>
      <c r="BI154" s="317"/>
      <c r="BJ154" s="317"/>
      <c r="BK154" s="317"/>
      <c r="BL154" s="317"/>
      <c r="BM154" s="317"/>
      <c r="BN154" s="317"/>
      <c r="BO154" s="317"/>
      <c r="BP154" s="317"/>
    </row>
    <row r="155" spans="1:68" s="314" customFormat="1" ht="15" customHeight="1" x14ac:dyDescent="0.2">
      <c r="A155" s="315"/>
      <c r="B155" s="304"/>
      <c r="C155" s="304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304"/>
      <c r="AN155" s="304"/>
      <c r="AO155" s="304"/>
      <c r="AP155" s="304"/>
      <c r="AQ155" s="304"/>
      <c r="AR155" s="323"/>
      <c r="AS155" s="323"/>
      <c r="AT155" s="323"/>
      <c r="AU155" s="337"/>
      <c r="AV155" s="338"/>
      <c r="AW155" s="339"/>
      <c r="AX155" s="323"/>
      <c r="AY155" s="324"/>
      <c r="AZ155" s="323"/>
      <c r="BA155" s="323"/>
      <c r="BB155" s="323"/>
      <c r="BC155" s="323"/>
      <c r="BD155" s="327"/>
      <c r="BE155" s="336"/>
      <c r="BF155" s="16"/>
      <c r="BG155" s="315"/>
      <c r="BH155" s="317"/>
      <c r="BI155" s="317"/>
      <c r="BJ155" s="317"/>
      <c r="BK155" s="317"/>
      <c r="BL155" s="317"/>
      <c r="BM155" s="317"/>
      <c r="BN155" s="317"/>
      <c r="BO155" s="317"/>
      <c r="BP155" s="317"/>
    </row>
    <row r="156" spans="1:68" s="314" customFormat="1" ht="15" customHeight="1" x14ac:dyDescent="0.2">
      <c r="A156" s="315"/>
      <c r="B156" s="304"/>
      <c r="C156" s="304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304"/>
      <c r="AC156" s="304"/>
      <c r="AD156" s="304"/>
      <c r="AE156" s="304"/>
      <c r="AF156" s="304"/>
      <c r="AG156" s="304"/>
      <c r="AH156" s="304"/>
      <c r="AI156" s="304"/>
      <c r="AJ156" s="304"/>
      <c r="AK156" s="304"/>
      <c r="AL156" s="304"/>
      <c r="AM156" s="304"/>
      <c r="AN156" s="304"/>
      <c r="AO156" s="304"/>
      <c r="AP156" s="304"/>
      <c r="AQ156" s="304"/>
      <c r="AR156" s="323"/>
      <c r="AS156" s="323"/>
      <c r="AT156" s="323"/>
      <c r="AU156" s="337"/>
      <c r="AV156" s="338"/>
      <c r="AW156" s="339"/>
      <c r="AX156" s="323"/>
      <c r="AY156" s="324"/>
      <c r="AZ156" s="323"/>
      <c r="BA156" s="323"/>
      <c r="BB156" s="987">
        <v>95</v>
      </c>
      <c r="BC156" s="987"/>
      <c r="BD156" s="1029"/>
      <c r="BE156" s="336"/>
      <c r="BF156" s="16"/>
      <c r="BG156" s="315"/>
      <c r="BH156" s="317"/>
      <c r="BI156" s="317"/>
      <c r="BJ156" s="317"/>
      <c r="BK156" s="317"/>
      <c r="BL156" s="317"/>
      <c r="BM156" s="317"/>
      <c r="BN156" s="317"/>
      <c r="BO156" s="317"/>
      <c r="BP156" s="317"/>
    </row>
    <row r="157" spans="1:68" s="314" customFormat="1" ht="15" customHeight="1" x14ac:dyDescent="0.2">
      <c r="A157" s="315"/>
      <c r="B157" s="304"/>
      <c r="C157" s="304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304"/>
      <c r="AC157" s="304"/>
      <c r="AD157" s="304"/>
      <c r="AE157" s="304"/>
      <c r="AF157" s="304"/>
      <c r="AG157" s="304"/>
      <c r="AH157" s="304"/>
      <c r="AI157" s="304"/>
      <c r="AJ157" s="304"/>
      <c r="AK157" s="304"/>
      <c r="AL157" s="304"/>
      <c r="AM157" s="304"/>
      <c r="AN157" s="304"/>
      <c r="AO157" s="304"/>
      <c r="AP157" s="304"/>
      <c r="AQ157" s="16"/>
      <c r="AR157" s="323"/>
      <c r="AS157" s="323"/>
      <c r="AT157" s="323"/>
      <c r="AU157" s="1024">
        <v>32</v>
      </c>
      <c r="AV157" s="1025"/>
      <c r="AW157" s="1026"/>
      <c r="AX157" s="328"/>
      <c r="AY157" s="324"/>
      <c r="AZ157" s="323"/>
      <c r="BA157" s="323"/>
      <c r="BB157" s="987"/>
      <c r="BC157" s="987"/>
      <c r="BD157" s="1029"/>
      <c r="BE157" s="336"/>
      <c r="BF157" s="16"/>
      <c r="BG157" s="315"/>
      <c r="BH157" s="317"/>
      <c r="BI157" s="317"/>
      <c r="BJ157" s="317"/>
      <c r="BK157" s="317"/>
      <c r="BL157" s="317"/>
      <c r="BM157" s="317"/>
      <c r="BN157" s="317"/>
      <c r="BO157" s="317"/>
      <c r="BP157" s="317"/>
    </row>
    <row r="158" spans="1:68" s="317" customFormat="1" ht="15" customHeight="1" x14ac:dyDescent="0.2">
      <c r="A158" s="315"/>
      <c r="B158" s="304"/>
      <c r="C158" s="304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304"/>
      <c r="AC158" s="304"/>
      <c r="AD158" s="304"/>
      <c r="AE158" s="304"/>
      <c r="AF158" s="304"/>
      <c r="AG158" s="304"/>
      <c r="AH158" s="304"/>
      <c r="AI158" s="304"/>
      <c r="AJ158" s="304"/>
      <c r="AK158" s="304"/>
      <c r="AL158" s="304"/>
      <c r="AM158" s="304"/>
      <c r="AN158" s="304"/>
      <c r="AO158" s="304"/>
      <c r="AP158" s="304"/>
      <c r="AQ158" s="137"/>
      <c r="AR158" s="323"/>
      <c r="AS158" s="323"/>
      <c r="AT158" s="323"/>
      <c r="AU158" s="1024"/>
      <c r="AV158" s="1025"/>
      <c r="AW158" s="1026"/>
      <c r="AX158" s="328"/>
      <c r="AY158" s="324"/>
      <c r="AZ158" s="323"/>
      <c r="BA158" s="323"/>
      <c r="BB158" s="323"/>
      <c r="BC158" s="323"/>
      <c r="BD158" s="327"/>
      <c r="BE158" s="336"/>
      <c r="BF158" s="16"/>
      <c r="BG158" s="315"/>
    </row>
    <row r="159" spans="1:68" s="317" customFormat="1" ht="15" customHeight="1" x14ac:dyDescent="0.2">
      <c r="A159" s="315"/>
      <c r="B159" s="304"/>
      <c r="C159" s="304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304"/>
      <c r="AC159" s="304"/>
      <c r="AD159" s="304"/>
      <c r="AE159" s="304"/>
      <c r="AF159" s="304"/>
      <c r="AG159" s="304"/>
      <c r="AH159" s="304"/>
      <c r="AI159" s="304"/>
      <c r="AJ159" s="304"/>
      <c r="AK159" s="304"/>
      <c r="AL159" s="304"/>
      <c r="AM159" s="304"/>
      <c r="AN159" s="304"/>
      <c r="AO159" s="304"/>
      <c r="AP159" s="304"/>
      <c r="AQ159" s="304"/>
      <c r="AR159" s="323"/>
      <c r="AS159" s="323"/>
      <c r="AT159" s="323"/>
      <c r="AU159" s="337"/>
      <c r="AV159" s="338"/>
      <c r="AW159" s="339"/>
      <c r="AX159" s="328"/>
      <c r="AY159" s="324"/>
      <c r="AZ159" s="323"/>
      <c r="BA159" s="323"/>
      <c r="BB159" s="323"/>
      <c r="BC159" s="323"/>
      <c r="BD159" s="327"/>
      <c r="BE159" s="336"/>
      <c r="BF159" s="16"/>
      <c r="BG159" s="315"/>
    </row>
    <row r="160" spans="1:68" s="317" customFormat="1" ht="15" customHeight="1" x14ac:dyDescent="0.2">
      <c r="A160" s="315"/>
      <c r="B160" s="304"/>
      <c r="C160" s="304"/>
      <c r="D160" s="16"/>
      <c r="E160" s="16"/>
      <c r="F160" s="16"/>
      <c r="G160" s="16"/>
      <c r="H160" s="304"/>
      <c r="I160" s="304"/>
      <c r="J160" s="304"/>
      <c r="K160" s="304"/>
      <c r="L160" s="304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  <c r="W160" s="304"/>
      <c r="X160" s="304"/>
      <c r="Y160" s="304"/>
      <c r="Z160" s="304"/>
      <c r="AA160" s="304"/>
      <c r="AB160" s="304"/>
      <c r="AC160" s="304"/>
      <c r="AD160" s="304"/>
      <c r="AE160" s="304"/>
      <c r="AF160" s="304"/>
      <c r="AG160" s="304"/>
      <c r="AH160" s="304"/>
      <c r="AI160" s="304"/>
      <c r="AJ160" s="304"/>
      <c r="AK160" s="304"/>
      <c r="AL160" s="304"/>
      <c r="AM160" s="304"/>
      <c r="AN160" s="304"/>
      <c r="AO160" s="304"/>
      <c r="AP160" s="304"/>
      <c r="AQ160" s="304"/>
      <c r="AR160" s="328"/>
      <c r="AS160" s="328"/>
      <c r="AT160" s="328"/>
      <c r="AU160" s="337"/>
      <c r="AV160" s="338"/>
      <c r="AW160" s="339"/>
      <c r="AX160" s="328"/>
      <c r="AY160" s="329"/>
      <c r="AZ160" s="328"/>
      <c r="BA160" s="328"/>
      <c r="BB160" s="328"/>
      <c r="BC160" s="328"/>
      <c r="BD160" s="325"/>
      <c r="BE160" s="336"/>
      <c r="BF160" s="16"/>
      <c r="BG160" s="315"/>
    </row>
    <row r="161" spans="1:68" s="317" customFormat="1" ht="15" customHeight="1" x14ac:dyDescent="0.2">
      <c r="A161" s="321"/>
      <c r="B161" s="16"/>
      <c r="C161" s="16"/>
      <c r="D161" s="16"/>
      <c r="E161" s="16"/>
      <c r="F161" s="16"/>
      <c r="G161" s="16"/>
      <c r="H161" s="912"/>
      <c r="I161" s="912"/>
      <c r="J161" s="912"/>
      <c r="K161" s="912"/>
      <c r="L161" s="912"/>
      <c r="M161" s="912"/>
      <c r="N161" s="912"/>
      <c r="O161" s="912"/>
      <c r="P161" s="912"/>
      <c r="Q161" s="912"/>
      <c r="R161" s="912"/>
      <c r="S161" s="912"/>
      <c r="T161" s="137"/>
      <c r="U161" s="137"/>
      <c r="V161" s="137"/>
      <c r="W161" s="137"/>
      <c r="X161" s="137"/>
      <c r="Y161" s="137"/>
      <c r="Z161" s="137"/>
      <c r="AA161" s="137"/>
      <c r="AB161" s="304"/>
      <c r="AC161" s="304"/>
      <c r="AD161" s="304"/>
      <c r="AE161" s="304"/>
      <c r="AF161" s="304"/>
      <c r="AG161" s="304"/>
      <c r="AH161" s="304"/>
      <c r="AI161" s="304"/>
      <c r="AJ161" s="304"/>
      <c r="AK161" s="304"/>
      <c r="AL161" s="304"/>
      <c r="AM161" s="304"/>
      <c r="AN161" s="304"/>
      <c r="AO161" s="304"/>
      <c r="AP161" s="304"/>
      <c r="AQ161" s="304"/>
      <c r="AR161" s="328"/>
      <c r="AS161" s="328"/>
      <c r="AT161" s="328"/>
      <c r="AU161" s="337"/>
      <c r="AV161" s="338"/>
      <c r="AW161" s="339"/>
      <c r="AX161" s="323"/>
      <c r="AY161" s="329"/>
      <c r="AZ161" s="328"/>
      <c r="BA161" s="328"/>
      <c r="BB161" s="328"/>
      <c r="BC161" s="328"/>
      <c r="BD161" s="325"/>
      <c r="BE161" s="336"/>
      <c r="BF161" s="16"/>
      <c r="BG161" s="315"/>
    </row>
    <row r="162" spans="1:68" s="317" customFormat="1" ht="15" customHeight="1" x14ac:dyDescent="0.2">
      <c r="A162" s="321"/>
      <c r="B162" s="16"/>
      <c r="C162" s="16"/>
      <c r="D162" s="16"/>
      <c r="E162" s="16"/>
      <c r="F162" s="16"/>
      <c r="G162" s="16"/>
      <c r="H162" s="912"/>
      <c r="I162" s="912"/>
      <c r="J162" s="912"/>
      <c r="K162" s="912"/>
      <c r="L162" s="912"/>
      <c r="M162" s="912"/>
      <c r="N162" s="912"/>
      <c r="O162" s="912"/>
      <c r="P162" s="912"/>
      <c r="Q162" s="912"/>
      <c r="R162" s="912"/>
      <c r="S162" s="912"/>
      <c r="T162" s="137"/>
      <c r="U162" s="137"/>
      <c r="V162" s="137"/>
      <c r="W162" s="137"/>
      <c r="X162" s="137"/>
      <c r="Y162" s="137"/>
      <c r="Z162" s="137"/>
      <c r="AA162" s="137"/>
      <c r="AB162" s="304"/>
      <c r="AC162" s="304"/>
      <c r="AD162" s="304"/>
      <c r="AE162" s="304"/>
      <c r="AF162" s="304"/>
      <c r="AG162" s="304"/>
      <c r="AH162" s="304"/>
      <c r="AI162" s="304"/>
      <c r="AJ162" s="304"/>
      <c r="AK162" s="304"/>
      <c r="AL162" s="304"/>
      <c r="AM162" s="304"/>
      <c r="AN162" s="304"/>
      <c r="AO162" s="304"/>
      <c r="AP162" s="304"/>
      <c r="AQ162" s="304"/>
      <c r="AR162" s="328"/>
      <c r="AS162" s="328"/>
      <c r="AT162" s="328"/>
      <c r="AU162" s="1024">
        <v>31</v>
      </c>
      <c r="AV162" s="1025"/>
      <c r="AW162" s="1026"/>
      <c r="AX162" s="323"/>
      <c r="AY162" s="329"/>
      <c r="AZ162" s="328"/>
      <c r="BA162" s="328"/>
      <c r="BB162" s="328"/>
      <c r="BC162" s="328"/>
      <c r="BD162" s="325"/>
      <c r="BE162" s="336"/>
      <c r="BF162" s="16"/>
      <c r="BG162" s="315"/>
    </row>
    <row r="163" spans="1:68" s="317" customFormat="1" ht="15" customHeight="1" x14ac:dyDescent="0.2">
      <c r="A163" s="321"/>
      <c r="B163" s="304"/>
      <c r="C163" s="304"/>
      <c r="D163" s="304"/>
      <c r="E163" s="304"/>
      <c r="F163" s="304"/>
      <c r="G163" s="304"/>
      <c r="H163" s="304"/>
      <c r="I163" s="304"/>
      <c r="J163" s="304"/>
      <c r="K163" s="304"/>
      <c r="L163" s="304"/>
      <c r="M163" s="304"/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  <c r="X163" s="304"/>
      <c r="Y163" s="304"/>
      <c r="Z163" s="304"/>
      <c r="AA163" s="304"/>
      <c r="AB163" s="304"/>
      <c r="AC163" s="304"/>
      <c r="AD163" s="304"/>
      <c r="AE163" s="304"/>
      <c r="AF163" s="304"/>
      <c r="AG163" s="304"/>
      <c r="AH163" s="304"/>
      <c r="AI163" s="304"/>
      <c r="AJ163" s="304"/>
      <c r="AK163" s="304"/>
      <c r="AL163" s="304"/>
      <c r="AM163" s="304"/>
      <c r="AN163" s="304"/>
      <c r="AO163" s="304"/>
      <c r="AP163" s="304"/>
      <c r="AQ163" s="304"/>
      <c r="AR163" s="328"/>
      <c r="AS163" s="328"/>
      <c r="AT163" s="328"/>
      <c r="AU163" s="1024"/>
      <c r="AV163" s="1025"/>
      <c r="AW163" s="1026"/>
      <c r="AX163" s="323"/>
      <c r="AY163" s="329"/>
      <c r="AZ163" s="328"/>
      <c r="BA163" s="328"/>
      <c r="BB163" s="328"/>
      <c r="BC163" s="328"/>
      <c r="BD163" s="325"/>
      <c r="BE163" s="336"/>
      <c r="BF163" s="16"/>
      <c r="BG163" s="315"/>
    </row>
    <row r="164" spans="1:68" s="83" customFormat="1" ht="15" customHeight="1" x14ac:dyDescent="0.2">
      <c r="A164" s="321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328"/>
      <c r="AS164" s="328"/>
      <c r="AT164" s="328"/>
      <c r="AU164" s="333"/>
      <c r="AV164" s="334"/>
      <c r="AW164" s="335"/>
      <c r="AX164" s="323"/>
      <c r="AY164" s="324"/>
      <c r="AZ164" s="323"/>
      <c r="BA164" s="323"/>
      <c r="BB164" s="323"/>
      <c r="BC164" s="323"/>
      <c r="BD164" s="325"/>
      <c r="BE164" s="326"/>
      <c r="BF164" s="16"/>
      <c r="BG164" s="321"/>
    </row>
    <row r="165" spans="1:68" s="83" customFormat="1" ht="15" customHeight="1" x14ac:dyDescent="0.2">
      <c r="A165" s="321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328"/>
      <c r="AS165" s="328"/>
      <c r="AT165" s="328"/>
      <c r="AU165" s="333"/>
      <c r="AV165" s="338"/>
      <c r="AW165" s="335"/>
      <c r="AX165" s="323"/>
      <c r="AY165" s="324"/>
      <c r="AZ165" s="323"/>
      <c r="BA165" s="323"/>
      <c r="BB165" s="323"/>
      <c r="BC165" s="323"/>
      <c r="BD165" s="325"/>
      <c r="BE165" s="326"/>
      <c r="BF165" s="16"/>
      <c r="BG165" s="321"/>
    </row>
    <row r="166" spans="1:68" s="83" customFormat="1" ht="15" customHeight="1" thickBot="1" x14ac:dyDescent="0.25">
      <c r="A166" s="321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328"/>
      <c r="AS166" s="328"/>
      <c r="AT166" s="328"/>
      <c r="AU166" s="340"/>
      <c r="AV166" s="341"/>
      <c r="AW166" s="342"/>
      <c r="AX166" s="323"/>
      <c r="AY166" s="324"/>
      <c r="AZ166" s="323"/>
      <c r="BA166" s="323"/>
      <c r="BB166" s="323"/>
      <c r="BC166" s="323"/>
      <c r="BD166" s="325"/>
      <c r="BE166" s="326"/>
      <c r="BF166" s="16"/>
      <c r="BG166" s="321"/>
    </row>
    <row r="167" spans="1:68" s="83" customFormat="1" ht="15" customHeight="1" x14ac:dyDescent="0.2">
      <c r="A167" s="321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304"/>
      <c r="AC167" s="304"/>
      <c r="AD167" s="304"/>
      <c r="AE167" s="304"/>
      <c r="AF167" s="304"/>
      <c r="AG167" s="304"/>
      <c r="AH167" s="304"/>
      <c r="AI167" s="304"/>
      <c r="AJ167" s="304"/>
      <c r="AK167" s="16"/>
      <c r="AL167" s="16"/>
      <c r="AM167" s="16"/>
      <c r="AN167" s="16"/>
      <c r="AO167" s="16"/>
      <c r="AP167" s="16"/>
      <c r="AQ167" s="16"/>
      <c r="AR167" s="328"/>
      <c r="AS167" s="328"/>
      <c r="AT167" s="328"/>
      <c r="AU167" s="328"/>
      <c r="AV167" s="323"/>
      <c r="AW167" s="323"/>
      <c r="AX167" s="323"/>
      <c r="AY167" s="324"/>
      <c r="AZ167" s="323"/>
      <c r="BA167" s="323"/>
      <c r="BB167" s="323"/>
      <c r="BC167" s="323"/>
      <c r="BD167" s="325"/>
      <c r="BE167" s="326"/>
      <c r="BF167" s="16"/>
      <c r="BG167" s="321"/>
    </row>
    <row r="168" spans="1:68" s="83" customFormat="1" ht="15" customHeight="1" x14ac:dyDescent="0.2">
      <c r="A168" s="321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41"/>
      <c r="AR168" s="328"/>
      <c r="AS168" s="328"/>
      <c r="AT168" s="328"/>
      <c r="AU168" s="328"/>
      <c r="AV168" s="328"/>
      <c r="AW168" s="328"/>
      <c r="AX168" s="328"/>
      <c r="AY168" s="329"/>
      <c r="AZ168" s="323"/>
      <c r="BA168" s="323"/>
      <c r="BB168" s="323"/>
      <c r="BC168" s="323"/>
      <c r="BD168" s="325"/>
      <c r="BE168" s="326"/>
      <c r="BF168" s="16"/>
      <c r="BG168" s="321"/>
    </row>
    <row r="169" spans="1:68" s="322" customFormat="1" ht="15" customHeight="1" x14ac:dyDescent="0.2">
      <c r="A169" s="321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41"/>
      <c r="AR169" s="328"/>
      <c r="AS169" s="328"/>
      <c r="AT169" s="328"/>
      <c r="AU169" s="1028">
        <v>12.5</v>
      </c>
      <c r="AV169" s="1028"/>
      <c r="AW169" s="1028"/>
      <c r="AX169" s="1028"/>
      <c r="AY169" s="329"/>
      <c r="AZ169" s="323"/>
      <c r="BA169" s="323"/>
      <c r="BB169" s="323"/>
      <c r="BC169" s="323"/>
      <c r="BD169" s="325"/>
      <c r="BE169" s="326"/>
      <c r="BF169" s="16"/>
      <c r="BG169" s="321"/>
      <c r="BH169" s="83"/>
      <c r="BI169" s="83"/>
      <c r="BJ169" s="83"/>
      <c r="BK169" s="83"/>
      <c r="BL169" s="83"/>
      <c r="BM169" s="83"/>
      <c r="BN169" s="83"/>
      <c r="BO169" s="83"/>
      <c r="BP169" s="83"/>
    </row>
    <row r="170" spans="1:68" s="322" customFormat="1" ht="15" customHeight="1" x14ac:dyDescent="0.2">
      <c r="A170" s="321"/>
      <c r="B170" s="16"/>
      <c r="C170" s="16"/>
      <c r="D170" s="16"/>
      <c r="E170" s="16"/>
      <c r="F170" s="16"/>
      <c r="G170" s="16"/>
      <c r="H170" s="912"/>
      <c r="I170" s="912"/>
      <c r="J170" s="912"/>
      <c r="K170" s="912"/>
      <c r="L170" s="912"/>
      <c r="M170" s="912"/>
      <c r="N170" s="912"/>
      <c r="O170" s="912"/>
      <c r="P170" s="912"/>
      <c r="Q170" s="912"/>
      <c r="R170" s="912"/>
      <c r="S170" s="912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328"/>
      <c r="AS170" s="328"/>
      <c r="AT170" s="328"/>
      <c r="AU170" s="1028"/>
      <c r="AV170" s="1028"/>
      <c r="AW170" s="1028"/>
      <c r="AX170" s="1028"/>
      <c r="AY170" s="329"/>
      <c r="AZ170" s="323"/>
      <c r="BA170" s="323"/>
      <c r="BB170" s="328"/>
      <c r="BC170" s="328"/>
      <c r="BD170" s="325"/>
      <c r="BE170" s="326"/>
      <c r="BF170" s="16"/>
      <c r="BG170" s="321"/>
      <c r="BH170" s="83"/>
      <c r="BI170" s="83"/>
      <c r="BJ170" s="83"/>
      <c r="BK170" s="83"/>
      <c r="BL170" s="83"/>
      <c r="BM170" s="83"/>
      <c r="BN170" s="83"/>
      <c r="BO170" s="83"/>
      <c r="BP170" s="83"/>
    </row>
    <row r="171" spans="1:68" s="322" customFormat="1" ht="15" customHeight="1" x14ac:dyDescent="0.2">
      <c r="A171" s="321"/>
      <c r="B171" s="16"/>
      <c r="C171" s="16"/>
      <c r="D171" s="16"/>
      <c r="E171" s="16"/>
      <c r="F171" s="16"/>
      <c r="G171" s="16"/>
      <c r="H171" s="912"/>
      <c r="I171" s="912"/>
      <c r="J171" s="912"/>
      <c r="K171" s="912"/>
      <c r="L171" s="912"/>
      <c r="M171" s="912"/>
      <c r="N171" s="912"/>
      <c r="O171" s="912"/>
      <c r="P171" s="912"/>
      <c r="Q171" s="912"/>
      <c r="R171" s="912"/>
      <c r="S171" s="912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328"/>
      <c r="AS171" s="323"/>
      <c r="AT171" s="323"/>
      <c r="AU171" s="323"/>
      <c r="AV171" s="328"/>
      <c r="AW171" s="328"/>
      <c r="AX171" s="328"/>
      <c r="AY171" s="329"/>
      <c r="AZ171" s="323"/>
      <c r="BA171" s="323"/>
      <c r="BB171" s="323"/>
      <c r="BC171" s="328"/>
      <c r="BD171" s="325"/>
      <c r="BE171" s="326"/>
      <c r="BF171" s="16"/>
      <c r="BG171" s="321"/>
      <c r="BH171" s="83"/>
      <c r="BI171" s="83"/>
      <c r="BJ171" s="83"/>
      <c r="BK171" s="83"/>
      <c r="BL171" s="83"/>
      <c r="BM171" s="83"/>
      <c r="BN171" s="83"/>
      <c r="BO171" s="83"/>
      <c r="BP171" s="83"/>
    </row>
    <row r="172" spans="1:68" s="322" customFormat="1" ht="15" customHeight="1" thickBot="1" x14ac:dyDescent="0.25">
      <c r="A172" s="321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357"/>
      <c r="AS172" s="357"/>
      <c r="AT172" s="357"/>
      <c r="AU172" s="357"/>
      <c r="AV172" s="357"/>
      <c r="AW172" s="357"/>
      <c r="AX172" s="357"/>
      <c r="AY172" s="357"/>
      <c r="AZ172" s="357"/>
      <c r="BA172" s="357"/>
      <c r="BB172" s="357"/>
      <c r="BC172" s="357"/>
      <c r="BD172" s="358"/>
      <c r="BE172" s="326"/>
      <c r="BF172" s="304"/>
      <c r="BG172" s="321"/>
      <c r="BH172" s="83"/>
      <c r="BI172" s="83"/>
      <c r="BJ172" s="83"/>
      <c r="BK172" s="83"/>
      <c r="BL172" s="83"/>
      <c r="BM172" s="83"/>
      <c r="BN172" s="83"/>
      <c r="BO172" s="83"/>
      <c r="BP172" s="83"/>
    </row>
    <row r="173" spans="1:68" s="314" customFormat="1" ht="15" customHeight="1" thickBot="1" x14ac:dyDescent="0.25">
      <c r="A173" s="315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304"/>
      <c r="AL173" s="304"/>
      <c r="AM173" s="304"/>
      <c r="AN173" s="304"/>
      <c r="AO173" s="304"/>
      <c r="AP173" s="304"/>
      <c r="AQ173" s="304"/>
      <c r="AR173" s="359"/>
      <c r="AS173" s="359"/>
      <c r="AT173" s="359"/>
      <c r="AU173" s="359"/>
      <c r="AV173" s="359"/>
      <c r="AW173" s="359"/>
      <c r="AX173" s="359"/>
      <c r="AY173" s="359"/>
      <c r="AZ173" s="359"/>
      <c r="BA173" s="359"/>
      <c r="BB173" s="359"/>
      <c r="BC173" s="359"/>
      <c r="BD173" s="359"/>
      <c r="BE173" s="360"/>
      <c r="BF173" s="304"/>
      <c r="BG173" s="315"/>
      <c r="BH173" s="317"/>
      <c r="BI173" s="317"/>
      <c r="BJ173" s="317"/>
      <c r="BK173" s="317"/>
      <c r="BL173" s="317"/>
      <c r="BM173" s="317"/>
      <c r="BN173" s="317"/>
      <c r="BO173" s="317"/>
      <c r="BP173" s="317"/>
    </row>
    <row r="174" spans="1:68" s="314" customFormat="1" ht="15" customHeight="1" thickTop="1" x14ac:dyDescent="0.2">
      <c r="A174" s="315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304"/>
      <c r="AL174" s="304"/>
      <c r="AM174" s="304"/>
      <c r="AN174" s="304"/>
      <c r="AO174" s="304"/>
      <c r="AP174" s="304"/>
      <c r="AQ174" s="304"/>
      <c r="AR174" s="304"/>
      <c r="AS174" s="304"/>
      <c r="AT174" s="304"/>
      <c r="AU174" s="304"/>
      <c r="AV174" s="304"/>
      <c r="AW174" s="304"/>
      <c r="AX174" s="304"/>
      <c r="AY174" s="304"/>
      <c r="AZ174" s="304"/>
      <c r="BA174" s="304"/>
      <c r="BB174" s="304"/>
      <c r="BC174" s="304"/>
      <c r="BD174" s="304"/>
      <c r="BE174" s="304"/>
      <c r="BF174" s="304"/>
      <c r="BG174" s="315"/>
      <c r="BH174" s="317"/>
      <c r="BI174" s="317"/>
      <c r="BJ174" s="317"/>
      <c r="BK174" s="317"/>
      <c r="BL174" s="317"/>
      <c r="BM174" s="317"/>
      <c r="BN174" s="317"/>
      <c r="BO174" s="317"/>
      <c r="BP174" s="317"/>
    </row>
    <row r="175" spans="1:68" s="314" customFormat="1" ht="15" customHeight="1" x14ac:dyDescent="0.2">
      <c r="A175" s="315"/>
      <c r="B175" s="16"/>
      <c r="C175" s="913" t="s">
        <v>390</v>
      </c>
      <c r="D175" s="913"/>
      <c r="E175" s="913"/>
      <c r="F175" s="913"/>
      <c r="G175" s="913"/>
      <c r="H175" s="913"/>
      <c r="I175" s="913"/>
      <c r="J175" s="913"/>
      <c r="K175" s="913"/>
      <c r="L175" s="913"/>
      <c r="M175" s="913"/>
      <c r="N175" s="913"/>
      <c r="O175" s="913"/>
      <c r="P175" s="913"/>
      <c r="Q175" s="913"/>
      <c r="R175" s="913"/>
      <c r="S175" s="913"/>
      <c r="T175" s="913"/>
      <c r="U175" s="913"/>
      <c r="V175" s="913"/>
      <c r="W175" s="913"/>
      <c r="X175" s="913"/>
      <c r="Y175" s="913"/>
      <c r="Z175" s="913"/>
      <c r="AA175" s="913"/>
      <c r="AB175" s="913"/>
      <c r="AC175" s="913"/>
      <c r="AD175" s="913"/>
      <c r="AE175" s="913"/>
      <c r="AF175" s="913"/>
      <c r="AG175" s="913"/>
      <c r="AH175" s="913"/>
      <c r="AI175" s="913"/>
      <c r="AJ175" s="913"/>
      <c r="AK175" s="913"/>
      <c r="AL175" s="913"/>
      <c r="AM175" s="304"/>
      <c r="AN175" s="304"/>
      <c r="AO175" s="304"/>
      <c r="AP175" s="304"/>
      <c r="AQ175" s="304"/>
      <c r="AR175" s="304"/>
      <c r="AS175" s="304"/>
      <c r="AT175" s="304"/>
      <c r="AU175" s="304"/>
      <c r="AV175" s="304"/>
      <c r="AW175" s="304"/>
      <c r="AX175" s="304"/>
      <c r="AY175" s="304"/>
      <c r="AZ175" s="304"/>
      <c r="BA175" s="304"/>
      <c r="BB175" s="304"/>
      <c r="BC175" s="304"/>
      <c r="BD175" s="304"/>
      <c r="BE175" s="304"/>
      <c r="BF175" s="304"/>
      <c r="BG175" s="315"/>
      <c r="BH175" s="317"/>
      <c r="BI175" s="317"/>
      <c r="BJ175" s="317"/>
      <c r="BK175" s="317"/>
      <c r="BL175" s="317"/>
      <c r="BM175" s="317"/>
      <c r="BN175" s="317"/>
      <c r="BO175" s="317"/>
      <c r="BP175" s="317"/>
    </row>
    <row r="176" spans="1:68" s="314" customFormat="1" ht="15" customHeight="1" thickBot="1" x14ac:dyDescent="0.25">
      <c r="A176" s="315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304"/>
      <c r="AL176" s="304"/>
      <c r="AM176" s="304"/>
      <c r="AN176" s="304"/>
      <c r="AO176" s="304"/>
      <c r="AP176" s="304"/>
      <c r="AQ176" s="304"/>
      <c r="AR176" s="304"/>
      <c r="AS176" s="304"/>
      <c r="AT176" s="304"/>
      <c r="AU176" s="304"/>
      <c r="AV176" s="304"/>
      <c r="AW176" s="304"/>
      <c r="AX176" s="304"/>
      <c r="AY176" s="304"/>
      <c r="AZ176" s="304"/>
      <c r="BA176" s="304"/>
      <c r="BB176" s="304"/>
      <c r="BC176" s="304"/>
      <c r="BD176" s="304"/>
      <c r="BE176" s="304"/>
      <c r="BF176" s="304"/>
      <c r="BG176" s="315"/>
      <c r="BH176" s="317"/>
      <c r="BI176" s="317"/>
      <c r="BJ176" s="317"/>
      <c r="BK176" s="317"/>
      <c r="BL176" s="317"/>
      <c r="BM176" s="317"/>
      <c r="BN176" s="317"/>
      <c r="BO176" s="317"/>
      <c r="BP176" s="317"/>
    </row>
    <row r="177" spans="1:75" s="314" customFormat="1" ht="15" customHeight="1" thickBot="1" x14ac:dyDescent="0.25">
      <c r="A177" s="315"/>
      <c r="B177" s="304"/>
      <c r="C177" s="121" t="s">
        <v>187</v>
      </c>
      <c r="D177" s="121"/>
      <c r="E177" s="121"/>
      <c r="F177" s="920" t="str">
        <f>IF(BJ75="","",50+BJ75)</f>
        <v/>
      </c>
      <c r="G177" s="921"/>
      <c r="H177" s="921"/>
      <c r="I177" s="921"/>
      <c r="J177" s="922"/>
      <c r="K177" s="907" t="s">
        <v>136</v>
      </c>
      <c r="L177" s="908"/>
      <c r="M177" s="909"/>
      <c r="N177" s="304"/>
      <c r="O177" s="304"/>
      <c r="P177" s="304"/>
      <c r="Q177" s="304"/>
      <c r="R177" s="304"/>
      <c r="S177" s="304"/>
      <c r="T177" s="304"/>
      <c r="U177" s="304"/>
      <c r="V177" s="304"/>
      <c r="W177" s="304"/>
      <c r="X177" s="304"/>
      <c r="Y177" s="304"/>
      <c r="Z177" s="304"/>
      <c r="AA177" s="304"/>
      <c r="AB177" s="304"/>
      <c r="AC177" s="304"/>
      <c r="AD177" s="304"/>
      <c r="AE177" s="304"/>
      <c r="AF177" s="304"/>
      <c r="AG177" s="304"/>
      <c r="AH177" s="304"/>
      <c r="AI177" s="304"/>
      <c r="AJ177" s="304"/>
      <c r="AK177" s="304"/>
      <c r="AL177" s="304"/>
      <c r="AM177" s="304"/>
      <c r="AN177" s="304"/>
      <c r="AO177" s="304"/>
      <c r="AP177" s="304"/>
      <c r="AQ177" s="304"/>
      <c r="AR177" s="304"/>
      <c r="AS177" s="304"/>
      <c r="AT177" s="304"/>
      <c r="AU177" s="304"/>
      <c r="AV177" s="304"/>
      <c r="AW177" s="304"/>
      <c r="AX177" s="304"/>
      <c r="AY177" s="304"/>
      <c r="AZ177" s="304"/>
      <c r="BA177" s="304"/>
      <c r="BB177" s="304"/>
      <c r="BC177" s="304"/>
      <c r="BD177" s="304"/>
      <c r="BE177" s="304"/>
      <c r="BF177" s="304"/>
      <c r="BG177" s="315"/>
      <c r="BH177" s="317"/>
      <c r="BI177" s="317"/>
      <c r="BJ177" s="317"/>
      <c r="BK177" s="317"/>
      <c r="BL177" s="317"/>
      <c r="BM177" s="317"/>
      <c r="BN177" s="317"/>
      <c r="BO177" s="317"/>
      <c r="BP177" s="317"/>
    </row>
    <row r="178" spans="1:75" s="314" customFormat="1" ht="15" customHeight="1" x14ac:dyDescent="0.2">
      <c r="A178" s="315"/>
      <c r="B178" s="304"/>
      <c r="C178" s="305"/>
      <c r="D178" s="305"/>
      <c r="E178" s="305"/>
      <c r="F178" s="305"/>
      <c r="G178" s="305"/>
      <c r="H178" s="305"/>
      <c r="I178" s="305"/>
      <c r="J178" s="305"/>
      <c r="K178" s="305"/>
      <c r="L178" s="305"/>
      <c r="M178" s="305"/>
      <c r="N178" s="305"/>
      <c r="O178" s="305"/>
      <c r="P178" s="305"/>
      <c r="Q178" s="305"/>
      <c r="R178" s="305"/>
      <c r="S178" s="305"/>
      <c r="T178" s="305"/>
      <c r="U178" s="305"/>
      <c r="V178" s="305"/>
      <c r="W178" s="305"/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05"/>
      <c r="AI178" s="305"/>
      <c r="AJ178" s="305"/>
      <c r="AK178" s="305"/>
      <c r="AL178" s="305"/>
      <c r="AM178" s="304"/>
      <c r="AN178" s="304"/>
      <c r="AO178" s="304"/>
      <c r="AP178" s="304"/>
      <c r="AQ178" s="304"/>
      <c r="AR178" s="304"/>
      <c r="AS178" s="304"/>
      <c r="AT178" s="304"/>
      <c r="AU178" s="304"/>
      <c r="AV178" s="304"/>
      <c r="AW178" s="304"/>
      <c r="AX178" s="304"/>
      <c r="AY178" s="304"/>
      <c r="AZ178" s="304"/>
      <c r="BA178" s="304"/>
      <c r="BB178" s="304"/>
      <c r="BC178" s="304"/>
      <c r="BD178" s="304"/>
      <c r="BE178" s="304"/>
      <c r="BF178" s="304"/>
      <c r="BG178" s="315"/>
      <c r="BH178" s="317"/>
      <c r="BI178" s="317"/>
      <c r="BJ178" s="317"/>
      <c r="BK178" s="317"/>
      <c r="BL178" s="317"/>
      <c r="BM178" s="317"/>
      <c r="BN178" s="317"/>
      <c r="BO178" s="317"/>
      <c r="BP178" s="317"/>
    </row>
    <row r="179" spans="1:75" s="314" customFormat="1" ht="15" customHeight="1" x14ac:dyDescent="0.2">
      <c r="A179" s="315"/>
      <c r="B179" s="315"/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21"/>
      <c r="AO179" s="321"/>
      <c r="AP179" s="321"/>
      <c r="AQ179" s="321"/>
      <c r="AR179" s="321"/>
      <c r="AS179" s="321"/>
      <c r="AT179" s="321"/>
      <c r="AU179" s="321"/>
      <c r="AV179" s="321"/>
      <c r="AW179" s="321"/>
      <c r="AX179" s="321"/>
      <c r="AY179" s="321"/>
      <c r="AZ179" s="321"/>
      <c r="BA179" s="321"/>
      <c r="BB179" s="321"/>
      <c r="BC179" s="321"/>
      <c r="BD179" s="321"/>
      <c r="BE179" s="321"/>
      <c r="BF179" s="321"/>
      <c r="BG179" s="315"/>
      <c r="BH179" s="317"/>
      <c r="BI179" s="317"/>
      <c r="BJ179" s="317"/>
      <c r="BK179" s="317"/>
      <c r="BL179" s="317"/>
      <c r="BM179" s="317"/>
      <c r="BN179" s="317"/>
      <c r="BO179" s="317"/>
      <c r="BP179" s="317"/>
    </row>
    <row r="180" spans="1:75" x14ac:dyDescent="0.2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131"/>
      <c r="BH180" s="161"/>
    </row>
    <row r="181" spans="1:75" ht="23.25" x14ac:dyDescent="0.2">
      <c r="A181" s="101"/>
      <c r="B181" s="101"/>
      <c r="C181" s="906" t="s">
        <v>550</v>
      </c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  <c r="AA181" s="900"/>
      <c r="AB181" s="900"/>
      <c r="AC181" s="900"/>
      <c r="AD181" s="900"/>
      <c r="AE181" s="900"/>
      <c r="AF181" s="900"/>
      <c r="AG181" s="900"/>
      <c r="AH181" s="900"/>
      <c r="AI181" s="900"/>
      <c r="AJ181" s="900"/>
      <c r="AK181" s="900"/>
      <c r="AL181" s="900"/>
      <c r="AM181" s="900"/>
      <c r="AN181" s="900"/>
      <c r="AO181" s="900"/>
      <c r="AP181" s="900"/>
      <c r="AQ181" s="900"/>
      <c r="AR181" s="900"/>
      <c r="AS181" s="900"/>
      <c r="AT181" s="900"/>
      <c r="AU181" s="900"/>
      <c r="AV181" s="900"/>
      <c r="AW181" s="900"/>
      <c r="AX181" s="900"/>
      <c r="AY181" s="900"/>
      <c r="AZ181" s="900"/>
      <c r="BA181" s="900"/>
      <c r="BB181" s="900"/>
      <c r="BC181" s="900"/>
      <c r="BD181" s="900"/>
      <c r="BE181" s="900"/>
      <c r="BF181" s="102"/>
      <c r="BG181" s="102"/>
      <c r="BH181" s="161"/>
    </row>
    <row r="182" spans="1:75" x14ac:dyDescent="0.2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161"/>
    </row>
    <row r="183" spans="1:75" ht="13.5" thickBot="1" x14ac:dyDescent="0.25">
      <c r="A183" s="94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94"/>
      <c r="BH183" s="161"/>
    </row>
    <row r="184" spans="1:75" ht="13.5" thickBot="1" x14ac:dyDescent="0.25">
      <c r="A184" s="94"/>
      <c r="B184" s="63"/>
      <c r="C184" s="895" t="s">
        <v>176</v>
      </c>
      <c r="D184" s="895"/>
      <c r="E184" s="895"/>
      <c r="F184" s="895"/>
      <c r="G184" s="895"/>
      <c r="H184" s="895"/>
      <c r="I184" s="895"/>
      <c r="J184" s="895"/>
      <c r="K184" s="895"/>
      <c r="L184" s="895"/>
      <c r="M184" s="895"/>
      <c r="N184" s="895"/>
      <c r="O184" s="895"/>
      <c r="P184" s="895"/>
      <c r="Q184" s="895"/>
      <c r="R184" s="895"/>
      <c r="S184" s="927" t="s">
        <v>89</v>
      </c>
      <c r="T184" s="927"/>
      <c r="U184" s="927"/>
      <c r="V184" s="927"/>
      <c r="W184" s="927"/>
      <c r="X184" s="927"/>
      <c r="Y184" s="927"/>
      <c r="Z184" s="927"/>
      <c r="AA184" s="63"/>
      <c r="AB184" s="63"/>
      <c r="AC184" s="63"/>
      <c r="AD184" s="63"/>
      <c r="AE184" s="63"/>
      <c r="AF184" s="63"/>
      <c r="AG184" s="66"/>
      <c r="AH184" s="66"/>
      <c r="AI184" s="66"/>
      <c r="AJ184" s="699" t="s">
        <v>189</v>
      </c>
      <c r="AK184" s="699"/>
      <c r="AL184" s="699"/>
      <c r="AM184" s="699"/>
      <c r="AN184" s="699"/>
      <c r="AO184" s="699"/>
      <c r="AP184" s="699"/>
      <c r="AQ184" s="699"/>
      <c r="AR184" s="699"/>
      <c r="AS184" s="699"/>
      <c r="AT184" s="699"/>
      <c r="AU184" s="699"/>
      <c r="AV184" s="699"/>
      <c r="AW184" s="699"/>
      <c r="AX184" s="699"/>
      <c r="AY184" s="699"/>
      <c r="AZ184" s="699"/>
      <c r="BA184" s="699"/>
      <c r="BB184" s="699"/>
      <c r="BC184" s="699"/>
      <c r="BD184" s="699"/>
      <c r="BE184" s="699"/>
      <c r="BF184" s="63"/>
      <c r="BG184" s="94"/>
      <c r="BH184" s="161"/>
    </row>
    <row r="185" spans="1:75" x14ac:dyDescent="0.2">
      <c r="A185" s="94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6"/>
      <c r="AH185" s="66"/>
      <c r="AI185" s="66"/>
      <c r="AJ185" s="699" t="s">
        <v>217</v>
      </c>
      <c r="AK185" s="699"/>
      <c r="AL185" s="699"/>
      <c r="AM185" s="699"/>
      <c r="AN185" s="699"/>
      <c r="AO185" s="699"/>
      <c r="AP185" s="699"/>
      <c r="AQ185" s="699"/>
      <c r="AR185" s="699"/>
      <c r="AS185" s="699"/>
      <c r="AT185" s="699"/>
      <c r="AU185" s="699"/>
      <c r="AV185" s="699"/>
      <c r="AW185" s="699"/>
      <c r="AX185" s="699"/>
      <c r="AY185" s="699"/>
      <c r="AZ185" s="699"/>
      <c r="BA185" s="699"/>
      <c r="BB185" s="699"/>
      <c r="BC185" s="699"/>
      <c r="BD185" s="699"/>
      <c r="BE185" s="699"/>
      <c r="BF185" s="63"/>
      <c r="BG185" s="94"/>
      <c r="BH185" s="161"/>
      <c r="BI185" s="161"/>
    </row>
    <row r="186" spans="1:75" ht="15.75" x14ac:dyDescent="0.2">
      <c r="A186" s="94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94"/>
      <c r="BH186" s="161"/>
      <c r="BI186" s="161"/>
      <c r="BJ186" s="161"/>
      <c r="BK186" s="161"/>
      <c r="BL186" s="161"/>
      <c r="BM186" s="161"/>
      <c r="BN186" s="161"/>
      <c r="BO186" s="161"/>
      <c r="BP186" s="161"/>
      <c r="BQ186" s="161"/>
      <c r="BR186" s="161"/>
      <c r="BS186" s="161"/>
      <c r="BT186" s="161"/>
      <c r="BU186" s="161"/>
      <c r="BV186" s="161"/>
      <c r="BW186" s="198"/>
    </row>
    <row r="187" spans="1:75" ht="20.25" x14ac:dyDescent="0.2">
      <c r="A187" s="94"/>
      <c r="B187" s="71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901">
        <v>1</v>
      </c>
      <c r="AJ187" s="902"/>
      <c r="AK187" s="151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94"/>
      <c r="BH187" s="161"/>
      <c r="BI187" s="161"/>
      <c r="BJ187" s="161"/>
      <c r="BK187" s="161"/>
      <c r="BL187" s="161"/>
      <c r="BM187" s="161"/>
      <c r="BN187" s="161"/>
      <c r="BO187" s="161"/>
      <c r="BP187" s="161"/>
      <c r="BQ187" s="161"/>
      <c r="BR187" s="161"/>
      <c r="BS187" s="161"/>
      <c r="BT187" s="161"/>
      <c r="BU187" s="161"/>
      <c r="BV187" s="161"/>
      <c r="BW187" s="161"/>
    </row>
    <row r="188" spans="1:75" ht="20.25" x14ac:dyDescent="0.2">
      <c r="A188" s="94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151"/>
      <c r="AJ188" s="151"/>
      <c r="AK188" s="151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94"/>
      <c r="BH188" s="161"/>
      <c r="BI188" s="161"/>
      <c r="BJ188" s="161"/>
      <c r="BK188" s="161"/>
      <c r="BL188" s="161"/>
      <c r="BM188" s="161"/>
      <c r="BN188" s="161"/>
      <c r="BO188" s="161"/>
      <c r="BP188" s="161"/>
      <c r="BQ188" s="161"/>
      <c r="BR188" s="161"/>
      <c r="BS188" s="161"/>
      <c r="BT188" s="161"/>
      <c r="BU188" s="161"/>
      <c r="BV188" s="161"/>
      <c r="BW188" s="161"/>
    </row>
    <row r="189" spans="1:75" x14ac:dyDescent="0.2">
      <c r="A189" s="94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94"/>
      <c r="BH189" s="161"/>
      <c r="BI189" s="161"/>
      <c r="BJ189" s="161"/>
      <c r="BK189" s="161"/>
      <c r="BL189" s="161"/>
      <c r="BM189" s="161"/>
      <c r="BN189" s="161"/>
      <c r="BO189" s="161"/>
      <c r="BP189" s="161"/>
      <c r="BQ189" s="161"/>
      <c r="BR189" s="161"/>
      <c r="BS189" s="161"/>
      <c r="BT189" s="161"/>
      <c r="BU189" s="161"/>
      <c r="BV189" s="161"/>
      <c r="BW189" s="161"/>
    </row>
    <row r="190" spans="1:75" x14ac:dyDescent="0.2">
      <c r="A190" s="94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94"/>
      <c r="BH190" s="161"/>
      <c r="BI190" s="161"/>
      <c r="BJ190" s="161"/>
      <c r="BK190" s="161"/>
      <c r="BL190" s="161"/>
      <c r="BM190" s="161"/>
      <c r="BN190" s="161"/>
      <c r="BO190" s="161"/>
      <c r="BP190" s="161"/>
      <c r="BQ190" s="161"/>
      <c r="BR190" s="161"/>
      <c r="BS190" s="161"/>
      <c r="BT190" s="161"/>
      <c r="BU190" s="161"/>
      <c r="BV190" s="161"/>
      <c r="BW190" s="161"/>
    </row>
    <row r="191" spans="1:75" x14ac:dyDescent="0.2">
      <c r="A191" s="94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94"/>
      <c r="BH191" s="161"/>
      <c r="BI191" s="161"/>
      <c r="BJ191" s="161"/>
      <c r="BK191" s="161"/>
      <c r="BL191" s="161"/>
      <c r="BM191" s="161"/>
      <c r="BN191" s="161"/>
      <c r="BO191" s="161"/>
      <c r="BP191" s="161"/>
      <c r="BQ191" s="161"/>
      <c r="BR191" s="161"/>
      <c r="BS191" s="161"/>
      <c r="BT191" s="161"/>
      <c r="BU191" s="161"/>
      <c r="BV191" s="161"/>
      <c r="BW191" s="161"/>
    </row>
    <row r="192" spans="1:75" x14ac:dyDescent="0.2">
      <c r="A192" s="94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94"/>
      <c r="BH192" s="161"/>
      <c r="BI192" s="161"/>
      <c r="BJ192" s="161"/>
      <c r="BK192" s="161"/>
      <c r="BL192" s="161"/>
      <c r="BM192" s="161"/>
      <c r="BN192" s="161"/>
      <c r="BO192" s="161"/>
      <c r="BP192" s="161"/>
      <c r="BQ192" s="161"/>
      <c r="BR192" s="161"/>
      <c r="BS192" s="161"/>
      <c r="BT192" s="161"/>
      <c r="BU192" s="161"/>
      <c r="BV192" s="161"/>
      <c r="BW192" s="161"/>
    </row>
    <row r="193" spans="1:76" x14ac:dyDescent="0.2">
      <c r="A193" s="94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94"/>
      <c r="BH193" s="161"/>
      <c r="BI193" s="161"/>
      <c r="BJ193" s="161"/>
      <c r="BK193" s="161"/>
      <c r="BL193" s="161"/>
      <c r="BM193" s="161"/>
      <c r="BN193" s="161"/>
      <c r="BO193" s="161"/>
      <c r="BP193" s="161"/>
      <c r="BQ193" s="161"/>
      <c r="BR193" s="161"/>
      <c r="BS193" s="161"/>
      <c r="BT193" s="161"/>
      <c r="BU193" s="161"/>
      <c r="BV193" s="161"/>
      <c r="BW193" s="161"/>
    </row>
    <row r="194" spans="1:76" x14ac:dyDescent="0.2">
      <c r="A194" s="94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94"/>
      <c r="BH194" s="161"/>
      <c r="BI194" s="161"/>
      <c r="BJ194" s="161"/>
      <c r="BK194" s="161"/>
      <c r="BL194" s="161"/>
      <c r="BM194" s="161"/>
      <c r="BN194" s="161"/>
      <c r="BO194" s="161"/>
      <c r="BP194" s="161"/>
      <c r="BQ194" s="161"/>
      <c r="BR194" s="161"/>
      <c r="BS194" s="161"/>
      <c r="BT194" s="161"/>
      <c r="BU194" s="161"/>
      <c r="BV194" s="161"/>
      <c r="BW194" s="161"/>
    </row>
    <row r="195" spans="1:76" x14ac:dyDescent="0.2">
      <c r="A195" s="94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94"/>
      <c r="BH195" s="161"/>
      <c r="BI195" s="161"/>
      <c r="BJ195" s="161"/>
      <c r="BK195" s="161"/>
      <c r="BL195" s="161"/>
      <c r="BM195" s="161"/>
      <c r="BN195" s="161"/>
      <c r="BO195" s="161"/>
      <c r="BP195" s="161"/>
      <c r="BQ195" s="161"/>
      <c r="BR195" s="161"/>
      <c r="BS195" s="161"/>
      <c r="BT195" s="161"/>
      <c r="BU195" s="161"/>
      <c r="BV195" s="161"/>
      <c r="BW195" s="161"/>
    </row>
    <row r="196" spans="1:76" ht="20.25" x14ac:dyDescent="0.2">
      <c r="A196" s="94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901">
        <v>2</v>
      </c>
      <c r="AJ196" s="902"/>
      <c r="AK196" s="151"/>
      <c r="AL196" s="63"/>
      <c r="AM196" s="71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94"/>
      <c r="BH196" s="161"/>
      <c r="BI196" s="161"/>
      <c r="BJ196" s="161"/>
      <c r="BK196" s="161"/>
      <c r="BL196" s="161"/>
      <c r="BM196" s="161"/>
      <c r="BN196" s="161"/>
      <c r="BO196" s="161"/>
      <c r="BP196" s="161"/>
      <c r="BQ196" s="161"/>
      <c r="BR196" s="161"/>
      <c r="BS196" s="161"/>
      <c r="BT196" s="161"/>
      <c r="BU196" s="161"/>
      <c r="BV196" s="161"/>
      <c r="BW196" s="161"/>
    </row>
    <row r="197" spans="1:76" ht="20.25" x14ac:dyDescent="0.2">
      <c r="A197" s="94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151"/>
      <c r="AJ197" s="151"/>
      <c r="AK197" s="151"/>
      <c r="AL197" s="63"/>
      <c r="AM197" s="71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94"/>
      <c r="BH197" s="161"/>
      <c r="BI197" s="161"/>
      <c r="BJ197" s="161"/>
      <c r="BK197" s="161"/>
      <c r="BL197" s="161"/>
      <c r="BM197" s="161"/>
      <c r="BN197" s="161"/>
      <c r="BO197" s="161"/>
      <c r="BP197" s="161"/>
      <c r="BQ197" s="161"/>
      <c r="BR197" s="161"/>
      <c r="BS197" s="161"/>
      <c r="BT197" s="161"/>
      <c r="BU197" s="161"/>
      <c r="BV197" s="161"/>
      <c r="BW197" s="161"/>
    </row>
    <row r="198" spans="1:76" x14ac:dyDescent="0.2">
      <c r="A198" s="94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71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94"/>
      <c r="BH198" s="161"/>
      <c r="BI198" s="161"/>
      <c r="BJ198" s="161"/>
      <c r="BK198" s="161"/>
      <c r="BL198" s="161"/>
      <c r="BM198" s="161"/>
      <c r="BN198" s="161"/>
      <c r="BO198" s="161"/>
      <c r="BP198" s="161"/>
      <c r="BQ198" s="161"/>
      <c r="BR198" s="161"/>
      <c r="BS198" s="161"/>
      <c r="BT198" s="161"/>
      <c r="BU198" s="161"/>
      <c r="BV198" s="161"/>
      <c r="BW198" s="161"/>
    </row>
    <row r="199" spans="1:76" x14ac:dyDescent="0.2">
      <c r="A199" s="94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94"/>
      <c r="BH199" s="161"/>
      <c r="BI199" s="161"/>
      <c r="BJ199" s="161"/>
      <c r="BK199" s="161"/>
      <c r="BL199" s="161"/>
      <c r="BM199" s="161"/>
      <c r="BN199" s="161"/>
      <c r="BO199" s="161"/>
      <c r="BP199" s="161"/>
      <c r="BQ199" s="161"/>
      <c r="BR199" s="161"/>
      <c r="BS199" s="161"/>
      <c r="BT199" s="161"/>
      <c r="BU199" s="161"/>
      <c r="BV199" s="161"/>
      <c r="BW199" s="161"/>
    </row>
    <row r="200" spans="1:76" x14ac:dyDescent="0.2">
      <c r="A200" s="94"/>
      <c r="B200" s="63"/>
      <c r="C200" s="898" t="str">
        <f>IF(C130="ATTENTION - Mounting plate 20S4200 should work for this application","Mounting plate 20S4200 should work for this application","")</f>
        <v/>
      </c>
      <c r="D200" s="898"/>
      <c r="E200" s="898"/>
      <c r="F200" s="898"/>
      <c r="G200" s="898"/>
      <c r="H200" s="898"/>
      <c r="I200" s="898"/>
      <c r="J200" s="898"/>
      <c r="K200" s="898"/>
      <c r="L200" s="898"/>
      <c r="M200" s="898"/>
      <c r="N200" s="898"/>
      <c r="O200" s="898"/>
      <c r="P200" s="898"/>
      <c r="Q200" s="898"/>
      <c r="R200" s="898"/>
      <c r="S200" s="898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94"/>
      <c r="BH200" s="161"/>
      <c r="BI200" s="161"/>
      <c r="BJ200" s="161"/>
      <c r="BK200" s="161"/>
      <c r="BL200" s="161"/>
      <c r="BM200" s="161"/>
      <c r="BN200" s="161"/>
      <c r="BO200" s="161"/>
      <c r="BP200" s="161"/>
      <c r="BQ200" s="161"/>
      <c r="BR200" s="161"/>
      <c r="BS200" s="161"/>
      <c r="BT200" s="161"/>
      <c r="BU200" s="161"/>
      <c r="BV200" s="161"/>
      <c r="BW200" s="161"/>
    </row>
    <row r="201" spans="1:76" x14ac:dyDescent="0.2">
      <c r="A201" s="94"/>
      <c r="B201" s="63"/>
      <c r="C201" s="898"/>
      <c r="D201" s="898"/>
      <c r="E201" s="898"/>
      <c r="F201" s="898"/>
      <c r="G201" s="898"/>
      <c r="H201" s="898"/>
      <c r="I201" s="898"/>
      <c r="J201" s="898"/>
      <c r="K201" s="898"/>
      <c r="L201" s="898"/>
      <c r="M201" s="898"/>
      <c r="N201" s="898"/>
      <c r="O201" s="898"/>
      <c r="P201" s="898"/>
      <c r="Q201" s="898"/>
      <c r="R201" s="898"/>
      <c r="S201" s="898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94"/>
      <c r="BH201" s="161"/>
      <c r="BI201" s="161"/>
      <c r="BJ201" s="161"/>
      <c r="BK201" s="161"/>
      <c r="BL201" s="161"/>
      <c r="BM201" s="161"/>
      <c r="BN201" s="161"/>
      <c r="BO201" s="161"/>
      <c r="BP201" s="161"/>
      <c r="BQ201" s="161"/>
      <c r="BR201" s="161"/>
      <c r="BS201" s="161"/>
      <c r="BT201" s="161"/>
      <c r="BU201" s="161"/>
      <c r="BV201" s="161"/>
      <c r="BW201" s="161"/>
    </row>
    <row r="202" spans="1:76" x14ac:dyDescent="0.2">
      <c r="A202" s="94"/>
      <c r="B202" s="63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150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899" t="s">
        <v>190</v>
      </c>
      <c r="AS202" s="899"/>
      <c r="AT202" s="899"/>
      <c r="AU202" s="899"/>
      <c r="AV202" s="899"/>
      <c r="AW202" s="899"/>
      <c r="AX202" s="899"/>
      <c r="AY202" s="899"/>
      <c r="AZ202" s="899"/>
      <c r="BA202" s="899"/>
      <c r="BB202" s="899"/>
      <c r="BC202" s="899"/>
      <c r="BD202" s="899"/>
      <c r="BE202" s="899"/>
      <c r="BF202" s="66"/>
      <c r="BG202" s="94"/>
      <c r="BH202" s="161"/>
      <c r="BI202" s="161"/>
      <c r="BJ202" s="161"/>
      <c r="BK202" s="161"/>
      <c r="BL202" s="161"/>
      <c r="BM202" s="161"/>
      <c r="BN202" s="161"/>
      <c r="BO202" s="161"/>
      <c r="BP202" s="161"/>
      <c r="BQ202" s="161"/>
      <c r="BR202" s="161"/>
      <c r="BS202" s="161"/>
      <c r="BT202" s="161"/>
      <c r="BU202" s="161"/>
      <c r="BV202" s="161"/>
      <c r="BW202" s="161"/>
      <c r="BX202" s="161"/>
    </row>
    <row r="203" spans="1:76" x14ac:dyDescent="0.2">
      <c r="A203" s="94"/>
      <c r="B203" s="63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150"/>
      <c r="T203" s="150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899"/>
      <c r="AS203" s="899"/>
      <c r="AT203" s="899"/>
      <c r="AU203" s="899"/>
      <c r="AV203" s="899"/>
      <c r="AW203" s="899"/>
      <c r="AX203" s="899"/>
      <c r="AY203" s="899"/>
      <c r="AZ203" s="899"/>
      <c r="BA203" s="899"/>
      <c r="BB203" s="899"/>
      <c r="BC203" s="899"/>
      <c r="BD203" s="899"/>
      <c r="BE203" s="899"/>
      <c r="BF203" s="132"/>
      <c r="BG203" s="94"/>
      <c r="BH203" s="161"/>
      <c r="BI203" s="161"/>
      <c r="BJ203" s="161"/>
      <c r="BK203" s="161"/>
      <c r="BL203" s="161"/>
      <c r="BM203" s="161"/>
      <c r="BN203" s="161"/>
      <c r="BO203" s="161"/>
      <c r="BP203" s="161"/>
      <c r="BQ203" s="161"/>
      <c r="BR203" s="161"/>
      <c r="BS203" s="161"/>
      <c r="BT203" s="161"/>
      <c r="BU203" s="161"/>
      <c r="BV203" s="161"/>
      <c r="BW203" s="161"/>
      <c r="BX203" s="161"/>
    </row>
    <row r="204" spans="1:76" x14ac:dyDescent="0.2">
      <c r="A204" s="94"/>
      <c r="B204" s="63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3"/>
      <c r="BG204" s="94"/>
      <c r="BH204" s="161"/>
      <c r="BI204" s="161"/>
      <c r="BJ204" s="161"/>
      <c r="BK204" s="161"/>
      <c r="BL204" s="161"/>
      <c r="BM204" s="161"/>
      <c r="BN204" s="161"/>
      <c r="BO204" s="161"/>
      <c r="BP204" s="161"/>
      <c r="BQ204" s="161"/>
      <c r="BR204" s="161"/>
      <c r="BS204" s="161"/>
      <c r="BT204" s="161"/>
      <c r="BU204" s="161"/>
      <c r="BV204" s="161"/>
      <c r="BW204" s="161"/>
      <c r="BX204" s="161"/>
    </row>
    <row r="205" spans="1:76" x14ac:dyDescent="0.2">
      <c r="A205" s="94"/>
      <c r="B205" s="63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94"/>
      <c r="BH205" s="170"/>
      <c r="BI205" s="170"/>
      <c r="BJ205" s="1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  <c r="BU205" s="161"/>
      <c r="BV205" s="161"/>
      <c r="BW205" s="161"/>
      <c r="BX205" s="161"/>
    </row>
    <row r="206" spans="1:76" x14ac:dyDescent="0.2">
      <c r="A206" s="94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6"/>
      <c r="AH206" s="66"/>
      <c r="AI206" s="699" t="s">
        <v>198</v>
      </c>
      <c r="AJ206" s="699"/>
      <c r="AK206" s="699"/>
      <c r="AL206" s="699"/>
      <c r="AM206" s="699"/>
      <c r="AN206" s="699"/>
      <c r="AO206" s="699"/>
      <c r="AP206" s="699"/>
      <c r="AQ206" s="699"/>
      <c r="AR206" s="699"/>
      <c r="AS206" s="699"/>
      <c r="AT206" s="699"/>
      <c r="AU206" s="699"/>
      <c r="AV206" s="699"/>
      <c r="AW206" s="699"/>
      <c r="AX206" s="699"/>
      <c r="AY206" s="699"/>
      <c r="AZ206" s="699"/>
      <c r="BA206" s="699"/>
      <c r="BB206" s="699"/>
      <c r="BC206" s="699"/>
      <c r="BD206" s="699"/>
      <c r="BE206" s="699"/>
      <c r="BF206" s="699"/>
      <c r="BG206" s="94"/>
      <c r="BH206" s="162"/>
      <c r="BI206" s="162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</row>
    <row r="207" spans="1:76" x14ac:dyDescent="0.2">
      <c r="A207" s="94"/>
      <c r="B207" s="63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150"/>
      <c r="T207" s="150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6"/>
      <c r="AH207" s="66"/>
      <c r="AI207" s="699" t="s">
        <v>212</v>
      </c>
      <c r="AJ207" s="699"/>
      <c r="AK207" s="699"/>
      <c r="AL207" s="699"/>
      <c r="AM207" s="699"/>
      <c r="AN207" s="699"/>
      <c r="AO207" s="699"/>
      <c r="AP207" s="699"/>
      <c r="AQ207" s="699"/>
      <c r="AR207" s="699"/>
      <c r="AS207" s="699"/>
      <c r="AT207" s="699"/>
      <c r="AU207" s="699"/>
      <c r="AV207" s="699"/>
      <c r="AW207" s="699"/>
      <c r="AX207" s="699"/>
      <c r="AY207" s="699"/>
      <c r="AZ207" s="699"/>
      <c r="BA207" s="699"/>
      <c r="BB207" s="699"/>
      <c r="BC207" s="699"/>
      <c r="BD207" s="699"/>
      <c r="BE207" s="699"/>
      <c r="BF207" s="699"/>
      <c r="BG207" s="94"/>
      <c r="BH207" s="162"/>
      <c r="BI207" s="162"/>
      <c r="BJ207" s="162"/>
      <c r="BK207" s="162"/>
      <c r="BL207" s="162"/>
      <c r="BM207" s="162"/>
      <c r="BN207" s="162"/>
      <c r="BO207" s="162"/>
      <c r="BP207" s="162"/>
      <c r="BQ207" s="162"/>
      <c r="BR207" s="162"/>
      <c r="BS207" s="162"/>
      <c r="BT207" s="162"/>
      <c r="BU207" s="162"/>
      <c r="BV207" s="162"/>
      <c r="BW207" s="162"/>
      <c r="BX207" s="162"/>
    </row>
    <row r="208" spans="1:76" x14ac:dyDescent="0.2">
      <c r="A208" s="94"/>
      <c r="B208" s="63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150"/>
      <c r="T208" s="150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94"/>
      <c r="BH208" s="162"/>
      <c r="BI208" s="162"/>
      <c r="BJ208" s="162"/>
      <c r="BK208" s="162"/>
      <c r="BL208" s="162"/>
      <c r="BM208" s="162"/>
      <c r="BN208" s="162"/>
      <c r="BO208" s="162"/>
      <c r="BP208" s="162"/>
      <c r="BQ208" s="162"/>
      <c r="BR208" s="162"/>
      <c r="BS208" s="162"/>
      <c r="BT208" s="162"/>
      <c r="BU208" s="162"/>
      <c r="BV208" s="162"/>
      <c r="BW208" s="162"/>
      <c r="BX208" s="162"/>
    </row>
    <row r="209" spans="1:91" ht="20.25" x14ac:dyDescent="0.2">
      <c r="A209" s="94"/>
      <c r="B209" s="63"/>
      <c r="C209" s="898" t="s">
        <v>220</v>
      </c>
      <c r="D209" s="898"/>
      <c r="E209" s="898"/>
      <c r="F209" s="898"/>
      <c r="G209" s="898"/>
      <c r="H209" s="898"/>
      <c r="I209" s="898"/>
      <c r="J209" s="898"/>
      <c r="K209" s="898"/>
      <c r="L209" s="898"/>
      <c r="M209" s="898"/>
      <c r="N209" s="898"/>
      <c r="O209" s="898"/>
      <c r="P209" s="898"/>
      <c r="Q209" s="898"/>
      <c r="R209" s="898"/>
      <c r="S209" s="150"/>
      <c r="T209" s="150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901">
        <v>3</v>
      </c>
      <c r="AJ209" s="902"/>
      <c r="AK209" s="151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94"/>
      <c r="BH209" s="161"/>
      <c r="BI209" s="161"/>
      <c r="BJ209" s="162"/>
      <c r="BK209" s="162"/>
      <c r="BL209" s="162"/>
      <c r="BM209" s="162"/>
      <c r="BN209" s="162"/>
      <c r="BO209" s="162"/>
      <c r="BP209" s="162"/>
      <c r="BQ209" s="162"/>
      <c r="BR209" s="162"/>
      <c r="BS209" s="162"/>
      <c r="BT209" s="162"/>
      <c r="BU209" s="162"/>
      <c r="BV209" s="162"/>
      <c r="BW209" s="162"/>
      <c r="BX209" s="162"/>
      <c r="BY209" s="162"/>
      <c r="BZ209" s="162"/>
      <c r="CA209" s="162"/>
      <c r="CB209" s="162"/>
      <c r="CC209" s="162"/>
      <c r="CD209" s="162"/>
      <c r="CE209" s="162"/>
      <c r="CF209" s="162"/>
      <c r="CG209" s="162"/>
      <c r="CH209" s="162"/>
      <c r="CI209" s="162"/>
      <c r="CJ209" s="162"/>
      <c r="CK209" s="162"/>
      <c r="CL209" s="162"/>
      <c r="CM209" s="162"/>
    </row>
    <row r="210" spans="1:91" ht="20.25" x14ac:dyDescent="0.2">
      <c r="A210" s="94"/>
      <c r="B210" s="63"/>
      <c r="C210" s="898"/>
      <c r="D210" s="898"/>
      <c r="E210" s="898"/>
      <c r="F210" s="898"/>
      <c r="G210" s="898"/>
      <c r="H210" s="898"/>
      <c r="I210" s="898"/>
      <c r="J210" s="898"/>
      <c r="K210" s="898"/>
      <c r="L210" s="898"/>
      <c r="M210" s="898"/>
      <c r="N210" s="898"/>
      <c r="O210" s="898"/>
      <c r="P210" s="898"/>
      <c r="Q210" s="898"/>
      <c r="R210" s="898"/>
      <c r="S210" s="150"/>
      <c r="T210" s="150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151"/>
      <c r="AJ210" s="151"/>
      <c r="AK210" s="151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94"/>
      <c r="BH210" s="161"/>
      <c r="BI210" s="161"/>
      <c r="BJ210" s="161"/>
      <c r="BK210" s="161"/>
      <c r="BL210" s="161"/>
      <c r="BM210" s="161"/>
      <c r="BN210" s="161"/>
      <c r="BO210" s="161"/>
      <c r="BP210" s="161"/>
      <c r="BQ210" s="161"/>
      <c r="BR210" s="161"/>
      <c r="BS210" s="161"/>
      <c r="BT210" s="161"/>
      <c r="BU210" s="161"/>
      <c r="BV210" s="161"/>
      <c r="BW210" s="161"/>
      <c r="BX210" s="161"/>
      <c r="BY210" s="162"/>
      <c r="BZ210" s="162"/>
      <c r="CA210" s="162"/>
      <c r="CB210" s="162"/>
      <c r="CC210" s="162"/>
      <c r="CD210" s="162"/>
      <c r="CE210" s="162"/>
      <c r="CF210" s="162"/>
      <c r="CG210" s="162"/>
      <c r="CH210" s="162"/>
      <c r="CI210" s="162"/>
      <c r="CJ210" s="162"/>
      <c r="CK210" s="162"/>
      <c r="CL210" s="162"/>
      <c r="CM210" s="162"/>
    </row>
    <row r="211" spans="1:91" x14ac:dyDescent="0.2">
      <c r="A211" s="94"/>
      <c r="B211" s="63"/>
      <c r="C211" s="898"/>
      <c r="D211" s="898"/>
      <c r="E211" s="898"/>
      <c r="F211" s="898"/>
      <c r="G211" s="898"/>
      <c r="H211" s="898"/>
      <c r="I211" s="898"/>
      <c r="J211" s="898"/>
      <c r="K211" s="898"/>
      <c r="L211" s="898"/>
      <c r="M211" s="898"/>
      <c r="N211" s="898"/>
      <c r="O211" s="898"/>
      <c r="P211" s="898"/>
      <c r="Q211" s="898"/>
      <c r="R211" s="898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94"/>
      <c r="BH211" s="161"/>
      <c r="BI211" s="161"/>
      <c r="BJ211" s="161"/>
      <c r="BK211" s="161"/>
      <c r="BL211" s="161"/>
      <c r="BM211" s="161"/>
      <c r="BN211" s="161"/>
      <c r="BO211" s="161"/>
      <c r="BP211" s="161"/>
      <c r="BQ211" s="161"/>
      <c r="BR211" s="161"/>
      <c r="BS211" s="161"/>
      <c r="BT211" s="161"/>
      <c r="BU211" s="161"/>
      <c r="BV211" s="161"/>
      <c r="BW211" s="161"/>
      <c r="BX211" s="161"/>
      <c r="BY211" s="162"/>
      <c r="BZ211" s="162"/>
      <c r="CA211" s="162"/>
      <c r="CB211" s="162"/>
      <c r="CC211" s="162"/>
      <c r="CD211" s="162"/>
      <c r="CE211" s="162"/>
      <c r="CF211" s="162"/>
      <c r="CG211" s="162"/>
      <c r="CH211" s="162"/>
      <c r="CI211" s="162"/>
      <c r="CJ211" s="162"/>
      <c r="CK211" s="162"/>
      <c r="CL211" s="162"/>
      <c r="CM211" s="162"/>
    </row>
    <row r="212" spans="1:91" ht="13.5" thickBot="1" x14ac:dyDescent="0.25">
      <c r="A212" s="94"/>
      <c r="B212" s="71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94"/>
      <c r="BH212" s="161"/>
      <c r="BI212" s="161"/>
      <c r="BJ212" s="161"/>
      <c r="BK212" s="161"/>
      <c r="BL212" s="161"/>
      <c r="BM212" s="161"/>
      <c r="BN212" s="161"/>
      <c r="BO212" s="161"/>
      <c r="BP212" s="161"/>
      <c r="BQ212" s="161"/>
      <c r="BR212" s="161"/>
      <c r="BS212" s="161"/>
      <c r="BT212" s="161"/>
      <c r="BU212" s="161"/>
      <c r="BV212" s="161"/>
      <c r="BW212" s="161"/>
      <c r="BX212" s="161"/>
      <c r="BY212" s="162"/>
      <c r="BZ212" s="162"/>
      <c r="CA212" s="162"/>
      <c r="CB212" s="162"/>
      <c r="CC212" s="162"/>
      <c r="CD212" s="162"/>
      <c r="CE212" s="162"/>
      <c r="CF212" s="162"/>
      <c r="CG212" s="162"/>
      <c r="CH212" s="162"/>
      <c r="CI212" s="162"/>
      <c r="CJ212" s="162"/>
      <c r="CK212" s="162"/>
      <c r="CL212" s="162"/>
      <c r="CM212" s="162"/>
    </row>
    <row r="213" spans="1:91" ht="13.5" thickBot="1" x14ac:dyDescent="0.25">
      <c r="A213" s="94"/>
      <c r="B213" s="63"/>
      <c r="C213" s="895" t="s">
        <v>213</v>
      </c>
      <c r="D213" s="895"/>
      <c r="E213" s="895"/>
      <c r="F213" s="895"/>
      <c r="G213" s="895"/>
      <c r="H213" s="895"/>
      <c r="I213" s="895"/>
      <c r="J213" s="895"/>
      <c r="K213" s="895"/>
      <c r="L213" s="895"/>
      <c r="M213" s="895"/>
      <c r="N213" s="895"/>
      <c r="O213" s="895"/>
      <c r="P213" s="895"/>
      <c r="Q213" s="895"/>
      <c r="R213" s="895"/>
      <c r="S213" s="927" t="s">
        <v>163</v>
      </c>
      <c r="T213" s="927"/>
      <c r="U213" s="927"/>
      <c r="V213" s="927"/>
      <c r="W213" s="927"/>
      <c r="X213" s="927"/>
      <c r="Y213" s="927"/>
      <c r="Z213" s="927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94"/>
      <c r="BH213" s="161"/>
      <c r="BI213" s="161"/>
      <c r="BJ213" s="161"/>
      <c r="BK213" s="161"/>
      <c r="BL213" s="161"/>
      <c r="BM213" s="161"/>
      <c r="BN213" s="161"/>
      <c r="BO213" s="161"/>
      <c r="BP213" s="161"/>
      <c r="BQ213" s="161"/>
      <c r="BR213" s="161"/>
      <c r="BS213" s="161"/>
      <c r="BT213" s="161"/>
      <c r="BU213" s="161"/>
      <c r="BV213" s="161"/>
      <c r="BW213" s="161"/>
      <c r="BX213" s="161"/>
      <c r="BY213" s="162"/>
      <c r="BZ213" s="162"/>
      <c r="CA213" s="162"/>
      <c r="CB213" s="162"/>
      <c r="CC213" s="162"/>
      <c r="CD213" s="162"/>
      <c r="CE213" s="162"/>
      <c r="CF213" s="162"/>
      <c r="CG213" s="162"/>
      <c r="CH213" s="162"/>
      <c r="CI213" s="162"/>
      <c r="CJ213" s="162"/>
      <c r="CK213" s="162"/>
      <c r="CL213" s="162"/>
      <c r="CM213" s="162"/>
    </row>
    <row r="214" spans="1:91" x14ac:dyDescent="0.2">
      <c r="A214" s="94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94"/>
      <c r="BH214" s="161"/>
      <c r="BI214" s="161"/>
      <c r="BJ214" s="161"/>
      <c r="BK214" s="161"/>
      <c r="BL214" s="161"/>
      <c r="BM214" s="161"/>
      <c r="BN214" s="161"/>
      <c r="BO214" s="161"/>
      <c r="BP214" s="161"/>
      <c r="BQ214" s="161"/>
      <c r="BR214" s="161"/>
      <c r="BS214" s="161"/>
      <c r="BT214" s="161"/>
      <c r="BU214" s="161"/>
      <c r="BV214" s="161"/>
      <c r="BW214" s="161"/>
      <c r="BX214" s="161"/>
      <c r="BY214" s="162"/>
      <c r="BZ214" s="162"/>
      <c r="CA214" s="162"/>
      <c r="CB214" s="162"/>
      <c r="CC214" s="162"/>
      <c r="CD214" s="162"/>
      <c r="CE214" s="162"/>
      <c r="CF214" s="162"/>
      <c r="CG214" s="162"/>
      <c r="CH214" s="162"/>
      <c r="CI214" s="162"/>
      <c r="CJ214" s="162"/>
      <c r="CK214" s="162"/>
      <c r="CL214" s="162"/>
      <c r="CM214" s="162"/>
    </row>
    <row r="215" spans="1:91" x14ac:dyDescent="0.2">
      <c r="A215" s="94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71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94"/>
      <c r="BH215" s="161"/>
      <c r="BI215" s="161"/>
      <c r="BJ215" s="161"/>
      <c r="BK215" s="161"/>
      <c r="BL215" s="161"/>
      <c r="BM215" s="161"/>
      <c r="BN215" s="161"/>
      <c r="BO215" s="161"/>
      <c r="BP215" s="161"/>
      <c r="BQ215" s="161"/>
      <c r="BR215" s="161"/>
      <c r="BS215" s="161"/>
      <c r="BT215" s="161"/>
      <c r="BU215" s="161"/>
      <c r="BV215" s="161"/>
      <c r="BW215" s="161"/>
      <c r="BX215" s="161"/>
      <c r="BY215" s="162"/>
      <c r="BZ215" s="162"/>
      <c r="CA215" s="162"/>
      <c r="CB215" s="162"/>
      <c r="CC215" s="162"/>
      <c r="CD215" s="162"/>
      <c r="CE215" s="162"/>
      <c r="CF215" s="162"/>
      <c r="CG215" s="162"/>
      <c r="CH215" s="162"/>
      <c r="CI215" s="162"/>
      <c r="CJ215" s="162"/>
      <c r="CK215" s="162"/>
      <c r="CL215" s="162"/>
      <c r="CM215" s="162"/>
    </row>
    <row r="216" spans="1:91" x14ac:dyDescent="0.2">
      <c r="A216" s="94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94"/>
      <c r="BH216" s="161"/>
      <c r="BI216" s="161"/>
      <c r="BJ216" s="161"/>
      <c r="BK216" s="161"/>
      <c r="BL216" s="161"/>
      <c r="BM216" s="161"/>
      <c r="BN216" s="161"/>
      <c r="BO216" s="161"/>
      <c r="BP216" s="161"/>
      <c r="BQ216" s="161"/>
      <c r="BR216" s="161"/>
      <c r="BS216" s="161"/>
      <c r="BT216" s="161"/>
      <c r="BU216" s="161"/>
      <c r="BV216" s="161"/>
      <c r="BW216" s="161"/>
      <c r="BX216" s="161"/>
      <c r="BY216" s="161"/>
      <c r="BZ216" s="161"/>
      <c r="CA216" s="161"/>
      <c r="CB216" s="161"/>
      <c r="CC216" s="161"/>
      <c r="CD216" s="161"/>
      <c r="CE216" s="161"/>
      <c r="CF216" s="161"/>
      <c r="CG216" s="161"/>
      <c r="CH216" s="161"/>
      <c r="CI216" s="161"/>
      <c r="CJ216" s="161"/>
      <c r="CK216" s="161"/>
      <c r="CL216" s="161"/>
      <c r="CM216" s="161"/>
    </row>
    <row r="217" spans="1:91" x14ac:dyDescent="0.2">
      <c r="A217" s="94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94"/>
      <c r="BH217" s="161"/>
      <c r="BI217" s="161"/>
      <c r="BJ217" s="161"/>
      <c r="BK217" s="161"/>
      <c r="BL217" s="161"/>
      <c r="BM217" s="161"/>
      <c r="BN217" s="161"/>
      <c r="BO217" s="161"/>
      <c r="BP217" s="161"/>
      <c r="BQ217" s="161"/>
      <c r="BR217" s="161"/>
      <c r="BS217" s="161"/>
      <c r="BT217" s="161"/>
      <c r="BU217" s="161"/>
      <c r="BV217" s="161"/>
      <c r="BW217" s="161"/>
      <c r="BX217" s="161"/>
      <c r="BY217" s="161"/>
      <c r="BZ217" s="161"/>
      <c r="CA217" s="161"/>
      <c r="CB217" s="161"/>
      <c r="CC217" s="161"/>
      <c r="CD217" s="161"/>
      <c r="CE217" s="161"/>
      <c r="CF217" s="161"/>
      <c r="CG217" s="161"/>
      <c r="CH217" s="161"/>
      <c r="CI217" s="161"/>
      <c r="CJ217" s="161"/>
      <c r="CK217" s="161"/>
      <c r="CL217" s="161"/>
      <c r="CM217" s="161"/>
    </row>
    <row r="218" spans="1:91" ht="15.75" x14ac:dyDescent="0.2">
      <c r="A218" s="94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6"/>
      <c r="AH218" s="66"/>
      <c r="AI218" s="699" t="s">
        <v>214</v>
      </c>
      <c r="AJ218" s="699"/>
      <c r="AK218" s="699"/>
      <c r="AL218" s="699"/>
      <c r="AM218" s="699"/>
      <c r="AN218" s="699"/>
      <c r="AO218" s="699"/>
      <c r="AP218" s="699"/>
      <c r="AQ218" s="699"/>
      <c r="AR218" s="699"/>
      <c r="AS218" s="699"/>
      <c r="AT218" s="699"/>
      <c r="AU218" s="699"/>
      <c r="AV218" s="699"/>
      <c r="AW218" s="699"/>
      <c r="AX218" s="699"/>
      <c r="AY218" s="699"/>
      <c r="AZ218" s="699"/>
      <c r="BA218" s="699"/>
      <c r="BB218" s="699"/>
      <c r="BC218" s="699"/>
      <c r="BD218" s="699"/>
      <c r="BE218" s="699"/>
      <c r="BF218" s="699"/>
      <c r="BG218" s="94"/>
      <c r="BH218" s="161"/>
      <c r="BI218" s="161"/>
      <c r="BJ218" s="161"/>
      <c r="BK218" s="161"/>
      <c r="BL218" s="161"/>
      <c r="BM218" s="161"/>
      <c r="BN218" s="161"/>
      <c r="BO218" s="198"/>
      <c r="BP218" s="198"/>
      <c r="BQ218" s="198"/>
      <c r="BR218" s="161"/>
      <c r="BS218" s="198"/>
      <c r="BT218" s="198"/>
      <c r="BU218" s="198"/>
      <c r="BV218" s="161"/>
      <c r="BW218" s="161"/>
      <c r="BX218" s="161"/>
      <c r="BY218" s="161"/>
      <c r="BZ218" s="161"/>
      <c r="CA218" s="161"/>
      <c r="CB218" s="161"/>
      <c r="CC218" s="161"/>
      <c r="CD218" s="161"/>
      <c r="CE218" s="161"/>
      <c r="CF218" s="161"/>
      <c r="CG218" s="161"/>
      <c r="CH218" s="161"/>
      <c r="CI218" s="161"/>
      <c r="CJ218" s="161"/>
      <c r="CK218" s="161"/>
      <c r="CL218" s="161"/>
      <c r="CM218" s="161"/>
    </row>
    <row r="219" spans="1:91" ht="18" x14ac:dyDescent="0.2">
      <c r="A219" s="94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6"/>
      <c r="AH219" s="66"/>
      <c r="AI219" s="699" t="s">
        <v>191</v>
      </c>
      <c r="AJ219" s="699"/>
      <c r="AK219" s="699"/>
      <c r="AL219" s="699"/>
      <c r="AM219" s="699"/>
      <c r="AN219" s="699"/>
      <c r="AO219" s="699"/>
      <c r="AP219" s="699"/>
      <c r="AQ219" s="699"/>
      <c r="AR219" s="699"/>
      <c r="AS219" s="699"/>
      <c r="AT219" s="699"/>
      <c r="AU219" s="699"/>
      <c r="AV219" s="699"/>
      <c r="AW219" s="699"/>
      <c r="AX219" s="699"/>
      <c r="AY219" s="699"/>
      <c r="AZ219" s="699"/>
      <c r="BA219" s="699"/>
      <c r="BB219" s="699"/>
      <c r="BC219" s="699"/>
      <c r="BD219" s="699"/>
      <c r="BE219" s="699"/>
      <c r="BF219" s="699"/>
      <c r="BG219" s="94"/>
      <c r="BH219" s="161"/>
      <c r="BI219" s="161"/>
      <c r="BJ219" s="161"/>
      <c r="BK219" s="203"/>
      <c r="BL219" s="203"/>
      <c r="BM219" s="203"/>
      <c r="BN219" s="203"/>
      <c r="BO219" s="198"/>
      <c r="BP219" s="198"/>
      <c r="BQ219" s="198"/>
      <c r="BR219" s="161"/>
      <c r="BS219" s="198"/>
      <c r="BT219" s="198"/>
      <c r="BU219" s="198"/>
      <c r="BV219" s="161"/>
      <c r="BW219" s="161"/>
      <c r="BX219" s="161"/>
      <c r="BY219" s="161"/>
      <c r="BZ219" s="161"/>
      <c r="CA219" s="161"/>
      <c r="CB219" s="161"/>
      <c r="CC219" s="161"/>
      <c r="CD219" s="161"/>
      <c r="CE219" s="161"/>
      <c r="CF219" s="161"/>
      <c r="CG219" s="161"/>
      <c r="CH219" s="161"/>
      <c r="CI219" s="161"/>
      <c r="CJ219" s="161"/>
      <c r="CK219" s="161"/>
      <c r="CL219" s="161"/>
      <c r="CM219" s="161"/>
    </row>
    <row r="220" spans="1:91" x14ac:dyDescent="0.2">
      <c r="A220" s="94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6"/>
      <c r="AH220" s="66"/>
      <c r="AI220" s="699" t="s">
        <v>192</v>
      </c>
      <c r="AJ220" s="699"/>
      <c r="AK220" s="699"/>
      <c r="AL220" s="699"/>
      <c r="AM220" s="699"/>
      <c r="AN220" s="699"/>
      <c r="AO220" s="699"/>
      <c r="AP220" s="699"/>
      <c r="AQ220" s="699"/>
      <c r="AR220" s="699"/>
      <c r="AS220" s="699"/>
      <c r="AT220" s="699"/>
      <c r="AU220" s="699"/>
      <c r="AV220" s="699"/>
      <c r="AW220" s="699"/>
      <c r="AX220" s="699"/>
      <c r="AY220" s="699"/>
      <c r="AZ220" s="699"/>
      <c r="BA220" s="699"/>
      <c r="BB220" s="699"/>
      <c r="BC220" s="699"/>
      <c r="BD220" s="699"/>
      <c r="BE220" s="699"/>
      <c r="BF220" s="699"/>
      <c r="BG220" s="94"/>
      <c r="BH220" s="161"/>
      <c r="BI220" s="161"/>
      <c r="BJ220" s="161"/>
      <c r="BK220" s="161"/>
      <c r="BL220" s="161"/>
      <c r="BM220" s="161"/>
      <c r="BN220" s="161"/>
      <c r="BO220" s="161"/>
      <c r="BP220" s="161"/>
      <c r="BQ220" s="161"/>
      <c r="BR220" s="161"/>
      <c r="BS220" s="161"/>
      <c r="BT220" s="161"/>
      <c r="BU220" s="161"/>
      <c r="BV220" s="161"/>
      <c r="BW220" s="161"/>
      <c r="BX220" s="161"/>
      <c r="BY220" s="161"/>
      <c r="BZ220" s="161"/>
      <c r="CA220" s="161"/>
      <c r="CB220" s="161"/>
      <c r="CC220" s="161"/>
      <c r="CD220" s="161"/>
      <c r="CE220" s="161"/>
      <c r="CF220" s="161"/>
      <c r="CG220" s="161"/>
      <c r="CH220" s="161"/>
      <c r="CI220" s="161"/>
      <c r="CJ220" s="161"/>
      <c r="CK220" s="161"/>
      <c r="CL220" s="161"/>
      <c r="CM220" s="161"/>
    </row>
    <row r="221" spans="1:91" ht="15.75" x14ac:dyDescent="0.2">
      <c r="A221" s="94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94"/>
      <c r="BH221" s="161"/>
      <c r="BI221" s="161"/>
      <c r="BJ221" s="161"/>
      <c r="BK221" s="161"/>
      <c r="BL221" s="161"/>
      <c r="BM221" s="161"/>
      <c r="BN221" s="161"/>
      <c r="BO221" s="198"/>
      <c r="BP221" s="198"/>
      <c r="BQ221" s="198"/>
      <c r="BR221" s="161"/>
      <c r="BS221" s="205"/>
      <c r="BT221" s="206"/>
      <c r="BU221" s="206"/>
      <c r="BV221" s="206"/>
      <c r="BW221" s="206"/>
      <c r="BX221" s="206"/>
      <c r="BY221" s="206"/>
      <c r="BZ221" s="206"/>
      <c r="CA221" s="206"/>
      <c r="CB221" s="206"/>
      <c r="CC221" s="206"/>
      <c r="CD221" s="206"/>
      <c r="CE221" s="206"/>
      <c r="CF221" s="206"/>
      <c r="CG221" s="206"/>
      <c r="CH221" s="206"/>
      <c r="CI221" s="206"/>
      <c r="CJ221" s="161"/>
      <c r="CK221" s="161"/>
      <c r="CL221" s="161"/>
      <c r="CM221" s="161"/>
    </row>
    <row r="222" spans="1:91" ht="20.25" x14ac:dyDescent="0.2">
      <c r="A222" s="94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901">
        <v>4</v>
      </c>
      <c r="AJ222" s="902"/>
      <c r="AK222" s="151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94"/>
      <c r="BH222" s="161"/>
      <c r="BI222" s="161"/>
      <c r="BJ222" s="161"/>
      <c r="BK222" s="207"/>
      <c r="BL222" s="207"/>
      <c r="BM222" s="207"/>
      <c r="BN222" s="207"/>
      <c r="BO222" s="198"/>
      <c r="BP222" s="198"/>
      <c r="BQ222" s="198"/>
      <c r="BR222" s="161"/>
      <c r="BS222" s="206"/>
      <c r="BT222" s="206"/>
      <c r="BU222" s="206"/>
      <c r="BV222" s="206"/>
      <c r="BW222" s="206"/>
      <c r="BX222" s="206"/>
      <c r="BY222" s="206"/>
      <c r="BZ222" s="206"/>
      <c r="CA222" s="206"/>
      <c r="CB222" s="206"/>
      <c r="CC222" s="206"/>
      <c r="CD222" s="206"/>
      <c r="CE222" s="206"/>
      <c r="CF222" s="206"/>
      <c r="CG222" s="206"/>
      <c r="CH222" s="206"/>
      <c r="CI222" s="206"/>
      <c r="CJ222" s="161"/>
      <c r="CK222" s="161"/>
      <c r="CL222" s="161"/>
      <c r="CM222" s="161"/>
    </row>
    <row r="223" spans="1:91" ht="20.25" x14ac:dyDescent="0.2">
      <c r="A223" s="94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151"/>
      <c r="AJ223" s="151"/>
      <c r="AK223" s="151"/>
      <c r="AL223" s="63"/>
      <c r="AM223" s="63"/>
      <c r="AN223" s="63"/>
      <c r="AO223" s="63"/>
      <c r="AP223" s="152"/>
      <c r="AQ223" s="152"/>
      <c r="AR223" s="152"/>
      <c r="AS223" s="152"/>
      <c r="AT223" s="152"/>
      <c r="AU223" s="152"/>
      <c r="AV223" s="152"/>
      <c r="AW223" s="152"/>
      <c r="AX223" s="152"/>
      <c r="AY223" s="152"/>
      <c r="AZ223" s="152"/>
      <c r="BA223" s="152"/>
      <c r="BB223" s="152"/>
      <c r="BC223" s="152"/>
      <c r="BD223" s="152"/>
      <c r="BE223" s="152"/>
      <c r="BF223" s="152"/>
      <c r="BG223" s="94"/>
      <c r="BH223" s="161"/>
      <c r="BI223" s="161"/>
      <c r="BJ223" s="161"/>
      <c r="BK223" s="161"/>
      <c r="BL223" s="161"/>
      <c r="BM223" s="161"/>
      <c r="BN223" s="161"/>
      <c r="BO223" s="161"/>
      <c r="BP223" s="161"/>
      <c r="BQ223" s="161"/>
      <c r="BR223" s="161"/>
      <c r="BS223" s="161"/>
      <c r="BT223" s="161"/>
      <c r="BU223" s="161"/>
      <c r="BV223" s="161"/>
      <c r="BW223" s="161"/>
      <c r="BX223" s="161"/>
      <c r="BY223" s="161"/>
      <c r="BZ223" s="161"/>
      <c r="CA223" s="161"/>
      <c r="CB223" s="161"/>
      <c r="CC223" s="161"/>
      <c r="CD223" s="161"/>
      <c r="CE223" s="161"/>
      <c r="CF223" s="161"/>
      <c r="CG223" s="161"/>
      <c r="CH223" s="161"/>
      <c r="CI223" s="161"/>
      <c r="CJ223" s="161"/>
      <c r="CK223" s="161"/>
      <c r="CL223" s="161"/>
      <c r="CM223" s="161"/>
    </row>
    <row r="224" spans="1:91" ht="15.75" x14ac:dyDescent="0.2">
      <c r="A224" s="94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152"/>
      <c r="AQ224" s="152"/>
      <c r="AR224" s="152"/>
      <c r="AS224" s="152"/>
      <c r="AT224" s="152"/>
      <c r="AU224" s="152"/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  <c r="BG224" s="94"/>
      <c r="BH224" s="161"/>
      <c r="BI224" s="161"/>
      <c r="BJ224" s="161"/>
      <c r="BK224" s="161"/>
      <c r="BL224" s="161"/>
      <c r="BM224" s="161"/>
      <c r="BN224" s="161"/>
      <c r="BO224" s="198"/>
      <c r="BP224" s="198"/>
      <c r="BQ224" s="198"/>
      <c r="BR224" s="161"/>
      <c r="BS224" s="198"/>
      <c r="BT224" s="198"/>
      <c r="BU224" s="198"/>
      <c r="BV224" s="198"/>
      <c r="BW224" s="198"/>
      <c r="BX224" s="198"/>
      <c r="BY224" s="198"/>
      <c r="BZ224" s="198"/>
      <c r="CA224" s="161"/>
      <c r="CB224" s="161"/>
      <c r="CC224" s="161"/>
      <c r="CD224" s="161"/>
      <c r="CE224" s="161"/>
      <c r="CF224" s="161"/>
      <c r="CG224" s="161"/>
      <c r="CH224" s="161"/>
      <c r="CI224" s="161"/>
      <c r="CJ224" s="161"/>
      <c r="CK224" s="161"/>
      <c r="CL224" s="161"/>
      <c r="CM224" s="161"/>
    </row>
    <row r="225" spans="1:91" ht="18" x14ac:dyDescent="0.2">
      <c r="A225" s="94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152"/>
      <c r="AQ225" s="152"/>
      <c r="AR225" s="152"/>
      <c r="AS225" s="152"/>
      <c r="AT225" s="152"/>
      <c r="AU225" s="152"/>
      <c r="AV225" s="152"/>
      <c r="AW225" s="152"/>
      <c r="AX225" s="152"/>
      <c r="AY225" s="152"/>
      <c r="AZ225" s="152"/>
      <c r="BA225" s="152"/>
      <c r="BB225" s="152"/>
      <c r="BC225" s="152"/>
      <c r="BD225" s="152"/>
      <c r="BE225" s="152"/>
      <c r="BF225" s="152"/>
      <c r="BG225" s="94"/>
      <c r="BH225" s="161"/>
      <c r="BI225" s="161"/>
      <c r="BJ225" s="161"/>
      <c r="BK225" s="208"/>
      <c r="BL225" s="208"/>
      <c r="BM225" s="208"/>
      <c r="BN225" s="208"/>
      <c r="BO225" s="198"/>
      <c r="BP225" s="198"/>
      <c r="BQ225" s="198"/>
      <c r="BR225" s="161"/>
      <c r="BS225" s="198"/>
      <c r="BT225" s="198"/>
      <c r="BU225" s="198"/>
      <c r="BV225" s="198"/>
      <c r="BW225" s="198"/>
      <c r="BX225" s="198"/>
      <c r="BY225" s="198"/>
      <c r="BZ225" s="198"/>
      <c r="CA225" s="161"/>
      <c r="CB225" s="161"/>
      <c r="CC225" s="161"/>
      <c r="CD225" s="161"/>
      <c r="CE225" s="161"/>
      <c r="CF225" s="161"/>
      <c r="CG225" s="161"/>
      <c r="CH225" s="161"/>
      <c r="CI225" s="161"/>
      <c r="CJ225" s="161"/>
      <c r="CK225" s="161"/>
      <c r="CL225" s="161"/>
      <c r="CM225" s="161"/>
    </row>
    <row r="226" spans="1:91" x14ac:dyDescent="0.2">
      <c r="A226" s="94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94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161"/>
      <c r="BR226" s="161"/>
      <c r="BS226" s="161"/>
      <c r="BT226" s="161"/>
      <c r="BU226" s="161"/>
      <c r="BV226" s="161"/>
      <c r="BW226" s="161"/>
      <c r="BX226" s="161"/>
      <c r="BY226" s="161"/>
      <c r="BZ226" s="161"/>
      <c r="CA226" s="161"/>
      <c r="CB226" s="161"/>
      <c r="CC226" s="161"/>
      <c r="CD226" s="161"/>
      <c r="CE226" s="161"/>
      <c r="CF226" s="161"/>
      <c r="CG226" s="161"/>
      <c r="CH226" s="161"/>
      <c r="CI226" s="161"/>
      <c r="CJ226" s="161"/>
      <c r="CK226" s="161"/>
      <c r="CL226" s="161"/>
      <c r="CM226" s="161"/>
    </row>
    <row r="227" spans="1:91" x14ac:dyDescent="0.2">
      <c r="A227" s="94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152"/>
      <c r="AQ227" s="152"/>
      <c r="AR227" s="152"/>
      <c r="AS227" s="152"/>
      <c r="AT227" s="152"/>
      <c r="AU227" s="152"/>
      <c r="AV227" s="152"/>
      <c r="AW227" s="152"/>
      <c r="AX227" s="152"/>
      <c r="AY227" s="152"/>
      <c r="AZ227" s="152"/>
      <c r="BA227" s="152"/>
      <c r="BB227" s="152"/>
      <c r="BC227" s="152"/>
      <c r="BD227" s="152"/>
      <c r="BE227" s="152"/>
      <c r="BF227" s="152"/>
      <c r="BG227" s="94"/>
      <c r="BH227" s="161"/>
      <c r="BI227" s="161"/>
      <c r="BJ227" s="161"/>
      <c r="BK227" s="161"/>
      <c r="BL227" s="161"/>
      <c r="BM227" s="161"/>
      <c r="BN227" s="161"/>
      <c r="BO227" s="161"/>
      <c r="BP227" s="161"/>
      <c r="BQ227" s="161"/>
      <c r="BR227" s="161"/>
      <c r="BS227" s="161"/>
      <c r="BT227" s="161"/>
      <c r="BU227" s="161"/>
      <c r="BV227" s="161"/>
      <c r="BW227" s="161"/>
      <c r="BX227" s="161"/>
      <c r="BY227" s="161"/>
      <c r="BZ227" s="161"/>
      <c r="CA227" s="161"/>
      <c r="CB227" s="161"/>
      <c r="CC227" s="161"/>
      <c r="CD227" s="161"/>
      <c r="CE227" s="161"/>
      <c r="CF227" s="161"/>
      <c r="CG227" s="161"/>
      <c r="CH227" s="161"/>
      <c r="CI227" s="161"/>
      <c r="CJ227" s="161"/>
      <c r="CK227" s="161"/>
      <c r="CL227" s="161"/>
      <c r="CM227" s="161"/>
    </row>
    <row r="228" spans="1:91" x14ac:dyDescent="0.2">
      <c r="A228" s="94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242">
        <v>40974</v>
      </c>
      <c r="BB228" s="63"/>
      <c r="BC228" s="63"/>
      <c r="BD228" s="63"/>
      <c r="BE228" s="63"/>
      <c r="BF228" s="63"/>
      <c r="BG228" s="94"/>
      <c r="BH228" s="161"/>
      <c r="BI228" s="161"/>
      <c r="BJ228" s="161"/>
      <c r="BK228" s="161"/>
      <c r="BL228" s="161"/>
      <c r="BM228" s="161"/>
      <c r="BN228" s="161"/>
      <c r="BO228" s="161"/>
      <c r="BP228" s="161"/>
      <c r="BQ228" s="161"/>
      <c r="BR228" s="161"/>
      <c r="BS228" s="161"/>
      <c r="BT228" s="161"/>
      <c r="BU228" s="161"/>
      <c r="BV228" s="161"/>
      <c r="BW228" s="161"/>
      <c r="BX228" s="161"/>
      <c r="BY228" s="161"/>
      <c r="BZ228" s="161"/>
      <c r="CA228" s="161"/>
      <c r="CB228" s="161"/>
      <c r="CC228" s="161"/>
      <c r="CD228" s="161"/>
      <c r="CE228" s="161"/>
      <c r="CF228" s="161"/>
      <c r="CG228" s="161"/>
      <c r="CH228" s="161"/>
      <c r="CI228" s="161"/>
      <c r="CJ228" s="161"/>
      <c r="CK228" s="161"/>
      <c r="CL228" s="161"/>
      <c r="CM228" s="161"/>
    </row>
    <row r="229" spans="1:91" x14ac:dyDescent="0.2">
      <c r="A229" s="94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94"/>
      <c r="BH229" s="161"/>
      <c r="BI229" s="161"/>
      <c r="BJ229" s="161"/>
      <c r="BK229" s="161"/>
      <c r="BL229" s="161"/>
      <c r="BM229" s="161"/>
      <c r="BN229" s="161"/>
      <c r="BO229" s="161"/>
      <c r="BP229" s="161"/>
      <c r="BQ229" s="161"/>
      <c r="BR229" s="161"/>
      <c r="BS229" s="161"/>
      <c r="BT229" s="161"/>
      <c r="BU229" s="161"/>
      <c r="BV229" s="161"/>
      <c r="BW229" s="161"/>
      <c r="BX229" s="161"/>
      <c r="BY229" s="161"/>
      <c r="BZ229" s="161"/>
      <c r="CA229" s="161"/>
      <c r="CB229" s="161"/>
      <c r="CC229" s="161"/>
      <c r="CD229" s="161"/>
      <c r="CE229" s="161"/>
      <c r="CF229" s="161"/>
      <c r="CG229" s="161"/>
      <c r="CH229" s="161"/>
      <c r="CI229" s="161"/>
      <c r="CJ229" s="161"/>
      <c r="CK229" s="161"/>
      <c r="CL229" s="161"/>
      <c r="CM229" s="161"/>
    </row>
    <row r="230" spans="1:91" x14ac:dyDescent="0.2">
      <c r="A230" s="94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903" t="s">
        <v>193</v>
      </c>
      <c r="AT230" s="903"/>
      <c r="AU230" s="903"/>
      <c r="AV230" s="903"/>
      <c r="AW230" s="903"/>
      <c r="AX230" s="903"/>
      <c r="AY230" s="903"/>
      <c r="AZ230" s="903"/>
      <c r="BA230" s="903"/>
      <c r="BB230" s="903"/>
      <c r="BC230" s="903"/>
      <c r="BD230" s="903"/>
      <c r="BE230" s="903"/>
      <c r="BF230" s="903"/>
      <c r="BG230" s="94"/>
      <c r="BH230" s="161"/>
      <c r="BI230" s="161"/>
      <c r="BJ230" s="161"/>
      <c r="BK230" s="161"/>
      <c r="BL230" s="161"/>
      <c r="BM230" s="161"/>
      <c r="BN230" s="161"/>
      <c r="BO230" s="161"/>
      <c r="BP230" s="161"/>
      <c r="BQ230" s="161"/>
      <c r="BR230" s="161"/>
      <c r="BS230" s="161"/>
      <c r="BT230" s="161"/>
      <c r="BU230" s="161"/>
      <c r="BV230" s="161"/>
      <c r="BW230" s="161"/>
      <c r="BX230" s="161"/>
      <c r="BY230" s="161"/>
      <c r="BZ230" s="161"/>
      <c r="CA230" s="161"/>
      <c r="CB230" s="161"/>
      <c r="CC230" s="161"/>
      <c r="CD230" s="161"/>
      <c r="CE230" s="161"/>
      <c r="CF230" s="161"/>
      <c r="CG230" s="161"/>
      <c r="CH230" s="161"/>
      <c r="CI230" s="161"/>
      <c r="CJ230" s="161"/>
      <c r="CK230" s="161"/>
      <c r="CL230" s="161"/>
      <c r="CM230" s="161"/>
    </row>
    <row r="231" spans="1:91" x14ac:dyDescent="0.2">
      <c r="A231" s="94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90"/>
      <c r="BH231" s="161"/>
      <c r="BI231" s="161"/>
      <c r="BJ231" s="161"/>
      <c r="BK231" s="161"/>
      <c r="BL231" s="161"/>
      <c r="BM231" s="161"/>
      <c r="BN231" s="161"/>
      <c r="BO231" s="161"/>
      <c r="BP231" s="161"/>
      <c r="BQ231" s="161"/>
      <c r="BR231" s="161"/>
      <c r="BS231" s="161"/>
      <c r="BT231" s="161"/>
      <c r="BU231" s="161"/>
      <c r="BV231" s="161"/>
      <c r="BW231" s="161"/>
      <c r="BX231" s="161"/>
      <c r="BY231" s="161"/>
      <c r="BZ231" s="161"/>
      <c r="CA231" s="161"/>
      <c r="CB231" s="161"/>
      <c r="CC231" s="161"/>
      <c r="CD231" s="161"/>
      <c r="CE231" s="161"/>
      <c r="CF231" s="161"/>
      <c r="CG231" s="161"/>
      <c r="CH231" s="161"/>
      <c r="CI231" s="161"/>
      <c r="CJ231" s="161"/>
      <c r="CK231" s="161"/>
      <c r="CL231" s="161"/>
      <c r="CM231" s="161"/>
    </row>
    <row r="232" spans="1:91" x14ac:dyDescent="0.2">
      <c r="A232" s="94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4"/>
      <c r="BH232" s="161"/>
      <c r="BI232" s="161"/>
      <c r="BJ232" s="161"/>
      <c r="BK232" s="161"/>
      <c r="BL232" s="161"/>
      <c r="BM232" s="161"/>
      <c r="BN232" s="161"/>
      <c r="BO232" s="161"/>
      <c r="BP232" s="161"/>
      <c r="BQ232" s="161"/>
      <c r="BR232" s="161"/>
      <c r="BS232" s="161"/>
      <c r="BT232" s="161"/>
      <c r="BU232" s="161"/>
      <c r="BV232" s="161"/>
      <c r="BW232" s="161"/>
      <c r="BX232" s="161"/>
      <c r="BY232" s="161"/>
      <c r="BZ232" s="161"/>
      <c r="CA232" s="161"/>
      <c r="CB232" s="161"/>
      <c r="CC232" s="161"/>
      <c r="CD232" s="161"/>
      <c r="CE232" s="161"/>
      <c r="CF232" s="161"/>
      <c r="CG232" s="161"/>
      <c r="CH232" s="161"/>
      <c r="CI232" s="161"/>
      <c r="CJ232" s="161"/>
      <c r="CK232" s="161"/>
      <c r="CL232" s="161"/>
      <c r="CM232" s="161"/>
    </row>
    <row r="233" spans="1:91" ht="18" x14ac:dyDescent="0.2">
      <c r="A233" s="94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4"/>
      <c r="BH233" s="161"/>
      <c r="BI233" s="203"/>
      <c r="BJ233" s="161"/>
      <c r="BK233" s="161"/>
      <c r="BL233" s="161"/>
      <c r="BM233" s="198"/>
      <c r="BN233" s="198"/>
      <c r="BO233" s="198"/>
      <c r="BP233" s="161"/>
      <c r="BQ233" s="198"/>
      <c r="BR233" s="198"/>
      <c r="BS233" s="198"/>
      <c r="BT233" s="161"/>
      <c r="BU233" s="161"/>
      <c r="BV233" s="161"/>
      <c r="BW233" s="161"/>
      <c r="BX233" s="161"/>
      <c r="BY233" s="161"/>
      <c r="BZ233" s="161"/>
      <c r="CA233" s="161"/>
      <c r="CB233" s="161"/>
      <c r="CC233" s="161"/>
      <c r="CD233" s="161"/>
      <c r="CE233" s="161"/>
      <c r="CF233" s="161"/>
      <c r="CG233" s="161"/>
      <c r="CH233" s="161"/>
      <c r="CI233" s="161"/>
      <c r="CJ233" s="161"/>
      <c r="CK233" s="161"/>
      <c r="CL233" s="161"/>
      <c r="CM233" s="161"/>
    </row>
    <row r="234" spans="1:91" ht="23.25" x14ac:dyDescent="0.2">
      <c r="A234" s="101"/>
      <c r="B234" s="101"/>
      <c r="C234" s="900" t="s">
        <v>806</v>
      </c>
      <c r="D234" s="900"/>
      <c r="E234" s="900"/>
      <c r="F234" s="900"/>
      <c r="G234" s="900"/>
      <c r="H234" s="900"/>
      <c r="I234" s="900"/>
      <c r="J234" s="900"/>
      <c r="K234" s="900"/>
      <c r="L234" s="900"/>
      <c r="M234" s="900"/>
      <c r="N234" s="900"/>
      <c r="O234" s="900"/>
      <c r="P234" s="900"/>
      <c r="Q234" s="900"/>
      <c r="R234" s="900"/>
      <c r="S234" s="900"/>
      <c r="T234" s="900"/>
      <c r="U234" s="900"/>
      <c r="V234" s="900"/>
      <c r="W234" s="900"/>
      <c r="X234" s="900"/>
      <c r="Y234" s="900"/>
      <c r="Z234" s="900"/>
      <c r="AA234" s="900"/>
      <c r="AB234" s="900"/>
      <c r="AC234" s="900"/>
      <c r="AD234" s="900"/>
      <c r="AE234" s="900"/>
      <c r="AF234" s="900"/>
      <c r="AG234" s="900"/>
      <c r="AH234" s="900"/>
      <c r="AI234" s="900"/>
      <c r="AJ234" s="900"/>
      <c r="AK234" s="900"/>
      <c r="AL234" s="900"/>
      <c r="AM234" s="900"/>
      <c r="AN234" s="900"/>
      <c r="AO234" s="900"/>
      <c r="AP234" s="900"/>
      <c r="AQ234" s="900"/>
      <c r="AR234" s="900"/>
      <c r="AS234" s="900"/>
      <c r="AT234" s="900"/>
      <c r="AU234" s="900"/>
      <c r="AV234" s="900"/>
      <c r="AW234" s="900"/>
      <c r="AX234" s="900"/>
      <c r="AY234" s="900"/>
      <c r="AZ234" s="900"/>
      <c r="BA234" s="900"/>
      <c r="BB234" s="900"/>
      <c r="BC234" s="900"/>
      <c r="BD234" s="900"/>
      <c r="BE234" s="900"/>
      <c r="BF234" s="102"/>
      <c r="BG234" s="102"/>
      <c r="BH234" s="161"/>
      <c r="BI234" s="161"/>
      <c r="BJ234" s="203"/>
      <c r="BK234" s="203"/>
      <c r="BL234" s="203"/>
      <c r="BM234" s="198"/>
      <c r="BN234" s="198"/>
      <c r="BO234" s="198"/>
      <c r="BP234" s="161"/>
      <c r="BQ234" s="198"/>
      <c r="BR234" s="198"/>
      <c r="BS234" s="198"/>
      <c r="BT234" s="161"/>
      <c r="BU234" s="161"/>
      <c r="BV234" s="161"/>
      <c r="BW234" s="161"/>
      <c r="BX234" s="161"/>
      <c r="BY234" s="161"/>
      <c r="BZ234" s="161"/>
      <c r="CA234" s="161"/>
      <c r="CB234" s="161"/>
      <c r="CC234" s="161"/>
      <c r="CD234" s="161"/>
      <c r="CE234" s="161"/>
      <c r="CF234" s="161"/>
      <c r="CG234" s="161"/>
      <c r="CH234" s="161"/>
      <c r="CI234" s="161"/>
      <c r="CJ234" s="161"/>
      <c r="CK234" s="161"/>
      <c r="CL234" s="161"/>
      <c r="CM234" s="161"/>
    </row>
    <row r="235" spans="1:91" ht="13.5" thickBot="1" x14ac:dyDescent="0.2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112"/>
      <c r="BD235" s="112"/>
      <c r="BE235" s="112"/>
      <c r="BF235" s="112"/>
      <c r="BG235" s="112"/>
      <c r="BH235" s="161"/>
      <c r="BI235" s="161"/>
      <c r="BJ235" s="161"/>
      <c r="BK235" s="161"/>
      <c r="BL235" s="161"/>
      <c r="BM235" s="161"/>
      <c r="BN235" s="161"/>
      <c r="BO235" s="161"/>
      <c r="BP235" s="161"/>
      <c r="BQ235" s="161"/>
      <c r="BR235" s="161"/>
      <c r="BS235" s="161"/>
      <c r="BT235" s="161"/>
      <c r="BU235" s="161"/>
      <c r="BV235" s="161"/>
      <c r="BW235" s="161"/>
      <c r="BX235" s="161"/>
      <c r="BY235" s="161"/>
      <c r="BZ235" s="161"/>
      <c r="CA235" s="161"/>
      <c r="CB235" s="161"/>
      <c r="CC235" s="161"/>
      <c r="CD235" s="161"/>
      <c r="CE235" s="161"/>
      <c r="CF235" s="161"/>
      <c r="CG235" s="161"/>
      <c r="CH235" s="161"/>
      <c r="CI235" s="161"/>
      <c r="CJ235" s="161"/>
      <c r="CK235" s="161"/>
      <c r="CL235" s="161"/>
      <c r="CM235" s="161"/>
    </row>
    <row r="236" spans="1:91" ht="18.75" thickBot="1" x14ac:dyDescent="0.25">
      <c r="A236" s="94"/>
      <c r="B236" s="894" t="s">
        <v>796</v>
      </c>
      <c r="C236" s="895"/>
      <c r="D236" s="895"/>
      <c r="E236" s="895"/>
      <c r="F236" s="895"/>
      <c r="G236" s="895"/>
      <c r="H236" s="895"/>
      <c r="I236" s="895"/>
      <c r="J236" s="895"/>
      <c r="K236" s="895"/>
      <c r="L236" s="895"/>
      <c r="M236" s="895"/>
      <c r="N236" s="895"/>
      <c r="O236" s="895"/>
      <c r="P236" s="895"/>
      <c r="Q236" s="895"/>
      <c r="R236" s="896" t="s">
        <v>788</v>
      </c>
      <c r="S236" s="897"/>
      <c r="T236" s="897"/>
      <c r="U236" s="897"/>
      <c r="V236" s="897"/>
      <c r="W236" s="897"/>
      <c r="X236" s="897"/>
      <c r="Y236" s="897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584"/>
      <c r="BH236" s="203"/>
      <c r="BI236" s="161"/>
      <c r="BJ236" s="161"/>
      <c r="BK236" s="161"/>
      <c r="BL236" s="198"/>
      <c r="BM236" s="198"/>
      <c r="BN236" s="198"/>
      <c r="BO236" s="161"/>
      <c r="BP236" s="205"/>
      <c r="BQ236" s="205"/>
      <c r="BR236" s="205"/>
      <c r="BS236" s="205"/>
      <c r="BT236" s="205"/>
      <c r="BU236" s="205"/>
      <c r="BV236" s="205"/>
      <c r="BW236" s="205"/>
      <c r="BX236" s="205"/>
      <c r="BY236" s="205"/>
      <c r="BZ236" s="205"/>
      <c r="CA236" s="205"/>
      <c r="CB236" s="205"/>
      <c r="CC236" s="205"/>
      <c r="CD236" s="205"/>
      <c r="CE236" s="205"/>
      <c r="CF236" s="205"/>
      <c r="CG236" s="161"/>
      <c r="CH236" s="161"/>
      <c r="CI236" s="161"/>
      <c r="CJ236" s="161"/>
      <c r="CK236" s="161"/>
      <c r="CL236" s="161"/>
    </row>
    <row r="237" spans="1:91" ht="18" x14ac:dyDescent="0.2">
      <c r="A237" s="94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584"/>
      <c r="BH237" s="161"/>
      <c r="BI237" s="203"/>
      <c r="BJ237" s="203"/>
      <c r="BK237" s="203"/>
      <c r="BL237" s="198"/>
      <c r="BM237" s="198"/>
      <c r="BN237" s="198"/>
      <c r="BO237" s="161"/>
      <c r="BP237" s="205"/>
      <c r="BQ237" s="205"/>
      <c r="BR237" s="205"/>
      <c r="BS237" s="205"/>
      <c r="BT237" s="205"/>
      <c r="BU237" s="205"/>
      <c r="BV237" s="205"/>
      <c r="BW237" s="205"/>
      <c r="BX237" s="205"/>
      <c r="BY237" s="205"/>
      <c r="BZ237" s="205"/>
      <c r="CA237" s="205"/>
      <c r="CB237" s="205"/>
      <c r="CC237" s="205"/>
      <c r="CD237" s="205"/>
      <c r="CE237" s="205"/>
      <c r="CF237" s="205"/>
      <c r="CG237" s="161"/>
      <c r="CH237" s="161"/>
      <c r="CI237" s="161"/>
      <c r="CJ237" s="161"/>
      <c r="CK237" s="161"/>
      <c r="CL237" s="161"/>
    </row>
    <row r="238" spans="1:91" ht="67.5" customHeight="1" x14ac:dyDescent="0.2">
      <c r="A238" s="94"/>
      <c r="B238" s="63"/>
      <c r="C238" s="63"/>
      <c r="D238" s="63"/>
      <c r="E238" s="893" t="s">
        <v>810</v>
      </c>
      <c r="F238" s="893"/>
      <c r="G238" s="893"/>
      <c r="H238" s="893"/>
      <c r="I238" s="893"/>
      <c r="J238" s="893"/>
      <c r="K238" s="893"/>
      <c r="L238" s="893"/>
      <c r="M238" s="893"/>
      <c r="N238" s="893"/>
      <c r="O238" s="893"/>
      <c r="P238" s="893"/>
      <c r="Q238" s="893"/>
      <c r="R238" s="893"/>
      <c r="S238" s="893"/>
      <c r="T238" s="893"/>
      <c r="U238" s="893"/>
      <c r="V238" s="893"/>
      <c r="W238" s="893"/>
      <c r="X238" s="893"/>
      <c r="Y238" s="893"/>
      <c r="Z238" s="893"/>
      <c r="AA238" s="893"/>
      <c r="AB238" s="63"/>
      <c r="AC238" s="63"/>
      <c r="AD238" s="63"/>
      <c r="AE238" s="63"/>
      <c r="AF238" s="63"/>
      <c r="AG238" s="893" t="s">
        <v>791</v>
      </c>
      <c r="AH238" s="893"/>
      <c r="AI238" s="893"/>
      <c r="AJ238" s="893"/>
      <c r="AK238" s="893"/>
      <c r="AL238" s="893"/>
      <c r="AM238" s="893"/>
      <c r="AN238" s="893"/>
      <c r="AO238" s="893"/>
      <c r="AP238" s="893"/>
      <c r="AQ238" s="893"/>
      <c r="AR238" s="893"/>
      <c r="AS238" s="893"/>
      <c r="AT238" s="893"/>
      <c r="AU238" s="893"/>
      <c r="AV238" s="893"/>
      <c r="AW238" s="893"/>
      <c r="AX238" s="893"/>
      <c r="AY238" s="893"/>
      <c r="AZ238" s="893"/>
      <c r="BA238" s="893"/>
      <c r="BB238" s="893"/>
      <c r="BC238" s="893"/>
      <c r="BD238" s="132"/>
      <c r="BE238" s="132"/>
      <c r="BF238" s="63"/>
      <c r="BG238" s="584"/>
      <c r="BH238" s="161"/>
      <c r="BI238" s="161"/>
      <c r="BJ238" s="161"/>
      <c r="BK238" s="161"/>
      <c r="BL238" s="161"/>
      <c r="BM238" s="161"/>
      <c r="BN238" s="161"/>
      <c r="BO238" s="161"/>
      <c r="BP238" s="161"/>
      <c r="BQ238" s="161"/>
      <c r="BR238" s="161"/>
      <c r="BS238" s="161"/>
      <c r="BT238" s="161"/>
      <c r="BU238" s="161"/>
      <c r="BV238" s="161"/>
      <c r="BW238" s="161"/>
      <c r="BX238" s="161"/>
      <c r="BY238" s="161"/>
      <c r="BZ238" s="161"/>
      <c r="CA238" s="161"/>
      <c r="CB238" s="161"/>
      <c r="CC238" s="161"/>
      <c r="CD238" s="161"/>
      <c r="CE238" s="161"/>
      <c r="CF238" s="161"/>
      <c r="CG238" s="161"/>
      <c r="CH238" s="161"/>
      <c r="CI238" s="161"/>
      <c r="CJ238" s="161"/>
      <c r="CK238" s="161"/>
      <c r="CL238" s="161"/>
    </row>
    <row r="239" spans="1:91" ht="18" x14ac:dyDescent="0.2">
      <c r="A239" s="94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/>
      <c r="AZ239" s="66"/>
      <c r="BA239" s="66"/>
      <c r="BB239" s="66"/>
      <c r="BC239" s="66"/>
      <c r="BD239" s="66"/>
      <c r="BE239" s="63"/>
      <c r="BF239" s="63"/>
      <c r="BG239" s="584"/>
      <c r="BH239" s="212"/>
      <c r="BI239" s="161"/>
      <c r="BJ239" s="161"/>
      <c r="BK239" s="161"/>
      <c r="BL239" s="198"/>
      <c r="BM239" s="198"/>
      <c r="BN239" s="198"/>
      <c r="BO239" s="161"/>
      <c r="BP239" s="198"/>
      <c r="BQ239" s="198"/>
      <c r="BR239" s="198"/>
      <c r="BS239" s="198"/>
      <c r="BT239" s="198"/>
      <c r="BU239" s="198"/>
      <c r="BV239" s="198"/>
      <c r="BW239" s="198"/>
      <c r="BX239" s="161"/>
      <c r="BY239" s="161"/>
      <c r="BZ239" s="161"/>
      <c r="CA239" s="161"/>
      <c r="CB239" s="161"/>
      <c r="CC239" s="161"/>
      <c r="CD239" s="161"/>
      <c r="CE239" s="161"/>
      <c r="CF239" s="161"/>
      <c r="CG239" s="161"/>
      <c r="CH239" s="161"/>
      <c r="CI239" s="161"/>
      <c r="CJ239" s="161"/>
      <c r="CK239" s="161"/>
      <c r="CL239" s="161"/>
    </row>
    <row r="240" spans="1:91" ht="18" x14ac:dyDescent="0.2">
      <c r="A240" s="94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/>
      <c r="AZ240" s="152"/>
      <c r="BA240" s="152"/>
      <c r="BB240" s="152"/>
      <c r="BC240" s="152"/>
      <c r="BD240" s="152"/>
      <c r="BE240" s="152"/>
      <c r="BF240" s="152"/>
      <c r="BG240" s="584"/>
      <c r="BH240" s="213"/>
      <c r="BI240" s="212"/>
      <c r="BJ240" s="212"/>
      <c r="BK240" s="212"/>
      <c r="BL240" s="198"/>
      <c r="BM240" s="198"/>
      <c r="BN240" s="198"/>
      <c r="BO240" s="161"/>
      <c r="BP240" s="198"/>
      <c r="BQ240" s="198"/>
      <c r="BR240" s="198"/>
      <c r="BS240" s="198"/>
      <c r="BT240" s="198"/>
      <c r="BU240" s="198"/>
      <c r="BV240" s="198"/>
      <c r="BW240" s="198"/>
      <c r="BX240" s="161"/>
      <c r="BY240" s="161"/>
      <c r="BZ240" s="161"/>
      <c r="CA240" s="161"/>
      <c r="CB240" s="161"/>
      <c r="CC240" s="161"/>
      <c r="CD240" s="161"/>
      <c r="CE240" s="161"/>
      <c r="CF240" s="161"/>
      <c r="CG240" s="161"/>
      <c r="CH240" s="161"/>
      <c r="CI240" s="161"/>
      <c r="CJ240" s="161"/>
      <c r="CK240" s="161"/>
      <c r="CL240" s="161"/>
    </row>
    <row r="241" spans="1:90" ht="18" x14ac:dyDescent="0.2">
      <c r="A241" s="585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584"/>
      <c r="BH241" s="212"/>
      <c r="BI241" s="161"/>
      <c r="BJ241" s="161"/>
      <c r="BK241" s="161"/>
      <c r="BL241" s="198"/>
      <c r="BM241" s="198"/>
      <c r="BN241" s="198"/>
      <c r="BO241" s="161"/>
      <c r="BP241" s="198"/>
      <c r="BQ241" s="198"/>
      <c r="BR241" s="198"/>
      <c r="BS241" s="198"/>
      <c r="BT241" s="198"/>
      <c r="BU241" s="198"/>
      <c r="BV241" s="198"/>
      <c r="BW241" s="198"/>
      <c r="BX241" s="161"/>
      <c r="BY241" s="161"/>
      <c r="BZ241" s="161"/>
      <c r="CA241" s="161"/>
      <c r="CB241" s="161"/>
      <c r="CC241" s="161"/>
      <c r="CD241" s="161"/>
      <c r="CE241" s="161"/>
      <c r="CF241" s="161"/>
      <c r="CG241" s="161"/>
      <c r="CH241" s="161"/>
      <c r="CI241" s="161"/>
      <c r="CJ241" s="161"/>
      <c r="CK241" s="161"/>
      <c r="CL241" s="161"/>
    </row>
    <row r="242" spans="1:90" ht="18" x14ac:dyDescent="0.2">
      <c r="A242" s="585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584"/>
      <c r="BH242" s="161"/>
      <c r="BI242" s="212"/>
      <c r="BJ242" s="212"/>
      <c r="BK242" s="212"/>
      <c r="BL242" s="198"/>
      <c r="BM242" s="198"/>
      <c r="BN242" s="198"/>
      <c r="BO242" s="161"/>
      <c r="BP242" s="198"/>
      <c r="BQ242" s="198"/>
      <c r="BR242" s="198"/>
      <c r="BS242" s="198"/>
      <c r="BT242" s="198"/>
      <c r="BU242" s="198"/>
      <c r="BV242" s="198"/>
      <c r="BW242" s="198"/>
      <c r="BX242" s="161"/>
      <c r="BY242" s="161"/>
      <c r="BZ242" s="161"/>
      <c r="CA242" s="161"/>
      <c r="CB242" s="161"/>
      <c r="CC242" s="161"/>
      <c r="CD242" s="161"/>
      <c r="CE242" s="161"/>
      <c r="CF242" s="161"/>
      <c r="CG242" s="161"/>
      <c r="CH242" s="161"/>
      <c r="CI242" s="161"/>
      <c r="CJ242" s="161"/>
      <c r="CK242" s="161"/>
      <c r="CL242" s="161"/>
    </row>
    <row r="243" spans="1:90" x14ac:dyDescent="0.2">
      <c r="A243" s="585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6"/>
      <c r="AQ243" s="66"/>
      <c r="AR243" s="66"/>
      <c r="AS243" s="132"/>
      <c r="AT243" s="132"/>
      <c r="AU243" s="132"/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63"/>
      <c r="BG243" s="584"/>
      <c r="BH243" s="161"/>
      <c r="BI243" s="161"/>
      <c r="BJ243" s="161"/>
      <c r="BK243" s="161"/>
      <c r="BL243" s="161"/>
      <c r="BM243" s="161"/>
      <c r="BN243" s="161"/>
      <c r="BO243" s="161"/>
      <c r="BP243" s="161"/>
      <c r="BQ243" s="161"/>
      <c r="BR243" s="161"/>
      <c r="BS243" s="161"/>
      <c r="BT243" s="161"/>
      <c r="BU243" s="161"/>
      <c r="BV243" s="161"/>
      <c r="BW243" s="161"/>
      <c r="BX243" s="161"/>
      <c r="BY243" s="161"/>
      <c r="BZ243" s="161"/>
      <c r="CA243" s="161"/>
      <c r="CB243" s="161"/>
      <c r="CC243" s="161"/>
      <c r="CD243" s="161"/>
      <c r="CE243" s="161"/>
      <c r="CF243" s="161"/>
      <c r="CG243" s="161"/>
      <c r="CH243" s="161"/>
      <c r="CI243" s="161"/>
      <c r="CJ243" s="161"/>
      <c r="CK243" s="161"/>
      <c r="CL243" s="161"/>
    </row>
    <row r="244" spans="1:90" x14ac:dyDescent="0.2">
      <c r="A244" s="585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3"/>
      <c r="BF244" s="63"/>
      <c r="BG244" s="584"/>
      <c r="BH244" s="161"/>
      <c r="BI244" s="161"/>
      <c r="BJ244" s="161"/>
      <c r="BK244" s="161"/>
      <c r="BL244" s="161"/>
      <c r="BM244" s="161"/>
      <c r="BN244" s="161"/>
      <c r="BO244" s="161"/>
      <c r="BP244" s="161"/>
      <c r="BQ244" s="161"/>
      <c r="BR244" s="161"/>
      <c r="BS244" s="161"/>
      <c r="BT244" s="161"/>
      <c r="BU244" s="161"/>
      <c r="BV244" s="161"/>
      <c r="BW244" s="161"/>
      <c r="BX244" s="161"/>
      <c r="BY244" s="161"/>
      <c r="BZ244" s="161"/>
      <c r="CA244" s="161"/>
      <c r="CB244" s="161"/>
      <c r="CC244" s="161"/>
      <c r="CD244" s="161"/>
      <c r="CE244" s="161"/>
      <c r="CF244" s="161"/>
      <c r="CG244" s="161"/>
      <c r="CH244" s="161"/>
      <c r="CI244" s="161"/>
      <c r="CJ244" s="161"/>
      <c r="CK244" s="161"/>
      <c r="CL244" s="161"/>
    </row>
    <row r="245" spans="1:90" x14ac:dyDescent="0.2">
      <c r="A245" s="585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152"/>
      <c r="AQ245" s="152"/>
      <c r="AR245" s="152"/>
      <c r="AS245" s="152"/>
      <c r="AT245" s="152"/>
      <c r="AU245" s="152"/>
      <c r="AV245" s="152"/>
      <c r="AW245" s="152"/>
      <c r="AX245" s="152"/>
      <c r="AY245" s="152"/>
      <c r="AZ245" s="152"/>
      <c r="BA245" s="152"/>
      <c r="BB245" s="152"/>
      <c r="BC245" s="152"/>
      <c r="BD245" s="152"/>
      <c r="BE245" s="152"/>
      <c r="BF245" s="152"/>
      <c r="BG245" s="584"/>
      <c r="BH245" s="161"/>
      <c r="BI245" s="161"/>
      <c r="BJ245" s="161"/>
      <c r="BK245" s="161"/>
      <c r="BL245" s="161"/>
      <c r="BM245" s="161"/>
      <c r="BN245" s="161"/>
      <c r="BO245" s="161"/>
      <c r="BP245" s="161"/>
      <c r="BQ245" s="161"/>
      <c r="BR245" s="161"/>
      <c r="BS245" s="161"/>
      <c r="BT245" s="161"/>
      <c r="BU245" s="161"/>
      <c r="BV245" s="161"/>
      <c r="BW245" s="161"/>
      <c r="BX245" s="161"/>
      <c r="BY245" s="161"/>
      <c r="BZ245" s="161"/>
      <c r="CA245" s="161"/>
      <c r="CB245" s="161"/>
      <c r="CC245" s="161"/>
      <c r="CD245" s="161"/>
      <c r="CE245" s="161"/>
      <c r="CF245" s="161"/>
      <c r="CG245" s="161"/>
      <c r="CH245" s="161"/>
      <c r="CI245" s="161"/>
      <c r="CJ245" s="161"/>
      <c r="CK245" s="161"/>
      <c r="CL245" s="161"/>
    </row>
    <row r="246" spans="1:90" x14ac:dyDescent="0.2">
      <c r="A246" s="585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584"/>
      <c r="BH246" s="161"/>
      <c r="BI246" s="161"/>
      <c r="BJ246" s="161"/>
      <c r="BK246" s="161"/>
      <c r="BL246" s="161"/>
      <c r="BM246" s="161"/>
      <c r="BN246" s="161"/>
      <c r="BO246" s="161"/>
      <c r="BP246" s="161"/>
      <c r="BQ246" s="161"/>
      <c r="BR246" s="161"/>
      <c r="BS246" s="161"/>
      <c r="BT246" s="161"/>
      <c r="BU246" s="161"/>
      <c r="BV246" s="161"/>
      <c r="BW246" s="161"/>
      <c r="BX246" s="162"/>
      <c r="BY246" s="162"/>
      <c r="BZ246" s="162"/>
      <c r="CA246" s="162"/>
      <c r="CB246" s="162"/>
      <c r="CC246" s="162"/>
      <c r="CD246" s="162"/>
      <c r="CE246" s="162"/>
      <c r="CF246" s="162"/>
      <c r="CG246" s="162"/>
      <c r="CH246" s="162"/>
      <c r="CI246" s="162"/>
      <c r="CJ246" s="162"/>
      <c r="CK246" s="162"/>
      <c r="CL246" s="162"/>
    </row>
    <row r="247" spans="1:90" x14ac:dyDescent="0.2">
      <c r="A247" s="585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584"/>
      <c r="BH247" s="161"/>
      <c r="BI247" s="161"/>
      <c r="BJ247" s="161"/>
      <c r="BK247" s="161"/>
      <c r="BL247" s="161"/>
      <c r="BM247" s="161"/>
      <c r="BN247" s="161"/>
      <c r="BO247" s="161"/>
      <c r="BP247" s="161"/>
      <c r="BQ247" s="161"/>
      <c r="BR247" s="161"/>
      <c r="BS247" s="161"/>
      <c r="BT247" s="161"/>
      <c r="BU247" s="161"/>
      <c r="BV247" s="161"/>
      <c r="BW247" s="161"/>
      <c r="BX247" s="162"/>
      <c r="BY247" s="162"/>
      <c r="BZ247" s="162"/>
      <c r="CA247" s="162"/>
      <c r="CB247" s="162"/>
      <c r="CC247" s="162"/>
      <c r="CD247" s="162"/>
      <c r="CE247" s="162"/>
      <c r="CF247" s="162"/>
      <c r="CG247" s="162"/>
      <c r="CH247" s="162"/>
      <c r="CI247" s="162"/>
      <c r="CJ247" s="162"/>
      <c r="CK247" s="162"/>
      <c r="CL247" s="162"/>
    </row>
    <row r="248" spans="1:90" x14ac:dyDescent="0.2">
      <c r="A248" s="585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6"/>
      <c r="AQ248" s="66"/>
      <c r="AR248" s="66"/>
      <c r="AS248" s="903"/>
      <c r="AT248" s="903"/>
      <c r="AU248" s="903"/>
      <c r="AV248" s="903"/>
      <c r="AW248" s="903"/>
      <c r="AX248" s="903"/>
      <c r="AY248" s="903"/>
      <c r="AZ248" s="903"/>
      <c r="BA248" s="903"/>
      <c r="BB248" s="903"/>
      <c r="BC248" s="903"/>
      <c r="BD248" s="903"/>
      <c r="BE248" s="903"/>
      <c r="BF248" s="63"/>
      <c r="BG248" s="584"/>
      <c r="BH248" s="161"/>
      <c r="BI248" s="161"/>
      <c r="BJ248" s="161"/>
      <c r="BK248" s="161"/>
      <c r="BL248" s="161"/>
      <c r="BM248" s="161"/>
      <c r="BN248" s="161"/>
      <c r="BO248" s="161"/>
      <c r="BP248" s="161"/>
      <c r="BQ248" s="161"/>
      <c r="BR248" s="161"/>
      <c r="BS248" s="161"/>
      <c r="BT248" s="161"/>
      <c r="BU248" s="161"/>
      <c r="BV248" s="161"/>
      <c r="BW248" s="161"/>
      <c r="BX248" s="162"/>
      <c r="BY248" s="162"/>
      <c r="BZ248" s="162"/>
      <c r="CA248" s="162"/>
      <c r="CB248" s="162"/>
      <c r="CC248" s="162"/>
      <c r="CD248" s="162"/>
      <c r="CE248" s="162"/>
      <c r="CF248" s="162"/>
      <c r="CG248" s="162"/>
      <c r="CH248" s="162"/>
      <c r="CI248" s="162"/>
      <c r="CJ248" s="162"/>
      <c r="CK248" s="162"/>
      <c r="CL248" s="162"/>
    </row>
    <row r="249" spans="1:90" x14ac:dyDescent="0.2">
      <c r="A249" s="585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6"/>
      <c r="AQ249" s="66"/>
      <c r="AR249" s="66"/>
      <c r="AS249" s="66"/>
      <c r="AT249" s="66"/>
      <c r="AU249" s="66"/>
      <c r="AV249" s="66"/>
      <c r="AW249" s="66"/>
      <c r="AX249" s="66"/>
      <c r="AY249" s="66"/>
      <c r="AZ249" s="66"/>
      <c r="BA249" s="66"/>
      <c r="BB249" s="66"/>
      <c r="BC249" s="66"/>
      <c r="BD249" s="66"/>
      <c r="BE249" s="63"/>
      <c r="BF249" s="63"/>
      <c r="BG249" s="584"/>
      <c r="BH249" s="161"/>
      <c r="BI249" s="161"/>
      <c r="BJ249" s="161"/>
      <c r="BK249" s="161"/>
      <c r="BL249" s="161"/>
      <c r="BM249" s="161"/>
      <c r="BN249" s="161"/>
      <c r="BO249" s="161"/>
      <c r="BP249" s="161"/>
      <c r="BQ249" s="161"/>
      <c r="BR249" s="161"/>
      <c r="BS249" s="161"/>
      <c r="BT249" s="161"/>
      <c r="BU249" s="161"/>
      <c r="BV249" s="161"/>
      <c r="BW249" s="161"/>
      <c r="BX249" s="162"/>
      <c r="BY249" s="162"/>
      <c r="BZ249" s="162"/>
      <c r="CA249" s="162"/>
      <c r="CB249" s="162"/>
      <c r="CC249" s="162"/>
      <c r="CD249" s="162"/>
      <c r="CE249" s="162"/>
      <c r="CF249" s="162"/>
      <c r="CG249" s="162"/>
      <c r="CH249" s="162"/>
      <c r="CI249" s="162"/>
      <c r="CJ249" s="162"/>
      <c r="CK249" s="162"/>
      <c r="CL249" s="162"/>
    </row>
    <row r="250" spans="1:90" x14ac:dyDescent="0.2">
      <c r="A250" s="585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52"/>
      <c r="BD250" s="152"/>
      <c r="BE250" s="152"/>
      <c r="BF250" s="152"/>
      <c r="BG250" s="587"/>
      <c r="BH250" s="162"/>
      <c r="BI250" s="161"/>
      <c r="BJ250" s="161"/>
      <c r="BK250" s="161"/>
      <c r="BL250" s="161"/>
      <c r="BM250" s="161"/>
      <c r="BN250" s="161"/>
      <c r="BO250" s="161"/>
      <c r="BP250" s="161"/>
      <c r="BQ250" s="161"/>
      <c r="BR250" s="161"/>
      <c r="BS250" s="161"/>
      <c r="BT250" s="161"/>
      <c r="BU250" s="161"/>
      <c r="BV250" s="161"/>
      <c r="BW250" s="161"/>
      <c r="BX250" s="162"/>
      <c r="BY250" s="162"/>
      <c r="BZ250" s="162"/>
      <c r="CA250" s="162"/>
      <c r="CB250" s="162"/>
      <c r="CC250" s="162"/>
      <c r="CD250" s="162"/>
      <c r="CE250" s="162"/>
      <c r="CF250" s="162"/>
      <c r="CG250" s="162"/>
      <c r="CH250" s="162"/>
      <c r="CI250" s="162"/>
      <c r="CJ250" s="162"/>
      <c r="CK250" s="162"/>
      <c r="CL250" s="162"/>
    </row>
    <row r="251" spans="1:90" x14ac:dyDescent="0.2">
      <c r="A251" s="585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584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  <c r="CB251" s="162"/>
      <c r="CC251" s="162"/>
      <c r="CD251" s="162"/>
      <c r="CE251" s="162"/>
      <c r="CF251" s="162"/>
      <c r="CG251" s="162"/>
      <c r="CH251" s="162"/>
      <c r="CI251" s="162"/>
      <c r="CJ251" s="162"/>
      <c r="CK251" s="162"/>
      <c r="CL251" s="162"/>
    </row>
    <row r="252" spans="1:90" x14ac:dyDescent="0.2">
      <c r="A252" s="585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588"/>
      <c r="BH252" s="177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  <c r="CB252" s="162"/>
      <c r="CC252" s="162"/>
      <c r="CD252" s="162"/>
      <c r="CE252" s="162"/>
      <c r="CF252" s="162"/>
      <c r="CG252" s="162"/>
      <c r="CH252" s="162"/>
      <c r="CI252" s="162"/>
      <c r="CJ252" s="162"/>
      <c r="CK252" s="162"/>
      <c r="CL252" s="162"/>
    </row>
    <row r="253" spans="1:90" x14ac:dyDescent="0.2">
      <c r="A253" s="585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6"/>
      <c r="AQ253" s="66"/>
      <c r="AR253" s="66"/>
      <c r="AS253" s="903"/>
      <c r="AT253" s="903"/>
      <c r="AU253" s="903"/>
      <c r="AV253" s="903"/>
      <c r="AW253" s="903"/>
      <c r="AX253" s="903"/>
      <c r="AY253" s="903"/>
      <c r="AZ253" s="903"/>
      <c r="BA253" s="903"/>
      <c r="BB253" s="903"/>
      <c r="BC253" s="903"/>
      <c r="BD253" s="903"/>
      <c r="BE253" s="903"/>
      <c r="BF253" s="63"/>
      <c r="BG253" s="588"/>
      <c r="BH253" s="170"/>
      <c r="BI253" s="177"/>
      <c r="BJ253" s="177"/>
      <c r="BK253" s="177"/>
      <c r="BL253" s="177"/>
      <c r="BM253" s="177"/>
      <c r="BN253" s="177"/>
      <c r="BO253" s="177"/>
      <c r="BP253" s="177"/>
      <c r="BQ253" s="177"/>
      <c r="BR253" s="177"/>
      <c r="BS253" s="177"/>
      <c r="BT253" s="177"/>
      <c r="BU253" s="177"/>
      <c r="BV253" s="177"/>
      <c r="BW253" s="177"/>
      <c r="BX253" s="177"/>
      <c r="BY253" s="177"/>
      <c r="BZ253" s="177"/>
      <c r="CA253" s="177"/>
      <c r="CB253" s="177"/>
      <c r="CC253" s="177"/>
      <c r="CD253" s="177"/>
      <c r="CE253" s="177"/>
      <c r="CF253" s="177"/>
      <c r="CG253" s="177"/>
      <c r="CH253" s="177"/>
      <c r="CI253" s="177"/>
      <c r="CJ253" s="177"/>
      <c r="CK253" s="177"/>
      <c r="CL253" s="177"/>
    </row>
    <row r="254" spans="1:90" x14ac:dyDescent="0.2">
      <c r="A254" s="585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6"/>
      <c r="BB254" s="66"/>
      <c r="BC254" s="66"/>
      <c r="BD254" s="66"/>
      <c r="BE254" s="63"/>
      <c r="BF254" s="63"/>
      <c r="BG254" s="588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7"/>
      <c r="BY254" s="177"/>
      <c r="BZ254" s="177"/>
      <c r="CA254" s="177"/>
      <c r="CB254" s="177"/>
      <c r="CC254" s="177"/>
      <c r="CD254" s="177"/>
      <c r="CE254" s="177"/>
      <c r="CF254" s="177"/>
      <c r="CG254" s="177"/>
      <c r="CH254" s="177"/>
      <c r="CI254" s="177"/>
      <c r="CJ254" s="177"/>
      <c r="CK254" s="177"/>
      <c r="CL254" s="177"/>
    </row>
    <row r="255" spans="1:90" x14ac:dyDescent="0.2">
      <c r="A255" s="585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152"/>
      <c r="AQ255" s="152"/>
      <c r="AR255" s="152"/>
      <c r="AS255" s="152"/>
      <c r="AT255" s="152"/>
      <c r="AU255" s="152"/>
      <c r="AV255" s="152"/>
      <c r="AW255" s="152"/>
      <c r="AX255" s="152"/>
      <c r="AY255" s="152"/>
      <c r="AZ255" s="152"/>
      <c r="BA255" s="152"/>
      <c r="BB255" s="152"/>
      <c r="BC255" s="152"/>
      <c r="BD255" s="152"/>
      <c r="BE255" s="152"/>
      <c r="BF255" s="152"/>
      <c r="BG255" s="588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7"/>
      <c r="BY255" s="177"/>
      <c r="BZ255" s="177"/>
      <c r="CA255" s="177"/>
      <c r="CB255" s="177"/>
      <c r="CC255" s="177"/>
      <c r="CD255" s="177"/>
      <c r="CE255" s="177"/>
      <c r="CF255" s="177"/>
      <c r="CG255" s="177"/>
      <c r="CH255" s="177"/>
      <c r="CI255" s="177"/>
      <c r="CJ255" s="177"/>
      <c r="CK255" s="177"/>
      <c r="CL255" s="177"/>
    </row>
    <row r="256" spans="1:90" x14ac:dyDescent="0.2">
      <c r="A256" s="585"/>
      <c r="B256" s="63"/>
      <c r="C256" s="63"/>
      <c r="D256" s="63"/>
      <c r="E256" s="361" t="s">
        <v>794</v>
      </c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16" t="s">
        <v>793</v>
      </c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588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</row>
    <row r="257" spans="1:75" x14ac:dyDescent="0.2">
      <c r="A257" s="585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588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</row>
    <row r="258" spans="1:75" x14ac:dyDescent="0.2">
      <c r="A258" s="585"/>
      <c r="B258" s="585"/>
      <c r="C258" s="585"/>
      <c r="D258" s="585"/>
      <c r="E258" s="585"/>
      <c r="F258" s="585"/>
      <c r="G258" s="585"/>
      <c r="H258" s="585"/>
      <c r="I258" s="585"/>
      <c r="J258" s="585"/>
      <c r="K258" s="585"/>
      <c r="L258" s="585"/>
      <c r="M258" s="585"/>
      <c r="N258" s="585"/>
      <c r="O258" s="585"/>
      <c r="P258" s="585"/>
      <c r="Q258" s="585"/>
      <c r="R258" s="585"/>
      <c r="S258" s="585"/>
      <c r="T258" s="585"/>
      <c r="U258" s="585"/>
      <c r="V258" s="585"/>
      <c r="W258" s="585"/>
      <c r="X258" s="585"/>
      <c r="Y258" s="585"/>
      <c r="Z258" s="585"/>
      <c r="AA258" s="585"/>
      <c r="AB258" s="585"/>
      <c r="AC258" s="585"/>
      <c r="AD258" s="585"/>
      <c r="AE258" s="585"/>
      <c r="AF258" s="585"/>
      <c r="AG258" s="585"/>
      <c r="AH258" s="585"/>
      <c r="AI258" s="585"/>
      <c r="AJ258" s="585"/>
      <c r="AK258" s="585"/>
      <c r="AL258" s="585"/>
      <c r="AM258" s="585"/>
      <c r="AN258" s="585"/>
      <c r="AO258" s="585"/>
      <c r="AP258" s="585"/>
      <c r="AQ258" s="585"/>
      <c r="AR258" s="585"/>
      <c r="AS258" s="585"/>
      <c r="AT258" s="585"/>
      <c r="AU258" s="585"/>
      <c r="AV258" s="585"/>
      <c r="AW258" s="585"/>
      <c r="AX258" s="585"/>
      <c r="AY258" s="585"/>
      <c r="AZ258" s="585"/>
      <c r="BA258" s="585"/>
      <c r="BB258" s="585"/>
      <c r="BC258" s="585"/>
      <c r="BD258" s="585"/>
      <c r="BE258" s="585"/>
      <c r="BF258" s="585"/>
      <c r="BG258" s="588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</row>
    <row r="259" spans="1:75" x14ac:dyDescent="0.2">
      <c r="A259" s="585"/>
      <c r="B259" s="585"/>
      <c r="C259" s="585"/>
      <c r="D259" s="585"/>
      <c r="E259" s="585"/>
      <c r="F259" s="585"/>
      <c r="G259" s="585"/>
      <c r="H259" s="585"/>
      <c r="I259" s="585"/>
      <c r="J259" s="585"/>
      <c r="K259" s="585"/>
      <c r="L259" s="585"/>
      <c r="M259" s="585"/>
      <c r="N259" s="585"/>
      <c r="O259" s="585"/>
      <c r="P259" s="585"/>
      <c r="Q259" s="585"/>
      <c r="R259" s="585"/>
      <c r="S259" s="585"/>
      <c r="T259" s="585"/>
      <c r="U259" s="585"/>
      <c r="V259" s="585"/>
      <c r="W259" s="585"/>
      <c r="X259" s="585"/>
      <c r="Y259" s="585"/>
      <c r="Z259" s="585"/>
      <c r="AA259" s="585"/>
      <c r="AB259" s="585"/>
      <c r="AC259" s="585"/>
      <c r="AD259" s="585"/>
      <c r="AE259" s="585"/>
      <c r="AF259" s="585"/>
      <c r="AG259" s="585"/>
      <c r="AH259" s="585"/>
      <c r="AI259" s="585"/>
      <c r="AJ259" s="585"/>
      <c r="AK259" s="585"/>
      <c r="AL259" s="585"/>
      <c r="AM259" s="585"/>
      <c r="AN259" s="585"/>
      <c r="AO259" s="585"/>
      <c r="AP259" s="585"/>
      <c r="AQ259" s="585"/>
      <c r="AR259" s="585"/>
      <c r="AS259" s="585"/>
      <c r="AT259" s="585"/>
      <c r="AU259" s="585"/>
      <c r="AV259" s="585"/>
      <c r="AW259" s="585"/>
      <c r="AX259" s="585"/>
      <c r="AY259" s="585"/>
      <c r="AZ259" s="585"/>
      <c r="BA259" s="585"/>
      <c r="BB259" s="585"/>
      <c r="BC259" s="585"/>
      <c r="BD259" s="585"/>
      <c r="BE259" s="585"/>
      <c r="BF259" s="585"/>
      <c r="BG259" s="588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</row>
    <row r="260" spans="1:75" x14ac:dyDescent="0.2">
      <c r="A260" s="585"/>
      <c r="B260" s="585"/>
      <c r="C260" s="892" t="s">
        <v>196</v>
      </c>
      <c r="D260" s="892"/>
      <c r="E260" s="892"/>
      <c r="F260" s="892"/>
      <c r="G260" s="892"/>
      <c r="H260" s="892"/>
      <c r="I260" s="892"/>
      <c r="J260" s="892"/>
      <c r="K260" s="892"/>
      <c r="L260" s="892"/>
      <c r="M260" s="892"/>
      <c r="N260" s="892"/>
      <c r="O260" s="892"/>
      <c r="P260" s="892"/>
      <c r="Q260" s="892"/>
      <c r="R260" s="892"/>
      <c r="S260" s="892"/>
      <c r="T260" s="892"/>
      <c r="U260" s="892"/>
      <c r="V260" s="892"/>
      <c r="W260" s="585"/>
      <c r="X260" s="585"/>
      <c r="Y260" s="585"/>
      <c r="Z260" s="585"/>
      <c r="AA260" s="585"/>
      <c r="AB260" s="585"/>
      <c r="AC260" s="585"/>
      <c r="AD260" s="585"/>
      <c r="AE260" s="585"/>
      <c r="AF260" s="585"/>
      <c r="AG260" s="585"/>
      <c r="AH260" s="585"/>
      <c r="AI260" s="585"/>
      <c r="AJ260" s="585"/>
      <c r="AK260" s="585"/>
      <c r="AL260" s="585"/>
      <c r="AM260" s="585"/>
      <c r="AN260" s="585"/>
      <c r="AO260" s="585"/>
      <c r="AP260" s="585"/>
      <c r="AQ260" s="585"/>
      <c r="AR260" s="585"/>
      <c r="AS260" s="585"/>
      <c r="AT260" s="585"/>
      <c r="AU260" s="585"/>
      <c r="AV260" s="585"/>
      <c r="AW260" s="585"/>
      <c r="AX260" s="585"/>
      <c r="AY260" s="585"/>
      <c r="AZ260" s="585"/>
      <c r="BA260" s="585"/>
      <c r="BB260" s="585"/>
      <c r="BC260" s="585"/>
      <c r="BD260" s="585"/>
      <c r="BE260" s="585"/>
      <c r="BF260" s="585"/>
      <c r="BG260" s="588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</row>
    <row r="261" spans="1:75" x14ac:dyDescent="0.2"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</row>
    <row r="262" spans="1:75" x14ac:dyDescent="0.2"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</row>
    <row r="263" spans="1:75" x14ac:dyDescent="0.2"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</row>
    <row r="264" spans="1:75" x14ac:dyDescent="0.2"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</row>
    <row r="265" spans="1:75" x14ac:dyDescent="0.2"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</row>
    <row r="266" spans="1:75" x14ac:dyDescent="0.2">
      <c r="BG266" s="161"/>
      <c r="BH266" s="161"/>
      <c r="BI266" s="170"/>
      <c r="BJ266" s="170"/>
      <c r="BK266" s="170"/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</row>
    <row r="267" spans="1:75" x14ac:dyDescent="0.2">
      <c r="BG267" s="161"/>
      <c r="BH267" s="161"/>
      <c r="BI267" s="161"/>
      <c r="BJ267" s="161"/>
      <c r="BK267" s="161"/>
      <c r="BL267" s="161"/>
      <c r="BM267" s="161"/>
      <c r="BN267" s="161"/>
      <c r="BO267" s="161"/>
      <c r="BP267" s="161"/>
      <c r="BQ267" s="161"/>
      <c r="BR267" s="161"/>
      <c r="BS267" s="161"/>
      <c r="BT267" s="161"/>
      <c r="BU267" s="161"/>
      <c r="BV267" s="161"/>
      <c r="BW267" s="161"/>
    </row>
    <row r="268" spans="1:75" x14ac:dyDescent="0.2">
      <c r="BG268" s="161"/>
      <c r="BH268" s="161"/>
      <c r="BI268" s="161"/>
      <c r="BJ268" s="161"/>
      <c r="BK268" s="161"/>
      <c r="BL268" s="161"/>
      <c r="BM268" s="161"/>
      <c r="BN268" s="161"/>
      <c r="BO268" s="161"/>
      <c r="BP268" s="161"/>
      <c r="BQ268" s="161"/>
      <c r="BR268" s="161"/>
      <c r="BS268" s="161"/>
      <c r="BT268" s="161"/>
      <c r="BU268" s="161"/>
      <c r="BV268" s="161"/>
      <c r="BW268" s="161"/>
    </row>
    <row r="269" spans="1:75" x14ac:dyDescent="0.2">
      <c r="BG269" s="161"/>
      <c r="BH269" s="161"/>
      <c r="BI269" s="161"/>
      <c r="BJ269" s="161"/>
      <c r="BK269" s="161"/>
      <c r="BL269" s="161"/>
      <c r="BM269" s="161"/>
      <c r="BN269" s="161"/>
      <c r="BO269" s="161"/>
      <c r="BP269" s="161"/>
      <c r="BQ269" s="161"/>
      <c r="BR269" s="161"/>
      <c r="BS269" s="161"/>
      <c r="BT269" s="161"/>
      <c r="BU269" s="161"/>
      <c r="BV269" s="161"/>
      <c r="BW269" s="161"/>
    </row>
    <row r="270" spans="1:75" x14ac:dyDescent="0.2">
      <c r="BG270" s="161"/>
      <c r="BH270" s="161"/>
      <c r="BI270" s="161"/>
      <c r="BJ270" s="161"/>
      <c r="BK270" s="161"/>
      <c r="BL270" s="161"/>
      <c r="BM270" s="161"/>
      <c r="BN270" s="161"/>
      <c r="BO270" s="161"/>
      <c r="BP270" s="161"/>
      <c r="BQ270" s="161"/>
      <c r="BR270" s="161"/>
      <c r="BS270" s="161"/>
      <c r="BT270" s="161"/>
      <c r="BU270" s="161"/>
      <c r="BV270" s="161"/>
      <c r="BW270" s="161"/>
    </row>
    <row r="271" spans="1:75" x14ac:dyDescent="0.2">
      <c r="BG271" s="161"/>
      <c r="BH271" s="161"/>
      <c r="BI271" s="161"/>
      <c r="BJ271" s="161"/>
      <c r="BK271" s="161"/>
      <c r="BL271" s="161"/>
      <c r="BM271" s="161"/>
      <c r="BN271" s="161"/>
      <c r="BO271" s="161"/>
      <c r="BP271" s="161"/>
      <c r="BQ271" s="161"/>
      <c r="BR271" s="161"/>
      <c r="BS271" s="161"/>
      <c r="BT271" s="161"/>
      <c r="BU271" s="161"/>
      <c r="BV271" s="161"/>
      <c r="BW271" s="161"/>
    </row>
    <row r="272" spans="1:75" x14ac:dyDescent="0.2">
      <c r="BG272" s="161"/>
      <c r="BH272" s="161"/>
      <c r="BI272" s="161"/>
      <c r="BJ272" s="161"/>
      <c r="BK272" s="161"/>
      <c r="BL272" s="161"/>
      <c r="BM272" s="161"/>
      <c r="BN272" s="161"/>
      <c r="BO272" s="161"/>
      <c r="BP272" s="161"/>
      <c r="BQ272" s="161"/>
      <c r="BR272" s="161"/>
      <c r="BS272" s="161"/>
      <c r="BT272" s="161"/>
      <c r="BU272" s="161"/>
      <c r="BV272" s="161"/>
      <c r="BW272" s="161"/>
    </row>
    <row r="273" spans="59:75" x14ac:dyDescent="0.2">
      <c r="BG273" s="161"/>
      <c r="BH273" s="161"/>
      <c r="BI273" s="161"/>
      <c r="BJ273" s="161"/>
      <c r="BK273" s="161"/>
      <c r="BL273" s="161"/>
      <c r="BM273" s="161"/>
      <c r="BN273" s="161"/>
      <c r="BO273" s="161"/>
      <c r="BP273" s="161"/>
      <c r="BQ273" s="161"/>
      <c r="BR273" s="161"/>
      <c r="BS273" s="161"/>
      <c r="BT273" s="161"/>
      <c r="BU273" s="161"/>
      <c r="BV273" s="161"/>
      <c r="BW273" s="161"/>
    </row>
    <row r="274" spans="59:75" x14ac:dyDescent="0.2">
      <c r="BG274" s="161"/>
      <c r="BH274" s="161"/>
      <c r="BI274" s="161"/>
      <c r="BJ274" s="161"/>
      <c r="BK274" s="161"/>
      <c r="BL274" s="161"/>
      <c r="BM274" s="161"/>
      <c r="BN274" s="161"/>
      <c r="BO274" s="161"/>
      <c r="BP274" s="161"/>
      <c r="BQ274" s="161"/>
      <c r="BR274" s="161"/>
      <c r="BS274" s="161"/>
      <c r="BT274" s="161"/>
      <c r="BU274" s="161"/>
      <c r="BV274" s="161"/>
      <c r="BW274" s="161"/>
    </row>
    <row r="275" spans="59:75" x14ac:dyDescent="0.2">
      <c r="BG275" s="161"/>
      <c r="BH275" s="161"/>
      <c r="BI275" s="161"/>
      <c r="BJ275" s="161"/>
      <c r="BK275" s="161"/>
      <c r="BL275" s="161"/>
      <c r="BM275" s="161"/>
      <c r="BN275" s="161"/>
      <c r="BO275" s="161"/>
      <c r="BP275" s="161"/>
      <c r="BQ275" s="161"/>
      <c r="BR275" s="161"/>
      <c r="BS275" s="161"/>
      <c r="BT275" s="161"/>
      <c r="BU275" s="161"/>
      <c r="BV275" s="161"/>
      <c r="BW275" s="161"/>
    </row>
    <row r="276" spans="59:75" x14ac:dyDescent="0.2">
      <c r="BG276" s="161"/>
      <c r="BH276" s="161"/>
      <c r="BI276" s="161"/>
      <c r="BJ276" s="161"/>
      <c r="BK276" s="161"/>
      <c r="BL276" s="161"/>
      <c r="BM276" s="161"/>
      <c r="BN276" s="161"/>
      <c r="BO276" s="161"/>
      <c r="BP276" s="161"/>
      <c r="BQ276" s="161"/>
      <c r="BR276" s="161"/>
      <c r="BS276" s="161"/>
      <c r="BT276" s="161"/>
      <c r="BU276" s="161"/>
      <c r="BV276" s="161"/>
      <c r="BW276" s="161"/>
    </row>
    <row r="277" spans="59:75" x14ac:dyDescent="0.2">
      <c r="BG277" s="170"/>
      <c r="BH277" s="170"/>
      <c r="BI277" s="161"/>
      <c r="BJ277" s="161"/>
      <c r="BK277" s="161"/>
      <c r="BL277" s="161"/>
      <c r="BM277" s="161"/>
      <c r="BN277" s="161"/>
      <c r="BO277" s="161"/>
      <c r="BP277" s="161"/>
      <c r="BQ277" s="161"/>
      <c r="BR277" s="161"/>
      <c r="BS277" s="161"/>
      <c r="BT277" s="161"/>
      <c r="BU277" s="161"/>
      <c r="BV277" s="161"/>
      <c r="BW277" s="161"/>
    </row>
    <row r="278" spans="59:75" x14ac:dyDescent="0.2"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</row>
    <row r="279" spans="59:75" x14ac:dyDescent="0.2"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</row>
    <row r="280" spans="59:75" x14ac:dyDescent="0.2"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</row>
    <row r="281" spans="59:75" x14ac:dyDescent="0.2"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</row>
    <row r="282" spans="59:75" x14ac:dyDescent="0.2"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</row>
    <row r="283" spans="59:75" x14ac:dyDescent="0.2"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</row>
    <row r="284" spans="59:75" x14ac:dyDescent="0.2"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</row>
    <row r="285" spans="59:75" x14ac:dyDescent="0.2"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</row>
    <row r="286" spans="59:75" x14ac:dyDescent="0.2"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</row>
    <row r="287" spans="59:75" x14ac:dyDescent="0.2"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</row>
    <row r="288" spans="59:75" x14ac:dyDescent="0.2">
      <c r="BG288" s="170"/>
      <c r="BH288" s="170"/>
      <c r="BI288" s="170"/>
      <c r="BJ288" s="170"/>
      <c r="BK288" s="170"/>
      <c r="BL288" s="170"/>
      <c r="BM288" s="170"/>
      <c r="BN288" s="170"/>
      <c r="BO288" s="170"/>
      <c r="BP288" s="170"/>
      <c r="BQ288" s="170"/>
      <c r="BR288" s="170"/>
      <c r="BS288" s="170"/>
      <c r="BT288" s="170"/>
      <c r="BU288" s="170"/>
      <c r="BV288" s="170"/>
      <c r="BW288" s="170"/>
    </row>
    <row r="289" spans="59:75" x14ac:dyDescent="0.2">
      <c r="BG289" s="170"/>
      <c r="BH289" s="170"/>
      <c r="BI289" s="170"/>
      <c r="BJ289" s="170"/>
      <c r="BK289" s="170"/>
      <c r="BL289" s="177"/>
      <c r="BM289" s="177"/>
      <c r="BN289" s="177"/>
      <c r="BO289" s="177"/>
      <c r="BP289" s="177"/>
      <c r="BQ289" s="177"/>
      <c r="BR289" s="177"/>
      <c r="BS289" s="177"/>
      <c r="BT289" s="177"/>
      <c r="BU289" s="177"/>
      <c r="BV289" s="177"/>
      <c r="BW289" s="177"/>
    </row>
    <row r="290" spans="59:75" x14ac:dyDescent="0.2">
      <c r="BG290" s="170"/>
      <c r="BH290" s="170"/>
      <c r="BI290" s="170"/>
      <c r="BJ290" s="170"/>
      <c r="BK290" s="170"/>
      <c r="BL290" s="177"/>
      <c r="BM290" s="177"/>
      <c r="BN290" s="177"/>
      <c r="BO290" s="177"/>
      <c r="BP290" s="177"/>
      <c r="BQ290" s="177"/>
      <c r="BR290" s="177"/>
      <c r="BS290" s="177"/>
      <c r="BT290" s="177"/>
      <c r="BU290" s="177"/>
      <c r="BV290" s="177"/>
      <c r="BW290" s="177"/>
    </row>
    <row r="291" spans="59:75" x14ac:dyDescent="0.2">
      <c r="BG291" s="170"/>
      <c r="BH291" s="170"/>
      <c r="BI291" s="170"/>
      <c r="BJ291" s="170"/>
      <c r="BK291" s="170"/>
      <c r="BL291" s="177"/>
      <c r="BM291" s="177"/>
      <c r="BN291" s="177"/>
      <c r="BO291" s="177"/>
      <c r="BP291" s="177"/>
      <c r="BQ291" s="177"/>
      <c r="BR291" s="177"/>
      <c r="BS291" s="177"/>
      <c r="BT291" s="177"/>
      <c r="BU291" s="177"/>
      <c r="BV291" s="177"/>
      <c r="BW291" s="177"/>
    </row>
    <row r="292" spans="59:75" x14ac:dyDescent="0.2">
      <c r="BG292" s="170"/>
      <c r="BH292" s="170"/>
      <c r="BI292" s="170"/>
      <c r="BJ292" s="170"/>
      <c r="BK292" s="170"/>
      <c r="BL292" s="170"/>
      <c r="BM292" s="170"/>
      <c r="BN292" s="170"/>
      <c r="BO292" s="170"/>
      <c r="BP292" s="170"/>
      <c r="BQ292" s="170"/>
      <c r="BR292" s="170"/>
      <c r="BS292" s="170"/>
      <c r="BT292" s="170"/>
      <c r="BU292" s="170"/>
      <c r="BV292" s="170"/>
      <c r="BW292" s="170"/>
    </row>
    <row r="293" spans="59:75" x14ac:dyDescent="0.2">
      <c r="BG293" s="161"/>
      <c r="BH293" s="161"/>
      <c r="BI293" s="170"/>
      <c r="BJ293" s="170"/>
      <c r="BK293" s="170"/>
      <c r="BL293" s="170"/>
      <c r="BM293" s="170"/>
      <c r="BN293" s="170"/>
      <c r="BO293" s="170"/>
      <c r="BP293" s="170"/>
      <c r="BQ293" s="170"/>
      <c r="BR293" s="170"/>
      <c r="BS293" s="170"/>
      <c r="BT293" s="170"/>
      <c r="BU293" s="170"/>
      <c r="BV293" s="170"/>
      <c r="BW293" s="170"/>
    </row>
    <row r="294" spans="59:75" x14ac:dyDescent="0.2">
      <c r="BG294" s="161"/>
      <c r="BH294" s="162"/>
      <c r="BI294" s="161"/>
      <c r="BJ294" s="161"/>
      <c r="BK294" s="161"/>
      <c r="BL294" s="161"/>
      <c r="BM294" s="161"/>
      <c r="BN294" s="161"/>
      <c r="BO294" s="161"/>
      <c r="BP294" s="161"/>
      <c r="BQ294" s="161"/>
      <c r="BR294" s="161"/>
      <c r="BS294" s="161"/>
      <c r="BT294" s="161"/>
      <c r="BU294" s="161"/>
      <c r="BV294" s="161"/>
      <c r="BW294" s="161"/>
    </row>
    <row r="295" spans="59:75" x14ac:dyDescent="0.2">
      <c r="BG295" s="161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</row>
    <row r="296" spans="59:75" x14ac:dyDescent="0.2">
      <c r="BG296" s="161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</row>
    <row r="297" spans="59:75" x14ac:dyDescent="0.2">
      <c r="BG297" s="161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</row>
    <row r="298" spans="59:75" x14ac:dyDescent="0.2">
      <c r="BG298" s="161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</row>
    <row r="299" spans="59:75" x14ac:dyDescent="0.2">
      <c r="BG299" s="161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</row>
    <row r="300" spans="59:75" x14ac:dyDescent="0.2">
      <c r="BG300" s="161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</row>
    <row r="301" spans="59:75" x14ac:dyDescent="0.2">
      <c r="BG301" s="161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</row>
    <row r="302" spans="59:75" x14ac:dyDescent="0.2">
      <c r="BG302" s="161"/>
    </row>
    <row r="303" spans="59:75" x14ac:dyDescent="0.2">
      <c r="BG303" s="161"/>
    </row>
    <row r="304" spans="59:75" x14ac:dyDescent="0.2">
      <c r="BG304" s="161"/>
    </row>
    <row r="305" spans="59:59" x14ac:dyDescent="0.2">
      <c r="BG305" s="161"/>
    </row>
    <row r="306" spans="59:59" x14ac:dyDescent="0.2">
      <c r="BG306" s="161"/>
    </row>
    <row r="307" spans="59:59" x14ac:dyDescent="0.2">
      <c r="BG307" s="161"/>
    </row>
    <row r="308" spans="59:59" x14ac:dyDescent="0.2">
      <c r="BG308" s="161"/>
    </row>
    <row r="309" spans="59:59" x14ac:dyDescent="0.2">
      <c r="BG309" s="161"/>
    </row>
    <row r="310" spans="59:59" x14ac:dyDescent="0.2">
      <c r="BG310" s="161"/>
    </row>
    <row r="311" spans="59:59" x14ac:dyDescent="0.2">
      <c r="BG311" s="161"/>
    </row>
    <row r="312" spans="59:59" x14ac:dyDescent="0.2">
      <c r="BG312" s="161"/>
    </row>
    <row r="313" spans="59:59" x14ac:dyDescent="0.2">
      <c r="BG313" s="161"/>
    </row>
    <row r="314" spans="59:59" x14ac:dyDescent="0.2">
      <c r="BG314" s="162"/>
    </row>
    <row r="315" spans="59:59" x14ac:dyDescent="0.2">
      <c r="BG315" s="162"/>
    </row>
    <row r="316" spans="59:59" x14ac:dyDescent="0.2">
      <c r="BG316" s="161"/>
    </row>
    <row r="317" spans="59:59" x14ac:dyDescent="0.2">
      <c r="BG317" s="161"/>
    </row>
    <row r="318" spans="59:59" x14ac:dyDescent="0.2">
      <c r="BG318" s="161"/>
    </row>
    <row r="319" spans="59:59" x14ac:dyDescent="0.2">
      <c r="BG319" s="161"/>
    </row>
    <row r="320" spans="59:59" x14ac:dyDescent="0.2">
      <c r="BG320" s="161"/>
    </row>
    <row r="321" spans="59:76" x14ac:dyDescent="0.2">
      <c r="BG321" s="161"/>
    </row>
    <row r="322" spans="59:76" x14ac:dyDescent="0.2">
      <c r="BG322" s="161"/>
    </row>
    <row r="323" spans="59:76" x14ac:dyDescent="0.2">
      <c r="BG323" s="161"/>
    </row>
    <row r="324" spans="59:76" x14ac:dyDescent="0.2">
      <c r="BG324" s="161"/>
    </row>
    <row r="325" spans="59:76" x14ac:dyDescent="0.2">
      <c r="BG325" s="161"/>
    </row>
    <row r="326" spans="59:76" x14ac:dyDescent="0.2">
      <c r="BG326" s="161"/>
    </row>
    <row r="327" spans="59:76" x14ac:dyDescent="0.2">
      <c r="BG327" s="161"/>
    </row>
    <row r="328" spans="59:76" x14ac:dyDescent="0.2">
      <c r="BH328" s="161"/>
    </row>
    <row r="329" spans="59:76" x14ac:dyDescent="0.2">
      <c r="BH329" s="161"/>
    </row>
    <row r="330" spans="59:76" x14ac:dyDescent="0.2">
      <c r="BH330" s="161"/>
    </row>
    <row r="331" spans="59:76" x14ac:dyDescent="0.2">
      <c r="BH331" s="161"/>
    </row>
    <row r="332" spans="59:76" x14ac:dyDescent="0.2">
      <c r="BH332" s="161"/>
    </row>
    <row r="333" spans="59:76" x14ac:dyDescent="0.2">
      <c r="BH333" s="161"/>
      <c r="BI333" s="162"/>
    </row>
    <row r="334" spans="59:76" x14ac:dyDescent="0.2">
      <c r="BH334" s="161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</row>
    <row r="335" spans="59:76" x14ac:dyDescent="0.2">
      <c r="BH335" s="161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</row>
    <row r="336" spans="59:76" x14ac:dyDescent="0.2">
      <c r="BH336" s="161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</row>
    <row r="337" spans="60:76" x14ac:dyDescent="0.2">
      <c r="BH337" s="161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</row>
    <row r="338" spans="60:76" x14ac:dyDescent="0.2">
      <c r="BH338" s="161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</row>
    <row r="339" spans="60:76" x14ac:dyDescent="0.2">
      <c r="BH339" s="161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</row>
    <row r="340" spans="60:76" x14ac:dyDescent="0.2">
      <c r="BH340" s="161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</row>
    <row r="341" spans="60:76" x14ac:dyDescent="0.2">
      <c r="BH341" s="161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</row>
    <row r="342" spans="60:76" x14ac:dyDescent="0.2">
      <c r="BH342" s="161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</row>
    <row r="343" spans="60:76" x14ac:dyDescent="0.2">
      <c r="BH343" s="161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</row>
    <row r="344" spans="60:76" x14ac:dyDescent="0.2">
      <c r="BH344" s="161"/>
      <c r="BI344" s="161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</row>
    <row r="345" spans="60:76" x14ac:dyDescent="0.2">
      <c r="BH345" s="161"/>
      <c r="BI345" s="161"/>
      <c r="BJ345" s="161"/>
      <c r="BK345" s="161"/>
      <c r="BL345" s="161"/>
      <c r="BM345" s="161"/>
      <c r="BN345" s="161"/>
      <c r="BO345" s="161"/>
      <c r="BP345" s="161"/>
      <c r="BQ345" s="161"/>
      <c r="BR345" s="161"/>
      <c r="BS345" s="161"/>
      <c r="BT345" s="161"/>
      <c r="BU345" s="161"/>
      <c r="BV345" s="161"/>
      <c r="BW345" s="161"/>
      <c r="BX345" s="161"/>
    </row>
    <row r="346" spans="60:76" x14ac:dyDescent="0.2">
      <c r="BH346" s="161"/>
      <c r="BI346" s="161"/>
      <c r="BJ346" s="161"/>
      <c r="BK346" s="161"/>
      <c r="BL346" s="161"/>
      <c r="BM346" s="161"/>
      <c r="BN346" s="161"/>
      <c r="BO346" s="161"/>
      <c r="BP346" s="161"/>
      <c r="BQ346" s="161"/>
      <c r="BR346" s="161"/>
      <c r="BS346" s="161"/>
      <c r="BT346" s="161"/>
      <c r="BU346" s="161"/>
      <c r="BV346" s="161"/>
      <c r="BW346" s="161"/>
      <c r="BX346" s="161"/>
    </row>
    <row r="347" spans="60:76" x14ac:dyDescent="0.2">
      <c r="BH347" s="161"/>
      <c r="BI347" s="161"/>
      <c r="BJ347" s="161"/>
      <c r="BK347" s="161"/>
      <c r="BL347" s="161"/>
      <c r="BM347" s="161"/>
      <c r="BN347" s="161"/>
      <c r="BO347" s="161"/>
      <c r="BP347" s="161"/>
      <c r="BQ347" s="161"/>
      <c r="BR347" s="161"/>
      <c r="BS347" s="161"/>
      <c r="BT347" s="161"/>
      <c r="BU347" s="161"/>
      <c r="BV347" s="161"/>
      <c r="BW347" s="161"/>
      <c r="BX347" s="161"/>
    </row>
    <row r="348" spans="60:76" x14ac:dyDescent="0.2">
      <c r="BH348" s="161"/>
      <c r="BI348" s="161"/>
      <c r="BJ348" s="161"/>
      <c r="BK348" s="161"/>
      <c r="BL348" s="161"/>
      <c r="BM348" s="161"/>
      <c r="BN348" s="161"/>
      <c r="BO348" s="161"/>
      <c r="BP348" s="161"/>
      <c r="BQ348" s="161"/>
      <c r="BR348" s="161"/>
      <c r="BS348" s="161"/>
      <c r="BT348" s="161"/>
      <c r="BU348" s="161"/>
      <c r="BV348" s="161"/>
      <c r="BW348" s="161"/>
      <c r="BX348" s="161"/>
    </row>
    <row r="349" spans="60:76" x14ac:dyDescent="0.2">
      <c r="BH349" s="161"/>
      <c r="BI349" s="161"/>
      <c r="BJ349" s="161"/>
      <c r="BK349" s="161"/>
      <c r="BL349" s="161"/>
      <c r="BM349" s="161"/>
      <c r="BN349" s="161"/>
      <c r="BO349" s="161"/>
      <c r="BP349" s="161"/>
      <c r="BQ349" s="161"/>
      <c r="BR349" s="161"/>
      <c r="BS349" s="161"/>
      <c r="BT349" s="161"/>
      <c r="BU349" s="161"/>
      <c r="BV349" s="161"/>
      <c r="BW349" s="161"/>
      <c r="BX349" s="161"/>
    </row>
    <row r="350" spans="60:76" x14ac:dyDescent="0.2">
      <c r="BH350" s="161"/>
      <c r="BI350" s="161"/>
      <c r="BJ350" s="161"/>
      <c r="BK350" s="161"/>
      <c r="BL350" s="161"/>
      <c r="BM350" s="161"/>
      <c r="BN350" s="161"/>
      <c r="BO350" s="161"/>
      <c r="BP350" s="161"/>
      <c r="BQ350" s="161"/>
      <c r="BR350" s="161"/>
      <c r="BS350" s="161"/>
      <c r="BT350" s="161"/>
      <c r="BU350" s="161"/>
      <c r="BV350" s="161"/>
      <c r="BW350" s="161"/>
      <c r="BX350" s="161"/>
    </row>
    <row r="351" spans="60:76" x14ac:dyDescent="0.2">
      <c r="BH351" s="161"/>
      <c r="BI351" s="161"/>
      <c r="BJ351" s="161"/>
      <c r="BK351" s="161"/>
      <c r="BL351" s="161"/>
      <c r="BM351" s="161"/>
      <c r="BN351" s="161"/>
      <c r="BO351" s="161"/>
      <c r="BP351" s="161"/>
      <c r="BQ351" s="161"/>
      <c r="BR351" s="161"/>
      <c r="BS351" s="161"/>
      <c r="BT351" s="161"/>
      <c r="BU351" s="161"/>
      <c r="BV351" s="161"/>
      <c r="BW351" s="161"/>
      <c r="BX351" s="161"/>
    </row>
    <row r="352" spans="60:76" x14ac:dyDescent="0.2">
      <c r="BH352" s="161"/>
      <c r="BI352" s="161"/>
      <c r="BJ352" s="161"/>
      <c r="BK352" s="161"/>
      <c r="BL352" s="161"/>
      <c r="BM352" s="161"/>
      <c r="BN352" s="161"/>
      <c r="BO352" s="161"/>
      <c r="BP352" s="161"/>
      <c r="BQ352" s="161"/>
      <c r="BR352" s="161"/>
      <c r="BS352" s="161"/>
      <c r="BT352" s="161"/>
      <c r="BU352" s="161"/>
      <c r="BV352" s="161"/>
      <c r="BW352" s="161"/>
      <c r="BX352" s="161"/>
    </row>
    <row r="353" spans="60:76" x14ac:dyDescent="0.2">
      <c r="BH353" s="161"/>
      <c r="BI353" s="161"/>
      <c r="BJ353" s="161"/>
      <c r="BK353" s="161"/>
      <c r="BL353" s="161"/>
      <c r="BM353" s="161"/>
      <c r="BN353" s="161"/>
      <c r="BO353" s="161"/>
      <c r="BP353" s="161"/>
      <c r="BQ353" s="161"/>
      <c r="BR353" s="161"/>
      <c r="BS353" s="161"/>
      <c r="BT353" s="161"/>
      <c r="BU353" s="161"/>
      <c r="BV353" s="161"/>
      <c r="BW353" s="161"/>
      <c r="BX353" s="161"/>
    </row>
    <row r="354" spans="60:76" x14ac:dyDescent="0.2">
      <c r="BJ354" s="161"/>
      <c r="BK354" s="161"/>
      <c r="BL354" s="161"/>
      <c r="BM354" s="161"/>
      <c r="BN354" s="161"/>
      <c r="BO354" s="161"/>
      <c r="BP354" s="161"/>
      <c r="BQ354" s="161"/>
      <c r="BR354" s="161"/>
      <c r="BS354" s="161"/>
      <c r="BT354" s="161"/>
      <c r="BU354" s="161"/>
      <c r="BV354" s="161"/>
      <c r="BW354" s="161"/>
      <c r="BX354" s="161"/>
    </row>
  </sheetData>
  <sheetProtection password="CD5A" sheet="1" objects="1" scenarios="1"/>
  <mergeCells count="242">
    <mergeCell ref="AG238:BC238"/>
    <mergeCell ref="AK78:AM78"/>
    <mergeCell ref="AF76:AJ76"/>
    <mergeCell ref="AW124:AY124"/>
    <mergeCell ref="C200:S201"/>
    <mergeCell ref="C209:R211"/>
    <mergeCell ref="AO76:AS76"/>
    <mergeCell ref="AK76:AM76"/>
    <mergeCell ref="K177:M177"/>
    <mergeCell ref="AU162:AW163"/>
    <mergeCell ref="H161:S162"/>
    <mergeCell ref="C260:V260"/>
    <mergeCell ref="AU113:AW114"/>
    <mergeCell ref="C87:BE87"/>
    <mergeCell ref="BB112:BD113"/>
    <mergeCell ref="K121:M121"/>
    <mergeCell ref="AO78:AT78"/>
    <mergeCell ref="C119:AL119"/>
    <mergeCell ref="BB156:BD157"/>
    <mergeCell ref="AU157:AW158"/>
    <mergeCell ref="AF78:AJ78"/>
    <mergeCell ref="AI187:AJ187"/>
    <mergeCell ref="S139:Z139"/>
    <mergeCell ref="F177:J177"/>
    <mergeCell ref="AU108:AW109"/>
    <mergeCell ref="AM101:AQ103"/>
    <mergeCell ref="C175:AL175"/>
    <mergeCell ref="AS253:BE253"/>
    <mergeCell ref="AI220:BF220"/>
    <mergeCell ref="AI206:BF206"/>
    <mergeCell ref="AJ185:BE185"/>
    <mergeCell ref="AR202:BE203"/>
    <mergeCell ref="S213:Z213"/>
    <mergeCell ref="C213:R213"/>
    <mergeCell ref="AS248:BE248"/>
    <mergeCell ref="AI196:AJ196"/>
    <mergeCell ref="C130:T133"/>
    <mergeCell ref="O31:Y31"/>
    <mergeCell ref="O28:Y28"/>
    <mergeCell ref="O30:Y30"/>
    <mergeCell ref="K29:M29"/>
    <mergeCell ref="O29:Y29"/>
    <mergeCell ref="C32:J32"/>
    <mergeCell ref="C126:AL126"/>
    <mergeCell ref="C91:BE91"/>
    <mergeCell ref="S94:Z94"/>
    <mergeCell ref="K28:M28"/>
    <mergeCell ref="N23:N24"/>
    <mergeCell ref="K25:M25"/>
    <mergeCell ref="C26:J26"/>
    <mergeCell ref="C28:J28"/>
    <mergeCell ref="K26:M26"/>
    <mergeCell ref="AB16:AP16"/>
    <mergeCell ref="C24:J24"/>
    <mergeCell ref="K24:M24"/>
    <mergeCell ref="K30:M30"/>
    <mergeCell ref="O23:Y24"/>
    <mergeCell ref="C23:J23"/>
    <mergeCell ref="K23:M23"/>
    <mergeCell ref="C25:J25"/>
    <mergeCell ref="C22:J22"/>
    <mergeCell ref="K22:M22"/>
    <mergeCell ref="AB12:AP12"/>
    <mergeCell ref="C13:AA13"/>
    <mergeCell ref="AB13:AP13"/>
    <mergeCell ref="C14:AA14"/>
    <mergeCell ref="AB14:AP14"/>
    <mergeCell ref="C12:AA12"/>
    <mergeCell ref="B19:BF19"/>
    <mergeCell ref="C21:J21"/>
    <mergeCell ref="K21:M21"/>
    <mergeCell ref="N21:N22"/>
    <mergeCell ref="BA14:BE14"/>
    <mergeCell ref="O21:Y22"/>
    <mergeCell ref="C15:AA15"/>
    <mergeCell ref="AB15:AP15"/>
    <mergeCell ref="C16:AA16"/>
    <mergeCell ref="C17:AA17"/>
    <mergeCell ref="AB17:AP17"/>
    <mergeCell ref="A1:BG3"/>
    <mergeCell ref="C5:BE5"/>
    <mergeCell ref="B7:BF7"/>
    <mergeCell ref="C9:AA9"/>
    <mergeCell ref="AB9:AP9"/>
    <mergeCell ref="C11:AA11"/>
    <mergeCell ref="AB11:AP11"/>
    <mergeCell ref="C10:AA10"/>
    <mergeCell ref="AB10:AP10"/>
    <mergeCell ref="K31:M31"/>
    <mergeCell ref="C31:J31"/>
    <mergeCell ref="C30:J30"/>
    <mergeCell ref="B35:BF35"/>
    <mergeCell ref="O25:Y25"/>
    <mergeCell ref="O26:Y26"/>
    <mergeCell ref="K27:M27"/>
    <mergeCell ref="O27:Y27"/>
    <mergeCell ref="C27:J27"/>
    <mergeCell ref="O32:Y32"/>
    <mergeCell ref="K32:M32"/>
    <mergeCell ref="C29:J29"/>
    <mergeCell ref="AF74:AJ74"/>
    <mergeCell ref="AK57:AM57"/>
    <mergeCell ref="AK74:AM74"/>
    <mergeCell ref="AF53:AJ53"/>
    <mergeCell ref="K39:M39"/>
    <mergeCell ref="C37:J37"/>
    <mergeCell ref="K37:M37"/>
    <mergeCell ref="O39:BF39"/>
    <mergeCell ref="AK72:AM72"/>
    <mergeCell ref="C40:J40"/>
    <mergeCell ref="C39:J39"/>
    <mergeCell ref="O37:BF37"/>
    <mergeCell ref="C38:J38"/>
    <mergeCell ref="K38:M38"/>
    <mergeCell ref="O38:BF38"/>
    <mergeCell ref="AO73:BD75"/>
    <mergeCell ref="BJ70:BP70"/>
    <mergeCell ref="AO72:AV72"/>
    <mergeCell ref="BJ69:BP69"/>
    <mergeCell ref="BJ66:BP66"/>
    <mergeCell ref="BQ69:BS69"/>
    <mergeCell ref="K40:M40"/>
    <mergeCell ref="C41:J41"/>
    <mergeCell ref="K41:M41"/>
    <mergeCell ref="AF55:AJ55"/>
    <mergeCell ref="AF57:AJ57"/>
    <mergeCell ref="O40:BF40"/>
    <mergeCell ref="AO54:BD56"/>
    <mergeCell ref="AK55:AM55"/>
    <mergeCell ref="AO57:AS57"/>
    <mergeCell ref="BJ62:BP62"/>
    <mergeCell ref="B47:BF47"/>
    <mergeCell ref="O42:BF42"/>
    <mergeCell ref="O41:BF41"/>
    <mergeCell ref="C45:AM45"/>
    <mergeCell ref="AF72:AJ72"/>
    <mergeCell ref="AK53:AM53"/>
    <mergeCell ref="AO53:AV53"/>
    <mergeCell ref="AF59:AJ59"/>
    <mergeCell ref="BU69:CR69"/>
    <mergeCell ref="BJ67:BP67"/>
    <mergeCell ref="BQ67:BS67"/>
    <mergeCell ref="BJ68:BP68"/>
    <mergeCell ref="BQ68:BS68"/>
    <mergeCell ref="BU68:CP68"/>
    <mergeCell ref="AK59:AM59"/>
    <mergeCell ref="BJ64:BP64"/>
    <mergeCell ref="BU62:CC63"/>
    <mergeCell ref="BJ63:BP63"/>
    <mergeCell ref="BQ66:BS66"/>
    <mergeCell ref="BT66:BT67"/>
    <mergeCell ref="BU66:CH67"/>
    <mergeCell ref="BQ64:BS64"/>
    <mergeCell ref="BT64:BT65"/>
    <mergeCell ref="BU64:CC65"/>
    <mergeCell ref="BJ65:BP65"/>
    <mergeCell ref="AO59:AT59"/>
    <mergeCell ref="BQ62:BS62"/>
    <mergeCell ref="BT62:BT63"/>
    <mergeCell ref="BQ65:BS65"/>
    <mergeCell ref="BQ63:BS63"/>
    <mergeCell ref="BJ72:BP72"/>
    <mergeCell ref="BQ78:BS78"/>
    <mergeCell ref="BQ75:BS75"/>
    <mergeCell ref="CN78:CS78"/>
    <mergeCell ref="BQ70:BS70"/>
    <mergeCell ref="BU70:CQ70"/>
    <mergeCell ref="CJ66:CW67"/>
    <mergeCell ref="BJ71:BP71"/>
    <mergeCell ref="BQ71:BS71"/>
    <mergeCell ref="BQ76:BS76"/>
    <mergeCell ref="BU77:CB77"/>
    <mergeCell ref="BJ78:BP78"/>
    <mergeCell ref="BU71:CA71"/>
    <mergeCell ref="BU75:CA75"/>
    <mergeCell ref="BJ73:BP73"/>
    <mergeCell ref="BQ73:BS73"/>
    <mergeCell ref="BU76:CC76"/>
    <mergeCell ref="BJ77:BP77"/>
    <mergeCell ref="BJ76:BP76"/>
    <mergeCell ref="BU73:CF73"/>
    <mergeCell ref="BJ75:BP75"/>
    <mergeCell ref="BV84:BY84"/>
    <mergeCell ref="CB84:CE84"/>
    <mergeCell ref="BU80:CB80"/>
    <mergeCell ref="BQ72:BS72"/>
    <mergeCell ref="BU72:CC72"/>
    <mergeCell ref="BU78:CA78"/>
    <mergeCell ref="BQ79:BS79"/>
    <mergeCell ref="BU79:CA79"/>
    <mergeCell ref="BJ84:BM84"/>
    <mergeCell ref="BJ81:BL81"/>
    <mergeCell ref="BO81:BQ81"/>
    <mergeCell ref="BU81:CF81"/>
    <mergeCell ref="BQ77:BS77"/>
    <mergeCell ref="BP84:BS84"/>
    <mergeCell ref="BV83:BY83"/>
    <mergeCell ref="CB83:CE83"/>
    <mergeCell ref="BJ83:BM83"/>
    <mergeCell ref="BP83:BS83"/>
    <mergeCell ref="BO80:BQ80"/>
    <mergeCell ref="BJ80:BL80"/>
    <mergeCell ref="BJ79:BP79"/>
    <mergeCell ref="B236:Q236"/>
    <mergeCell ref="R236:Y236"/>
    <mergeCell ref="E238:AA238"/>
    <mergeCell ref="AI207:BF207"/>
    <mergeCell ref="BQ91:BS91"/>
    <mergeCell ref="BJ93:BM93"/>
    <mergeCell ref="AI222:AJ222"/>
    <mergeCell ref="AZ124:BD125"/>
    <mergeCell ref="AS230:BF230"/>
    <mergeCell ref="AI209:AJ209"/>
    <mergeCell ref="AI218:BF218"/>
    <mergeCell ref="AI219:BF219"/>
    <mergeCell ref="BA142:BC143"/>
    <mergeCell ref="AM145:AQ147"/>
    <mergeCell ref="AU152:AW153"/>
    <mergeCell ref="C181:BE181"/>
    <mergeCell ref="C234:BE234"/>
    <mergeCell ref="C184:R184"/>
    <mergeCell ref="S184:Z184"/>
    <mergeCell ref="AJ184:BE184"/>
    <mergeCell ref="H170:S171"/>
    <mergeCell ref="AU169:AX170"/>
    <mergeCell ref="BJ91:BP91"/>
    <mergeCell ref="C94:R94"/>
    <mergeCell ref="CB85:CE85"/>
    <mergeCell ref="C139:R139"/>
    <mergeCell ref="W130:AN132"/>
    <mergeCell ref="C136:BE136"/>
    <mergeCell ref="AY127:BA128"/>
    <mergeCell ref="BU91:CD91"/>
    <mergeCell ref="BU90:CD90"/>
    <mergeCell ref="BQ90:BS90"/>
    <mergeCell ref="BJ90:BP90"/>
    <mergeCell ref="BJ86:CS86"/>
    <mergeCell ref="F121:J121"/>
    <mergeCell ref="F128:J128"/>
    <mergeCell ref="K128:M128"/>
    <mergeCell ref="BA98:BB99"/>
    <mergeCell ref="AU118:AW119"/>
  </mergeCells>
  <phoneticPr fontId="7" type="noConversion"/>
  <conditionalFormatting sqref="C11:AP18">
    <cfRule type="cellIs" dxfId="13" priority="10" stopIfTrue="1" operator="equal">
      <formula>""</formula>
    </cfRule>
  </conditionalFormatting>
  <pageMargins left="0.25" right="0.25" top="1" bottom="1" header="0.5" footer="0.5"/>
  <pageSetup scale="89" orientation="portrait" r:id="rId1"/>
  <headerFooter alignWithMargins="0"/>
  <rowBreaks count="3" manualBreakCount="3">
    <brk id="44" max="16383" man="1"/>
    <brk id="135" max="16383" man="1"/>
    <brk id="180" max="16383" man="1"/>
  </rowBreaks>
  <colBreaks count="1" manualBreakCount="1">
    <brk id="59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I472"/>
  <sheetViews>
    <sheetView showGridLines="0" showRowColHeaders="0" topLeftCell="A46" zoomScaleNormal="100" zoomScaleSheetLayoutView="100" workbookViewId="0">
      <selection activeCell="A4" sqref="A4"/>
    </sheetView>
  </sheetViews>
  <sheetFormatPr defaultColWidth="1.7109375" defaultRowHeight="12.75" x14ac:dyDescent="0.2"/>
  <cols>
    <col min="1" max="60" width="1.7109375" customWidth="1"/>
    <col min="61" max="61" width="1.7109375" hidden="1" customWidth="1"/>
    <col min="62" max="62" width="1.85546875" hidden="1" customWidth="1"/>
    <col min="63" max="64" width="1.7109375" hidden="1" customWidth="1"/>
    <col min="65" max="65" width="2.7109375" hidden="1" customWidth="1"/>
    <col min="66" max="69" width="1.7109375" hidden="1" customWidth="1"/>
    <col min="70" max="70" width="3.140625" hidden="1" customWidth="1"/>
    <col min="71" max="71" width="1.7109375" hidden="1" customWidth="1"/>
    <col min="72" max="72" width="2.28515625" hidden="1" customWidth="1"/>
    <col min="73" max="118" width="1.7109375" hidden="1" customWidth="1"/>
    <col min="119" max="139" width="1.7109375" customWidth="1"/>
  </cols>
  <sheetData>
    <row r="1" spans="1:84" ht="12.75" customHeight="1" x14ac:dyDescent="0.2">
      <c r="A1" s="951" t="s">
        <v>234</v>
      </c>
      <c r="B1" s="951"/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1"/>
      <c r="R1" s="951"/>
      <c r="S1" s="951"/>
      <c r="T1" s="951"/>
      <c r="U1" s="951"/>
      <c r="V1" s="951"/>
      <c r="W1" s="951"/>
      <c r="X1" s="951"/>
      <c r="Y1" s="951"/>
      <c r="Z1" s="951"/>
      <c r="AA1" s="951"/>
      <c r="AB1" s="951"/>
      <c r="AC1" s="951"/>
      <c r="AD1" s="951"/>
      <c r="AE1" s="951"/>
      <c r="AF1" s="951"/>
      <c r="AG1" s="951"/>
      <c r="AH1" s="951"/>
      <c r="AI1" s="951"/>
      <c r="AJ1" s="951"/>
      <c r="AK1" s="951"/>
      <c r="AL1" s="951"/>
      <c r="AM1" s="951"/>
      <c r="AN1" s="951"/>
      <c r="AO1" s="951"/>
      <c r="AP1" s="951"/>
      <c r="AQ1" s="951"/>
      <c r="AR1" s="951"/>
      <c r="AS1" s="951"/>
      <c r="AT1" s="951"/>
      <c r="AU1" s="951"/>
      <c r="AV1" s="951"/>
      <c r="AW1" s="951"/>
      <c r="AX1" s="951"/>
      <c r="AY1" s="951"/>
      <c r="AZ1" s="951"/>
      <c r="BA1" s="951"/>
      <c r="BB1" s="951"/>
      <c r="BC1" s="951"/>
      <c r="BD1" s="951"/>
      <c r="BE1" s="951"/>
      <c r="BF1" s="951"/>
      <c r="BG1" s="951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</row>
    <row r="2" spans="1:84" ht="12.75" customHeight="1" x14ac:dyDescent="0.2">
      <c r="A2" s="951"/>
      <c r="B2" s="951"/>
      <c r="C2" s="951"/>
      <c r="D2" s="951"/>
      <c r="E2" s="951"/>
      <c r="F2" s="951"/>
      <c r="G2" s="951"/>
      <c r="H2" s="951"/>
      <c r="I2" s="951"/>
      <c r="J2" s="951"/>
      <c r="K2" s="951"/>
      <c r="L2" s="951"/>
      <c r="M2" s="951"/>
      <c r="N2" s="951"/>
      <c r="O2" s="951"/>
      <c r="P2" s="951"/>
      <c r="Q2" s="951"/>
      <c r="R2" s="951"/>
      <c r="S2" s="951"/>
      <c r="T2" s="951"/>
      <c r="U2" s="951"/>
      <c r="V2" s="951"/>
      <c r="W2" s="951"/>
      <c r="X2" s="951"/>
      <c r="Y2" s="951"/>
      <c r="Z2" s="951"/>
      <c r="AA2" s="951"/>
      <c r="AB2" s="951"/>
      <c r="AC2" s="951"/>
      <c r="AD2" s="951"/>
      <c r="AE2" s="951"/>
      <c r="AF2" s="951"/>
      <c r="AG2" s="951"/>
      <c r="AH2" s="951"/>
      <c r="AI2" s="951"/>
      <c r="AJ2" s="951"/>
      <c r="AK2" s="951"/>
      <c r="AL2" s="951"/>
      <c r="AM2" s="951"/>
      <c r="AN2" s="951"/>
      <c r="AO2" s="951"/>
      <c r="AP2" s="951"/>
      <c r="AQ2" s="951"/>
      <c r="AR2" s="951"/>
      <c r="AS2" s="951"/>
      <c r="AT2" s="951"/>
      <c r="AU2" s="951"/>
      <c r="AV2" s="951"/>
      <c r="AW2" s="951"/>
      <c r="AX2" s="951"/>
      <c r="AY2" s="951"/>
      <c r="AZ2" s="951"/>
      <c r="BA2" s="951"/>
      <c r="BB2" s="951"/>
      <c r="BC2" s="951"/>
      <c r="BD2" s="951"/>
      <c r="BE2" s="951"/>
      <c r="BF2" s="951"/>
      <c r="BG2" s="951"/>
      <c r="BH2" s="161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</row>
    <row r="3" spans="1:84" ht="12.75" customHeight="1" x14ac:dyDescent="0.2">
      <c r="A3" s="951"/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51"/>
      <c r="Q3" s="951"/>
      <c r="R3" s="951"/>
      <c r="S3" s="951"/>
      <c r="T3" s="951"/>
      <c r="U3" s="951"/>
      <c r="V3" s="951"/>
      <c r="W3" s="951"/>
      <c r="X3" s="951"/>
      <c r="Y3" s="951"/>
      <c r="Z3" s="951"/>
      <c r="AA3" s="951"/>
      <c r="AB3" s="951"/>
      <c r="AC3" s="951"/>
      <c r="AD3" s="951"/>
      <c r="AE3" s="951"/>
      <c r="AF3" s="951"/>
      <c r="AG3" s="951"/>
      <c r="AH3" s="951"/>
      <c r="AI3" s="951"/>
      <c r="AJ3" s="951"/>
      <c r="AK3" s="951"/>
      <c r="AL3" s="951"/>
      <c r="AM3" s="951"/>
      <c r="AN3" s="951"/>
      <c r="AO3" s="951"/>
      <c r="AP3" s="951"/>
      <c r="AQ3" s="951"/>
      <c r="AR3" s="951"/>
      <c r="AS3" s="951"/>
      <c r="AT3" s="951"/>
      <c r="AU3" s="951"/>
      <c r="AV3" s="951"/>
      <c r="AW3" s="951"/>
      <c r="AX3" s="951"/>
      <c r="AY3" s="951"/>
      <c r="AZ3" s="951"/>
      <c r="BA3" s="951"/>
      <c r="BB3" s="951"/>
      <c r="BC3" s="951"/>
      <c r="BD3" s="951"/>
      <c r="BE3" s="951"/>
      <c r="BF3" s="951"/>
      <c r="BG3" s="951"/>
      <c r="BH3" s="161"/>
      <c r="BI3" s="162"/>
      <c r="BJ3" s="162"/>
      <c r="BK3" s="162"/>
      <c r="BL3" s="162"/>
      <c r="BM3" s="162"/>
      <c r="BN3" s="162"/>
      <c r="BO3" s="162"/>
      <c r="BP3" s="162"/>
      <c r="BQ3" s="162"/>
      <c r="BR3" s="162"/>
      <c r="BS3" s="162"/>
      <c r="BT3" s="162"/>
      <c r="BU3" s="162"/>
      <c r="BV3" s="162"/>
      <c r="BW3" s="162"/>
      <c r="BX3" s="162"/>
      <c r="BY3" s="162"/>
      <c r="BZ3" s="162"/>
      <c r="CA3" s="162"/>
      <c r="CB3" s="162"/>
      <c r="CC3" s="162"/>
      <c r="CD3" s="162"/>
      <c r="CE3" s="162"/>
      <c r="CF3" s="162"/>
    </row>
    <row r="4" spans="1:84" x14ac:dyDescent="0.2">
      <c r="A4" s="286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  <c r="CD4" s="162"/>
      <c r="CE4" s="162"/>
      <c r="CF4" s="162"/>
    </row>
    <row r="5" spans="1:84" ht="23.25" x14ac:dyDescent="0.2">
      <c r="A5" s="104"/>
      <c r="B5" s="104"/>
      <c r="C5" s="906" t="s">
        <v>194</v>
      </c>
      <c r="D5" s="906"/>
      <c r="E5" s="906"/>
      <c r="F5" s="906"/>
      <c r="G5" s="906"/>
      <c r="H5" s="906"/>
      <c r="I5" s="906"/>
      <c r="J5" s="906"/>
      <c r="K5" s="906"/>
      <c r="L5" s="906"/>
      <c r="M5" s="906"/>
      <c r="N5" s="906"/>
      <c r="O5" s="906"/>
      <c r="P5" s="906"/>
      <c r="Q5" s="906"/>
      <c r="R5" s="906"/>
      <c r="S5" s="906"/>
      <c r="T5" s="906"/>
      <c r="U5" s="906"/>
      <c r="V5" s="906"/>
      <c r="W5" s="906"/>
      <c r="X5" s="906"/>
      <c r="Y5" s="906"/>
      <c r="Z5" s="906"/>
      <c r="AA5" s="906"/>
      <c r="AB5" s="906"/>
      <c r="AC5" s="906"/>
      <c r="AD5" s="906"/>
      <c r="AE5" s="906"/>
      <c r="AF5" s="906"/>
      <c r="AG5" s="906"/>
      <c r="AH5" s="906"/>
      <c r="AI5" s="906"/>
      <c r="AJ5" s="906"/>
      <c r="AK5" s="906"/>
      <c r="AL5" s="906"/>
      <c r="AM5" s="906"/>
      <c r="AN5" s="906"/>
      <c r="AO5" s="906"/>
      <c r="AP5" s="906"/>
      <c r="AQ5" s="906"/>
      <c r="AR5" s="906"/>
      <c r="AS5" s="906"/>
      <c r="AT5" s="906"/>
      <c r="AU5" s="906"/>
      <c r="AV5" s="906"/>
      <c r="AW5" s="906"/>
      <c r="AX5" s="906"/>
      <c r="AY5" s="906"/>
      <c r="AZ5" s="906"/>
      <c r="BA5" s="906"/>
      <c r="BB5" s="906"/>
      <c r="BC5" s="906"/>
      <c r="BD5" s="906"/>
      <c r="BE5" s="906"/>
      <c r="BF5" s="1"/>
      <c r="BG5" s="10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</row>
    <row r="6" spans="1:84" ht="13.5" thickBot="1" x14ac:dyDescent="0.25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161"/>
      <c r="BI6" s="162"/>
      <c r="BJ6" s="162"/>
      <c r="BK6" s="162"/>
      <c r="BL6" s="162"/>
      <c r="BM6" s="162"/>
      <c r="BN6" s="162"/>
      <c r="BO6" s="162"/>
      <c r="BP6" s="162"/>
      <c r="BQ6" s="162"/>
      <c r="BR6" s="162"/>
      <c r="BS6" s="162"/>
      <c r="BT6" s="162"/>
      <c r="BU6" s="162"/>
      <c r="BV6" s="162"/>
      <c r="BW6" s="162"/>
      <c r="BX6" s="162"/>
    </row>
    <row r="7" spans="1:84" ht="15.75" thickBot="1" x14ac:dyDescent="0.25">
      <c r="A7" s="94"/>
      <c r="B7" s="941" t="s">
        <v>166</v>
      </c>
      <c r="C7" s="942"/>
      <c r="D7" s="942"/>
      <c r="E7" s="942"/>
      <c r="F7" s="942"/>
      <c r="G7" s="942"/>
      <c r="H7" s="942"/>
      <c r="I7" s="942"/>
      <c r="J7" s="942"/>
      <c r="K7" s="942"/>
      <c r="L7" s="942"/>
      <c r="M7" s="942"/>
      <c r="N7" s="942"/>
      <c r="O7" s="942"/>
      <c r="P7" s="942"/>
      <c r="Q7" s="942"/>
      <c r="R7" s="942"/>
      <c r="S7" s="942"/>
      <c r="T7" s="942"/>
      <c r="U7" s="942"/>
      <c r="V7" s="942"/>
      <c r="W7" s="942"/>
      <c r="X7" s="942"/>
      <c r="Y7" s="942"/>
      <c r="Z7" s="942"/>
      <c r="AA7" s="942"/>
      <c r="AB7" s="942"/>
      <c r="AC7" s="942"/>
      <c r="AD7" s="942"/>
      <c r="AE7" s="942"/>
      <c r="AF7" s="942"/>
      <c r="AG7" s="942"/>
      <c r="AH7" s="942"/>
      <c r="AI7" s="942"/>
      <c r="AJ7" s="942"/>
      <c r="AK7" s="942"/>
      <c r="AL7" s="942"/>
      <c r="AM7" s="942"/>
      <c r="AN7" s="942"/>
      <c r="AO7" s="942"/>
      <c r="AP7" s="942"/>
      <c r="AQ7" s="942"/>
      <c r="AR7" s="942"/>
      <c r="AS7" s="942"/>
      <c r="AT7" s="942"/>
      <c r="AU7" s="942"/>
      <c r="AV7" s="942"/>
      <c r="AW7" s="942"/>
      <c r="AX7" s="942"/>
      <c r="AY7" s="942"/>
      <c r="AZ7" s="942"/>
      <c r="BA7" s="942"/>
      <c r="BB7" s="942"/>
      <c r="BC7" s="942"/>
      <c r="BD7" s="942"/>
      <c r="BE7" s="942"/>
      <c r="BF7" s="943"/>
      <c r="BG7" s="94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</row>
    <row r="8" spans="1:84" ht="16.5" thickBot="1" x14ac:dyDescent="0.25">
      <c r="A8" s="94"/>
      <c r="B8" s="95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63"/>
      <c r="X8" s="63"/>
      <c r="Y8" s="63"/>
      <c r="Z8" s="63"/>
      <c r="AA8" s="63"/>
      <c r="AB8" s="63"/>
      <c r="AC8" s="63"/>
      <c r="AD8" s="70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97"/>
      <c r="BG8" s="94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</row>
    <row r="9" spans="1:84" ht="13.5" thickBot="1" x14ac:dyDescent="0.25">
      <c r="A9" s="94"/>
      <c r="B9" s="63"/>
      <c r="C9" s="895" t="s">
        <v>81</v>
      </c>
      <c r="D9" s="895"/>
      <c r="E9" s="895"/>
      <c r="F9" s="895"/>
      <c r="G9" s="895"/>
      <c r="H9" s="895"/>
      <c r="I9" s="895"/>
      <c r="J9" s="895"/>
      <c r="K9" s="895"/>
      <c r="L9" s="895"/>
      <c r="M9" s="895"/>
      <c r="N9" s="895"/>
      <c r="O9" s="895"/>
      <c r="P9" s="895"/>
      <c r="Q9" s="895"/>
      <c r="R9" s="895"/>
      <c r="S9" s="895"/>
      <c r="T9" s="895"/>
      <c r="U9" s="895"/>
      <c r="V9" s="895"/>
      <c r="W9" s="895"/>
      <c r="X9" s="895"/>
      <c r="Y9" s="895"/>
      <c r="Z9" s="895"/>
      <c r="AA9" s="895"/>
      <c r="AB9" s="944" t="str">
        <f>'AVENTOS planning tool'!AV20</f>
        <v/>
      </c>
      <c r="AC9" s="945"/>
      <c r="AD9" s="945"/>
      <c r="AE9" s="945"/>
      <c r="AF9" s="945"/>
      <c r="AG9" s="945"/>
      <c r="AH9" s="945"/>
      <c r="AI9" s="945"/>
      <c r="AJ9" s="945"/>
      <c r="AK9" s="945"/>
      <c r="AL9" s="945"/>
      <c r="AM9" s="945"/>
      <c r="AN9" s="945"/>
      <c r="AO9" s="945"/>
      <c r="AP9" s="946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94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</row>
    <row r="10" spans="1:84" ht="13.5" thickBot="1" x14ac:dyDescent="0.25">
      <c r="A10" s="94"/>
      <c r="B10" s="63"/>
      <c r="C10" s="894" t="s">
        <v>436</v>
      </c>
      <c r="D10" s="895"/>
      <c r="E10" s="895"/>
      <c r="F10" s="895"/>
      <c r="G10" s="895"/>
      <c r="H10" s="895"/>
      <c r="I10" s="895"/>
      <c r="J10" s="895"/>
      <c r="K10" s="895"/>
      <c r="L10" s="895"/>
      <c r="M10" s="895"/>
      <c r="N10" s="895"/>
      <c r="O10" s="895"/>
      <c r="P10" s="895"/>
      <c r="Q10" s="895"/>
      <c r="R10" s="895"/>
      <c r="S10" s="895"/>
      <c r="T10" s="895"/>
      <c r="U10" s="895"/>
      <c r="V10" s="895"/>
      <c r="W10" s="895"/>
      <c r="X10" s="895"/>
      <c r="Y10" s="895"/>
      <c r="Z10" s="895"/>
      <c r="AA10" s="895"/>
      <c r="AB10" s="944">
        <f>'AVENTOS planning tool'!AV22</f>
        <v>0</v>
      </c>
      <c r="AC10" s="945"/>
      <c r="AD10" s="945"/>
      <c r="AE10" s="945"/>
      <c r="AF10" s="945"/>
      <c r="AG10" s="945"/>
      <c r="AH10" s="945"/>
      <c r="AI10" s="945"/>
      <c r="AJ10" s="945"/>
      <c r="AK10" s="945"/>
      <c r="AL10" s="945"/>
      <c r="AM10" s="945"/>
      <c r="AN10" s="945"/>
      <c r="AO10" s="945"/>
      <c r="AP10" s="946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94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</row>
    <row r="11" spans="1:84" ht="13.5" thickBot="1" x14ac:dyDescent="0.25">
      <c r="A11" s="94"/>
      <c r="B11" s="63"/>
      <c r="C11" s="895" t="str">
        <f>IF('AVENTOS planning tool'!L21="Wood door","Installation screws for wood doors","")</f>
        <v/>
      </c>
      <c r="D11" s="895"/>
      <c r="E11" s="895"/>
      <c r="F11" s="895"/>
      <c r="G11" s="895"/>
      <c r="H11" s="895"/>
      <c r="I11" s="895"/>
      <c r="J11" s="895"/>
      <c r="K11" s="895"/>
      <c r="L11" s="895"/>
      <c r="M11" s="895"/>
      <c r="N11" s="895"/>
      <c r="O11" s="895"/>
      <c r="P11" s="895"/>
      <c r="Q11" s="895"/>
      <c r="R11" s="895"/>
      <c r="S11" s="895"/>
      <c r="T11" s="895"/>
      <c r="U11" s="895"/>
      <c r="V11" s="895"/>
      <c r="W11" s="895"/>
      <c r="X11" s="895"/>
      <c r="Y11" s="895"/>
      <c r="Z11" s="895"/>
      <c r="AA11" s="895"/>
      <c r="AB11" s="897" t="str">
        <f>IF(C11="Installation screws for wood doors","606N or 606P","")</f>
        <v/>
      </c>
      <c r="AC11" s="897"/>
      <c r="AD11" s="897"/>
      <c r="AE11" s="897"/>
      <c r="AF11" s="897"/>
      <c r="AG11" s="897"/>
      <c r="AH11" s="897"/>
      <c r="AI11" s="897"/>
      <c r="AJ11" s="897"/>
      <c r="AK11" s="897"/>
      <c r="AL11" s="897"/>
      <c r="AM11" s="897"/>
      <c r="AN11" s="897"/>
      <c r="AO11" s="897"/>
      <c r="AP11" s="897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94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</row>
    <row r="12" spans="1:84" ht="13.5" thickBot="1" x14ac:dyDescent="0.25">
      <c r="A12" s="94"/>
      <c r="B12" s="63"/>
      <c r="C12" s="895" t="str">
        <f>IF('AVENTOS planning tool'!L21="Wide aluminum","Installation screws for wide aluminum frame doors","")</f>
        <v/>
      </c>
      <c r="D12" s="895"/>
      <c r="E12" s="895"/>
      <c r="F12" s="895"/>
      <c r="G12" s="895"/>
      <c r="H12" s="895"/>
      <c r="I12" s="895"/>
      <c r="J12" s="895"/>
      <c r="K12" s="895"/>
      <c r="L12" s="895"/>
      <c r="M12" s="895"/>
      <c r="N12" s="895"/>
      <c r="O12" s="895"/>
      <c r="P12" s="895"/>
      <c r="Q12" s="895"/>
      <c r="R12" s="895"/>
      <c r="S12" s="895"/>
      <c r="T12" s="895"/>
      <c r="U12" s="895"/>
      <c r="V12" s="895"/>
      <c r="W12" s="895"/>
      <c r="X12" s="895"/>
      <c r="Y12" s="895"/>
      <c r="Z12" s="895"/>
      <c r="AA12" s="895"/>
      <c r="AB12" s="897" t="str">
        <f>IF(C12="Installation screws for wide aluminum frame doors","7072A","")</f>
        <v/>
      </c>
      <c r="AC12" s="897"/>
      <c r="AD12" s="897"/>
      <c r="AE12" s="897"/>
      <c r="AF12" s="897"/>
      <c r="AG12" s="897"/>
      <c r="AH12" s="897"/>
      <c r="AI12" s="897"/>
      <c r="AJ12" s="897"/>
      <c r="AK12" s="897"/>
      <c r="AL12" s="897"/>
      <c r="AM12" s="897"/>
      <c r="AN12" s="897"/>
      <c r="AO12" s="897"/>
      <c r="AP12" s="897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94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</row>
    <row r="13" spans="1:84" ht="13.5" thickBot="1" x14ac:dyDescent="0.25">
      <c r="A13" s="94"/>
      <c r="B13" s="63"/>
      <c r="C13" s="895" t="s">
        <v>82</v>
      </c>
      <c r="D13" s="895"/>
      <c r="E13" s="895"/>
      <c r="F13" s="895"/>
      <c r="G13" s="895"/>
      <c r="H13" s="895"/>
      <c r="I13" s="895"/>
      <c r="J13" s="895"/>
      <c r="K13" s="895"/>
      <c r="L13" s="895"/>
      <c r="M13" s="895"/>
      <c r="N13" s="895"/>
      <c r="O13" s="895"/>
      <c r="P13" s="895"/>
      <c r="Q13" s="895"/>
      <c r="R13" s="895"/>
      <c r="S13" s="895"/>
      <c r="T13" s="895"/>
      <c r="U13" s="895"/>
      <c r="V13" s="895"/>
      <c r="W13" s="895"/>
      <c r="X13" s="895"/>
      <c r="Y13" s="895"/>
      <c r="Z13" s="895"/>
      <c r="AA13" s="895"/>
      <c r="AB13" s="944" t="str">
        <f>'AVENTOS planning tool'!AV21</f>
        <v/>
      </c>
      <c r="AC13" s="945"/>
      <c r="AD13" s="945"/>
      <c r="AE13" s="945"/>
      <c r="AF13" s="945"/>
      <c r="AG13" s="945"/>
      <c r="AH13" s="945"/>
      <c r="AI13" s="945"/>
      <c r="AJ13" s="945"/>
      <c r="AK13" s="945"/>
      <c r="AL13" s="945"/>
      <c r="AM13" s="945"/>
      <c r="AN13" s="945"/>
      <c r="AO13" s="945"/>
      <c r="AP13" s="946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94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</row>
    <row r="14" spans="1:84" ht="13.5" thickBot="1" x14ac:dyDescent="0.25">
      <c r="A14" s="94"/>
      <c r="B14" s="95"/>
      <c r="C14" s="753" t="str">
        <f>IF('AVENTOS planning tool'!AL25="Rod connector set","Rod connector set",IF('AVENTOS planning tool'!AL19="Mounting brackets","Mounting brackets",""))</f>
        <v/>
      </c>
      <c r="D14" s="642"/>
      <c r="E14" s="642"/>
      <c r="F14" s="642"/>
      <c r="G14" s="642"/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642"/>
      <c r="Y14" s="642"/>
      <c r="Z14" s="642"/>
      <c r="AA14" s="643"/>
      <c r="AB14" s="944" t="str">
        <f>IF(C14="Rod connector set",'AVENTOS planning tool'!AV22,IF(C14="Mounting brackets",'AVENTOS planning tool'!AV19,""))</f>
        <v/>
      </c>
      <c r="AC14" s="945"/>
      <c r="AD14" s="945"/>
      <c r="AE14" s="945"/>
      <c r="AF14" s="945"/>
      <c r="AG14" s="945"/>
      <c r="AH14" s="945"/>
      <c r="AI14" s="945"/>
      <c r="AJ14" s="945"/>
      <c r="AK14" s="945"/>
      <c r="AL14" s="945"/>
      <c r="AM14" s="945"/>
      <c r="AN14" s="945"/>
      <c r="AO14" s="945"/>
      <c r="AP14" s="946"/>
      <c r="AQ14" s="114"/>
      <c r="AR14" s="114"/>
      <c r="AS14" s="114"/>
      <c r="AT14" s="114"/>
      <c r="AU14" s="114"/>
      <c r="AV14" s="114"/>
      <c r="AW14" s="63"/>
      <c r="AX14" s="63"/>
      <c r="AY14" s="63"/>
      <c r="AZ14" s="63"/>
      <c r="BA14" s="966"/>
      <c r="BB14" s="967"/>
      <c r="BC14" s="967"/>
      <c r="BD14" s="967"/>
      <c r="BE14" s="968"/>
      <c r="BF14" s="97"/>
      <c r="BG14" s="94"/>
      <c r="BH14" s="161"/>
    </row>
    <row r="15" spans="1:84" ht="13.5" thickBot="1" x14ac:dyDescent="0.25">
      <c r="A15" s="94"/>
      <c r="B15" s="95"/>
      <c r="C15" s="753" t="str">
        <f>IF('AVENTOS planning tool'!AL27="SERVO-DRIVE set","SERVO-DRIVE set",IF('AVENTOS planning tool'!AL27="TIP-ON mechanism","TIP-ON mechanism",""))</f>
        <v/>
      </c>
      <c r="D15" s="642"/>
      <c r="E15" s="642"/>
      <c r="F15" s="642"/>
      <c r="G15" s="642"/>
      <c r="H15" s="642"/>
      <c r="I15" s="642"/>
      <c r="J15" s="642"/>
      <c r="K15" s="642"/>
      <c r="L15" s="642"/>
      <c r="M15" s="642"/>
      <c r="N15" s="642"/>
      <c r="O15" s="642"/>
      <c r="P15" s="642"/>
      <c r="Q15" s="642"/>
      <c r="R15" s="642"/>
      <c r="S15" s="642"/>
      <c r="T15" s="642"/>
      <c r="U15" s="642"/>
      <c r="V15" s="642"/>
      <c r="W15" s="642"/>
      <c r="X15" s="642"/>
      <c r="Y15" s="642"/>
      <c r="Z15" s="642"/>
      <c r="AA15" s="643"/>
      <c r="AB15" s="944" t="str">
        <f>IF(C15="SERVO-DRIVE set",'AVENTOS planning tool'!AV27,IF(C15="TIP-ON mechanism",'AVENTOS planning tool'!AV27,""))</f>
        <v/>
      </c>
      <c r="AC15" s="945"/>
      <c r="AD15" s="945"/>
      <c r="AE15" s="945"/>
      <c r="AF15" s="945"/>
      <c r="AG15" s="945"/>
      <c r="AH15" s="945"/>
      <c r="AI15" s="945"/>
      <c r="AJ15" s="945"/>
      <c r="AK15" s="945"/>
      <c r="AL15" s="945"/>
      <c r="AM15" s="945"/>
      <c r="AN15" s="945"/>
      <c r="AO15" s="945"/>
      <c r="AP15" s="946"/>
      <c r="AQ15" s="114"/>
      <c r="AR15" s="114"/>
      <c r="AS15" s="114"/>
      <c r="AT15" s="114"/>
      <c r="AU15" s="114"/>
      <c r="AV15" s="114"/>
      <c r="AW15" s="63"/>
      <c r="AX15" s="63"/>
      <c r="AY15" s="63"/>
      <c r="AZ15" s="63"/>
      <c r="BA15" s="63"/>
      <c r="BB15" s="63"/>
      <c r="BC15" s="63"/>
      <c r="BD15" s="63"/>
      <c r="BE15" s="63"/>
      <c r="BF15" s="97"/>
      <c r="BG15" s="94"/>
      <c r="BH15" s="161"/>
    </row>
    <row r="16" spans="1:84" ht="13.5" thickBot="1" x14ac:dyDescent="0.25">
      <c r="A16" s="94"/>
      <c r="B16" s="95"/>
      <c r="C16" s="753" t="str">
        <f>IF('AVENTOS planning tool'!AL28="Power supply set","Power supply set","")</f>
        <v/>
      </c>
      <c r="D16" s="642"/>
      <c r="E16" s="642"/>
      <c r="F16" s="642"/>
      <c r="G16" s="642"/>
      <c r="H16" s="642"/>
      <c r="I16" s="642"/>
      <c r="J16" s="642"/>
      <c r="K16" s="642"/>
      <c r="L16" s="642"/>
      <c r="M16" s="642"/>
      <c r="N16" s="642"/>
      <c r="O16" s="642"/>
      <c r="P16" s="642"/>
      <c r="Q16" s="642"/>
      <c r="R16" s="642"/>
      <c r="S16" s="642"/>
      <c r="T16" s="642"/>
      <c r="U16" s="642"/>
      <c r="V16" s="642"/>
      <c r="W16" s="642"/>
      <c r="X16" s="642"/>
      <c r="Y16" s="642"/>
      <c r="Z16" s="642"/>
      <c r="AA16" s="643"/>
      <c r="AB16" s="944" t="str">
        <f>IF(C16="Power supply set",'AVENTOS planning tool'!AV28,"")</f>
        <v/>
      </c>
      <c r="AC16" s="945"/>
      <c r="AD16" s="945"/>
      <c r="AE16" s="945"/>
      <c r="AF16" s="945"/>
      <c r="AG16" s="945"/>
      <c r="AH16" s="945"/>
      <c r="AI16" s="945"/>
      <c r="AJ16" s="945"/>
      <c r="AK16" s="945"/>
      <c r="AL16" s="945"/>
      <c r="AM16" s="945"/>
      <c r="AN16" s="945"/>
      <c r="AO16" s="945"/>
      <c r="AP16" s="946"/>
      <c r="AQ16" s="114"/>
      <c r="AR16" s="114"/>
      <c r="AS16" s="114"/>
      <c r="AT16" s="114"/>
      <c r="AU16" s="114"/>
      <c r="AV16" s="114"/>
      <c r="AW16" s="63"/>
      <c r="AX16" s="63"/>
      <c r="AY16" s="63"/>
      <c r="AZ16" s="63"/>
      <c r="BA16" s="63"/>
      <c r="BB16" s="63"/>
      <c r="BC16" s="63"/>
      <c r="BD16" s="63"/>
      <c r="BE16" s="63"/>
      <c r="BF16" s="97"/>
      <c r="BG16" s="94"/>
      <c r="BH16" s="161"/>
    </row>
    <row r="17" spans="1:76" ht="13.5" thickBot="1" x14ac:dyDescent="0.25">
      <c r="A17" s="94"/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94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</row>
    <row r="18" spans="1:76" ht="15.75" thickBot="1" x14ac:dyDescent="0.25">
      <c r="A18" s="94"/>
      <c r="B18" s="941" t="s">
        <v>165</v>
      </c>
      <c r="C18" s="942"/>
      <c r="D18" s="942"/>
      <c r="E18" s="942"/>
      <c r="F18" s="942"/>
      <c r="G18" s="942"/>
      <c r="H18" s="942"/>
      <c r="I18" s="942"/>
      <c r="J18" s="942"/>
      <c r="K18" s="942"/>
      <c r="L18" s="942"/>
      <c r="M18" s="942"/>
      <c r="N18" s="942"/>
      <c r="O18" s="942"/>
      <c r="P18" s="942"/>
      <c r="Q18" s="942"/>
      <c r="R18" s="942"/>
      <c r="S18" s="942"/>
      <c r="T18" s="942"/>
      <c r="U18" s="942"/>
      <c r="V18" s="942"/>
      <c r="W18" s="942"/>
      <c r="X18" s="942"/>
      <c r="Y18" s="942"/>
      <c r="Z18" s="942"/>
      <c r="AA18" s="942"/>
      <c r="AB18" s="942"/>
      <c r="AC18" s="942"/>
      <c r="AD18" s="942"/>
      <c r="AE18" s="942"/>
      <c r="AF18" s="942"/>
      <c r="AG18" s="942"/>
      <c r="AH18" s="942"/>
      <c r="AI18" s="942"/>
      <c r="AJ18" s="942"/>
      <c r="AK18" s="942"/>
      <c r="AL18" s="942"/>
      <c r="AM18" s="942"/>
      <c r="AN18" s="942"/>
      <c r="AO18" s="942"/>
      <c r="AP18" s="942"/>
      <c r="AQ18" s="942"/>
      <c r="AR18" s="942"/>
      <c r="AS18" s="942"/>
      <c r="AT18" s="942"/>
      <c r="AU18" s="942"/>
      <c r="AV18" s="942"/>
      <c r="AW18" s="942"/>
      <c r="AX18" s="942"/>
      <c r="AY18" s="942"/>
      <c r="AZ18" s="942"/>
      <c r="BA18" s="942"/>
      <c r="BB18" s="942"/>
      <c r="BC18" s="942"/>
      <c r="BD18" s="942"/>
      <c r="BE18" s="942"/>
      <c r="BF18" s="943"/>
      <c r="BG18" s="94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</row>
    <row r="19" spans="1:76" ht="16.5" thickBot="1" x14ac:dyDescent="0.25">
      <c r="A19" s="94"/>
      <c r="B19" s="6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21"/>
      <c r="R19" s="121"/>
      <c r="S19" s="121"/>
      <c r="T19" s="121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94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</row>
    <row r="20" spans="1:76" ht="15" x14ac:dyDescent="0.2">
      <c r="A20" s="94"/>
      <c r="B20" s="63"/>
      <c r="C20" s="1041">
        <f>BJ62</f>
        <v>0</v>
      </c>
      <c r="D20" s="1042"/>
      <c r="E20" s="1042"/>
      <c r="F20" s="1042"/>
      <c r="G20" s="1042"/>
      <c r="H20" s="1042"/>
      <c r="I20" s="1042"/>
      <c r="J20" s="1043"/>
      <c r="K20" s="881" t="s">
        <v>80</v>
      </c>
      <c r="L20" s="882"/>
      <c r="M20" s="883"/>
      <c r="N20" s="891" t="s">
        <v>137</v>
      </c>
      <c r="O20" s="699" t="s">
        <v>53</v>
      </c>
      <c r="P20" s="699"/>
      <c r="Q20" s="699"/>
      <c r="R20" s="699"/>
      <c r="S20" s="699"/>
      <c r="T20" s="699"/>
      <c r="U20" s="699"/>
      <c r="V20" s="699"/>
      <c r="W20" s="699"/>
      <c r="X20" s="699"/>
      <c r="Y20" s="699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94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</row>
    <row r="21" spans="1:76" ht="15.75" thickBot="1" x14ac:dyDescent="0.25">
      <c r="A21" s="94"/>
      <c r="B21" s="63"/>
      <c r="C21" s="972">
        <f>BJ63</f>
        <v>0</v>
      </c>
      <c r="D21" s="973"/>
      <c r="E21" s="973"/>
      <c r="F21" s="973"/>
      <c r="G21" s="973"/>
      <c r="H21" s="973"/>
      <c r="I21" s="973"/>
      <c r="J21" s="974"/>
      <c r="K21" s="884" t="s">
        <v>136</v>
      </c>
      <c r="L21" s="885"/>
      <c r="M21" s="886"/>
      <c r="N21" s="891"/>
      <c r="O21" s="699"/>
      <c r="P21" s="699"/>
      <c r="Q21" s="699"/>
      <c r="R21" s="699"/>
      <c r="S21" s="699"/>
      <c r="T21" s="699"/>
      <c r="U21" s="699"/>
      <c r="V21" s="699"/>
      <c r="W21" s="699"/>
      <c r="X21" s="699"/>
      <c r="Y21" s="699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94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</row>
    <row r="22" spans="1:76" ht="15" x14ac:dyDescent="0.2">
      <c r="A22" s="94"/>
      <c r="B22" s="63"/>
      <c r="C22" s="1041">
        <f>BJ64</f>
        <v>0</v>
      </c>
      <c r="D22" s="1042"/>
      <c r="E22" s="1042"/>
      <c r="F22" s="1042"/>
      <c r="G22" s="1042"/>
      <c r="H22" s="1042"/>
      <c r="I22" s="1042"/>
      <c r="J22" s="1043"/>
      <c r="K22" s="999" t="s">
        <v>80</v>
      </c>
      <c r="L22" s="1000"/>
      <c r="M22" s="1001"/>
      <c r="N22" s="890" t="s">
        <v>137</v>
      </c>
      <c r="O22" s="699" t="s">
        <v>139</v>
      </c>
      <c r="P22" s="699"/>
      <c r="Q22" s="699"/>
      <c r="R22" s="699"/>
      <c r="S22" s="699"/>
      <c r="T22" s="699"/>
      <c r="U22" s="699"/>
      <c r="V22" s="699"/>
      <c r="W22" s="699"/>
      <c r="X22" s="699"/>
      <c r="Y22" s="699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94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</row>
    <row r="23" spans="1:76" ht="15.75" thickBot="1" x14ac:dyDescent="0.25">
      <c r="A23" s="94"/>
      <c r="B23" s="63"/>
      <c r="C23" s="972">
        <f>BJ65</f>
        <v>0</v>
      </c>
      <c r="D23" s="973"/>
      <c r="E23" s="973"/>
      <c r="F23" s="973"/>
      <c r="G23" s="973"/>
      <c r="H23" s="973"/>
      <c r="I23" s="973"/>
      <c r="J23" s="974"/>
      <c r="K23" s="884" t="s">
        <v>136</v>
      </c>
      <c r="L23" s="885"/>
      <c r="M23" s="886"/>
      <c r="N23" s="890"/>
      <c r="O23" s="699"/>
      <c r="P23" s="699"/>
      <c r="Q23" s="699"/>
      <c r="R23" s="699"/>
      <c r="S23" s="699"/>
      <c r="T23" s="699"/>
      <c r="U23" s="699"/>
      <c r="V23" s="699"/>
      <c r="W23" s="699"/>
      <c r="X23" s="699"/>
      <c r="Y23" s="699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94"/>
    </row>
    <row r="24" spans="1:76" ht="15.75" thickBot="1" x14ac:dyDescent="0.25">
      <c r="A24" s="94"/>
      <c r="B24" s="63"/>
      <c r="C24" s="718" t="e">
        <f>BJ78</f>
        <v>#VALUE!</v>
      </c>
      <c r="D24" s="719"/>
      <c r="E24" s="719"/>
      <c r="F24" s="719"/>
      <c r="G24" s="719"/>
      <c r="H24" s="719"/>
      <c r="I24" s="719"/>
      <c r="J24" s="720"/>
      <c r="K24" s="721" t="s">
        <v>136</v>
      </c>
      <c r="L24" s="722"/>
      <c r="M24" s="723"/>
      <c r="N24" s="63"/>
      <c r="O24" s="699" t="s">
        <v>5</v>
      </c>
      <c r="P24" s="699"/>
      <c r="Q24" s="699"/>
      <c r="R24" s="699"/>
      <c r="S24" s="699"/>
      <c r="T24" s="699"/>
      <c r="U24" s="699"/>
      <c r="V24" s="699"/>
      <c r="W24" s="699"/>
      <c r="X24" s="699"/>
      <c r="Y24" s="699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94"/>
    </row>
    <row r="25" spans="1:76" ht="15.75" thickBot="1" x14ac:dyDescent="0.25">
      <c r="A25" s="94"/>
      <c r="B25" s="63"/>
      <c r="C25" s="718" t="e">
        <f>BJ79</f>
        <v>#VALUE!</v>
      </c>
      <c r="D25" s="719"/>
      <c r="E25" s="719"/>
      <c r="F25" s="719"/>
      <c r="G25" s="719"/>
      <c r="H25" s="719"/>
      <c r="I25" s="719"/>
      <c r="J25" s="720"/>
      <c r="K25" s="721" t="s">
        <v>136</v>
      </c>
      <c r="L25" s="722"/>
      <c r="M25" s="723"/>
      <c r="N25" s="63"/>
      <c r="O25" s="699" t="s">
        <v>6</v>
      </c>
      <c r="P25" s="699"/>
      <c r="Q25" s="699"/>
      <c r="R25" s="699"/>
      <c r="S25" s="699"/>
      <c r="T25" s="699"/>
      <c r="U25" s="699"/>
      <c r="V25" s="699"/>
      <c r="W25" s="699"/>
      <c r="X25" s="699"/>
      <c r="Y25" s="699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94"/>
    </row>
    <row r="26" spans="1:76" ht="15.75" thickBot="1" x14ac:dyDescent="0.25">
      <c r="A26" s="94"/>
      <c r="B26" s="63"/>
      <c r="C26" s="718" t="str">
        <f>BJ71</f>
        <v/>
      </c>
      <c r="D26" s="719"/>
      <c r="E26" s="719"/>
      <c r="F26" s="719"/>
      <c r="G26" s="719"/>
      <c r="H26" s="719"/>
      <c r="I26" s="719"/>
      <c r="J26" s="720"/>
      <c r="K26" s="721" t="s">
        <v>136</v>
      </c>
      <c r="L26" s="722"/>
      <c r="M26" s="723"/>
      <c r="N26" s="63"/>
      <c r="O26" s="699" t="s">
        <v>143</v>
      </c>
      <c r="P26" s="699"/>
      <c r="Q26" s="699"/>
      <c r="R26" s="699"/>
      <c r="S26" s="699"/>
      <c r="T26" s="699"/>
      <c r="U26" s="699"/>
      <c r="V26" s="699"/>
      <c r="W26" s="699"/>
      <c r="X26" s="699"/>
      <c r="Y26" s="699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94"/>
    </row>
    <row r="27" spans="1:76" ht="15.75" thickBot="1" x14ac:dyDescent="0.25">
      <c r="A27" s="94"/>
      <c r="B27" s="63"/>
      <c r="C27" s="718" t="str">
        <f>BJ72</f>
        <v/>
      </c>
      <c r="D27" s="719"/>
      <c r="E27" s="719"/>
      <c r="F27" s="719"/>
      <c r="G27" s="719"/>
      <c r="H27" s="719"/>
      <c r="I27" s="719"/>
      <c r="J27" s="720"/>
      <c r="K27" s="721" t="s">
        <v>136</v>
      </c>
      <c r="L27" s="722"/>
      <c r="M27" s="723"/>
      <c r="N27" s="63"/>
      <c r="O27" s="699" t="s">
        <v>144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94"/>
    </row>
    <row r="28" spans="1:76" ht="15.75" thickBot="1" x14ac:dyDescent="0.25">
      <c r="A28" s="94"/>
      <c r="B28" s="63"/>
      <c r="C28" s="718" t="str">
        <f>BJ73</f>
        <v/>
      </c>
      <c r="D28" s="719"/>
      <c r="E28" s="719"/>
      <c r="F28" s="719"/>
      <c r="G28" s="719"/>
      <c r="H28" s="719"/>
      <c r="I28" s="719"/>
      <c r="J28" s="720"/>
      <c r="K28" s="721" t="s">
        <v>136</v>
      </c>
      <c r="L28" s="722"/>
      <c r="M28" s="723"/>
      <c r="N28" s="63"/>
      <c r="O28" s="699" t="s">
        <v>145</v>
      </c>
      <c r="P28" s="699"/>
      <c r="Q28" s="699"/>
      <c r="R28" s="699"/>
      <c r="S28" s="699"/>
      <c r="T28" s="699"/>
      <c r="U28" s="699"/>
      <c r="V28" s="699"/>
      <c r="W28" s="699"/>
      <c r="X28" s="699"/>
      <c r="Y28" s="699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94"/>
    </row>
    <row r="29" spans="1:76" ht="15.75" thickBot="1" x14ac:dyDescent="0.25">
      <c r="A29" s="94"/>
      <c r="B29" s="63"/>
      <c r="C29" s="718">
        <f>BJ75</f>
        <v>0</v>
      </c>
      <c r="D29" s="719"/>
      <c r="E29" s="719"/>
      <c r="F29" s="719"/>
      <c r="G29" s="719"/>
      <c r="H29" s="719"/>
      <c r="I29" s="719"/>
      <c r="J29" s="720"/>
      <c r="K29" s="721" t="s">
        <v>136</v>
      </c>
      <c r="L29" s="722"/>
      <c r="M29" s="723"/>
      <c r="N29" s="63"/>
      <c r="O29" s="699" t="s">
        <v>195</v>
      </c>
      <c r="P29" s="699"/>
      <c r="Q29" s="699"/>
      <c r="R29" s="699"/>
      <c r="S29" s="699"/>
      <c r="T29" s="699"/>
      <c r="U29" s="699"/>
      <c r="V29" s="699"/>
      <c r="W29" s="699"/>
      <c r="X29" s="699"/>
      <c r="Y29" s="699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94"/>
    </row>
    <row r="30" spans="1:76" ht="15.75" thickBot="1" x14ac:dyDescent="0.25">
      <c r="A30" s="94"/>
      <c r="B30" s="63"/>
      <c r="C30" s="718">
        <f>BJ76</f>
        <v>0</v>
      </c>
      <c r="D30" s="719"/>
      <c r="E30" s="719"/>
      <c r="F30" s="719"/>
      <c r="G30" s="719"/>
      <c r="H30" s="719"/>
      <c r="I30" s="719"/>
      <c r="J30" s="720"/>
      <c r="K30" s="721" t="s">
        <v>136</v>
      </c>
      <c r="L30" s="722"/>
      <c r="M30" s="723"/>
      <c r="N30" s="63"/>
      <c r="O30" s="699" t="s">
        <v>160</v>
      </c>
      <c r="P30" s="699"/>
      <c r="Q30" s="699"/>
      <c r="R30" s="699"/>
      <c r="S30" s="699"/>
      <c r="T30" s="699"/>
      <c r="U30" s="699"/>
      <c r="V30" s="699"/>
      <c r="W30" s="699"/>
      <c r="X30" s="699"/>
      <c r="Y30" s="699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94"/>
    </row>
    <row r="31" spans="1:76" ht="15.75" thickBot="1" x14ac:dyDescent="0.25">
      <c r="A31" s="94"/>
      <c r="B31" s="63"/>
      <c r="C31" s="718">
        <f>BJ77</f>
        <v>0</v>
      </c>
      <c r="D31" s="719"/>
      <c r="E31" s="719"/>
      <c r="F31" s="719"/>
      <c r="G31" s="719"/>
      <c r="H31" s="719"/>
      <c r="I31" s="719"/>
      <c r="J31" s="720"/>
      <c r="K31" s="721" t="s">
        <v>136</v>
      </c>
      <c r="L31" s="722"/>
      <c r="M31" s="723"/>
      <c r="N31" s="63"/>
      <c r="O31" s="699" t="s">
        <v>147</v>
      </c>
      <c r="P31" s="699"/>
      <c r="Q31" s="699"/>
      <c r="R31" s="699"/>
      <c r="S31" s="699"/>
      <c r="T31" s="699"/>
      <c r="U31" s="699"/>
      <c r="V31" s="699"/>
      <c r="W31" s="699"/>
      <c r="X31" s="699"/>
      <c r="Y31" s="699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94"/>
    </row>
    <row r="32" spans="1:76" x14ac:dyDescent="0.2">
      <c r="A32" s="94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94"/>
    </row>
    <row r="33" spans="1:76" ht="13.5" thickBot="1" x14ac:dyDescent="0.25">
      <c r="A33" s="94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94"/>
    </row>
    <row r="34" spans="1:76" ht="15.75" thickBot="1" x14ac:dyDescent="0.25">
      <c r="A34" s="94"/>
      <c r="B34" s="941" t="s">
        <v>164</v>
      </c>
      <c r="C34" s="942"/>
      <c r="D34" s="942"/>
      <c r="E34" s="942"/>
      <c r="F34" s="942"/>
      <c r="G34" s="942"/>
      <c r="H34" s="942"/>
      <c r="I34" s="942"/>
      <c r="J34" s="942"/>
      <c r="K34" s="942"/>
      <c r="L34" s="942"/>
      <c r="M34" s="942"/>
      <c r="N34" s="942"/>
      <c r="O34" s="942"/>
      <c r="P34" s="942"/>
      <c r="Q34" s="942"/>
      <c r="R34" s="942"/>
      <c r="S34" s="942"/>
      <c r="T34" s="942"/>
      <c r="U34" s="942"/>
      <c r="V34" s="942"/>
      <c r="W34" s="942"/>
      <c r="X34" s="942"/>
      <c r="Y34" s="942"/>
      <c r="Z34" s="942"/>
      <c r="AA34" s="942"/>
      <c r="AB34" s="942"/>
      <c r="AC34" s="942"/>
      <c r="AD34" s="942"/>
      <c r="AE34" s="942"/>
      <c r="AF34" s="942"/>
      <c r="AG34" s="942"/>
      <c r="AH34" s="942"/>
      <c r="AI34" s="942"/>
      <c r="AJ34" s="942"/>
      <c r="AK34" s="942"/>
      <c r="AL34" s="942"/>
      <c r="AM34" s="942"/>
      <c r="AN34" s="942"/>
      <c r="AO34" s="942"/>
      <c r="AP34" s="942"/>
      <c r="AQ34" s="942"/>
      <c r="AR34" s="942"/>
      <c r="AS34" s="942"/>
      <c r="AT34" s="942"/>
      <c r="AU34" s="942"/>
      <c r="AV34" s="942"/>
      <c r="AW34" s="942"/>
      <c r="AX34" s="942"/>
      <c r="AY34" s="942"/>
      <c r="AZ34" s="942"/>
      <c r="BA34" s="942"/>
      <c r="BB34" s="942"/>
      <c r="BC34" s="942"/>
      <c r="BD34" s="942"/>
      <c r="BE34" s="942"/>
      <c r="BF34" s="943"/>
      <c r="BG34" s="94"/>
    </row>
    <row r="35" spans="1:76" ht="16.5" thickBot="1" x14ac:dyDescent="0.25">
      <c r="A35" s="94"/>
      <c r="B35" s="6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21"/>
      <c r="R35" s="121"/>
      <c r="S35" s="121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94"/>
    </row>
    <row r="36" spans="1:76" ht="15.75" thickBot="1" x14ac:dyDescent="0.25">
      <c r="A36" s="94"/>
      <c r="B36" s="63"/>
      <c r="C36" s="718" t="str">
        <f>IF(AF53="",AF72,IF(AF72="",AF53))</f>
        <v/>
      </c>
      <c r="D36" s="719"/>
      <c r="E36" s="719"/>
      <c r="F36" s="719"/>
      <c r="G36" s="719"/>
      <c r="H36" s="719"/>
      <c r="I36" s="719"/>
      <c r="J36" s="720"/>
      <c r="K36" s="721" t="s">
        <v>136</v>
      </c>
      <c r="L36" s="722"/>
      <c r="M36" s="723"/>
      <c r="N36" s="63"/>
      <c r="O36" s="914" t="s">
        <v>437</v>
      </c>
      <c r="P36" s="699"/>
      <c r="Q36" s="699"/>
      <c r="R36" s="699"/>
      <c r="S36" s="699"/>
      <c r="T36" s="699"/>
      <c r="U36" s="699"/>
      <c r="V36" s="699"/>
      <c r="W36" s="699"/>
      <c r="X36" s="699"/>
      <c r="Y36" s="699"/>
      <c r="Z36" s="699"/>
      <c r="AA36" s="699"/>
      <c r="AB36" s="699"/>
      <c r="AC36" s="699"/>
      <c r="AD36" s="699"/>
      <c r="AE36" s="699"/>
      <c r="AF36" s="699"/>
      <c r="AG36" s="699"/>
      <c r="AH36" s="699"/>
      <c r="AI36" s="699"/>
      <c r="AJ36" s="699"/>
      <c r="AK36" s="699"/>
      <c r="AL36" s="699"/>
      <c r="AM36" s="699"/>
      <c r="AN36" s="699"/>
      <c r="AO36" s="699"/>
      <c r="AP36" s="699"/>
      <c r="AQ36" s="699"/>
      <c r="AR36" s="699"/>
      <c r="AS36" s="699"/>
      <c r="AT36" s="699"/>
      <c r="AU36" s="699"/>
      <c r="AV36" s="699"/>
      <c r="AW36" s="699"/>
      <c r="AX36" s="699"/>
      <c r="AY36" s="699"/>
      <c r="AZ36" s="699"/>
      <c r="BA36" s="699"/>
      <c r="BB36" s="699"/>
      <c r="BC36" s="699"/>
      <c r="BD36" s="699"/>
      <c r="BE36" s="699"/>
      <c r="BF36" s="699"/>
      <c r="BG36" s="110"/>
    </row>
    <row r="37" spans="1:76" ht="15.75" thickBot="1" x14ac:dyDescent="0.25">
      <c r="A37" s="94"/>
      <c r="B37" s="63"/>
      <c r="C37" s="718" t="str">
        <f>IF(AF74="",AF55,AF74)</f>
        <v/>
      </c>
      <c r="D37" s="719"/>
      <c r="E37" s="719"/>
      <c r="F37" s="719"/>
      <c r="G37" s="719"/>
      <c r="H37" s="719"/>
      <c r="I37" s="719"/>
      <c r="J37" s="720"/>
      <c r="K37" s="721" t="s">
        <v>136</v>
      </c>
      <c r="L37" s="722"/>
      <c r="M37" s="723"/>
      <c r="N37" s="63"/>
      <c r="O37" s="699" t="s">
        <v>229</v>
      </c>
      <c r="P37" s="699"/>
      <c r="Q37" s="699"/>
      <c r="R37" s="699"/>
      <c r="S37" s="699"/>
      <c r="T37" s="699"/>
      <c r="U37" s="699"/>
      <c r="V37" s="699"/>
      <c r="W37" s="699"/>
      <c r="X37" s="699"/>
      <c r="Y37" s="699"/>
      <c r="Z37" s="699"/>
      <c r="AA37" s="699"/>
      <c r="AB37" s="699"/>
      <c r="AC37" s="699"/>
      <c r="AD37" s="699"/>
      <c r="AE37" s="699"/>
      <c r="AF37" s="699"/>
      <c r="AG37" s="699"/>
      <c r="AH37" s="699"/>
      <c r="AI37" s="699"/>
      <c r="AJ37" s="699"/>
      <c r="AK37" s="699"/>
      <c r="AL37" s="699"/>
      <c r="AM37" s="699"/>
      <c r="AN37" s="699"/>
      <c r="AO37" s="699"/>
      <c r="AP37" s="699"/>
      <c r="AQ37" s="699"/>
      <c r="AR37" s="699"/>
      <c r="AS37" s="699"/>
      <c r="AT37" s="699"/>
      <c r="AU37" s="699"/>
      <c r="AV37" s="699"/>
      <c r="AW37" s="699"/>
      <c r="AX37" s="699"/>
      <c r="AY37" s="699"/>
      <c r="AZ37" s="699"/>
      <c r="BA37" s="699"/>
      <c r="BB37" s="699"/>
      <c r="BC37" s="699"/>
      <c r="BD37" s="699"/>
      <c r="BE37" s="699"/>
      <c r="BF37" s="699"/>
      <c r="BG37" s="110"/>
    </row>
    <row r="38" spans="1:76" ht="15.75" thickBot="1" x14ac:dyDescent="0.25">
      <c r="A38" s="94"/>
      <c r="B38" s="63"/>
      <c r="C38" s="718" t="str">
        <f>IF(AF76="",AF57,AF76)</f>
        <v/>
      </c>
      <c r="D38" s="719"/>
      <c r="E38" s="719"/>
      <c r="F38" s="719"/>
      <c r="G38" s="719"/>
      <c r="H38" s="719"/>
      <c r="I38" s="719"/>
      <c r="J38" s="720"/>
      <c r="K38" s="721" t="s">
        <v>136</v>
      </c>
      <c r="L38" s="722"/>
      <c r="M38" s="723"/>
      <c r="N38" s="63"/>
      <c r="O38" s="699" t="s">
        <v>228</v>
      </c>
      <c r="P38" s="699"/>
      <c r="Q38" s="699"/>
      <c r="R38" s="699"/>
      <c r="S38" s="699"/>
      <c r="T38" s="699"/>
      <c r="U38" s="699"/>
      <c r="V38" s="699"/>
      <c r="W38" s="699"/>
      <c r="X38" s="699"/>
      <c r="Y38" s="699"/>
      <c r="Z38" s="699"/>
      <c r="AA38" s="699"/>
      <c r="AB38" s="699"/>
      <c r="AC38" s="699"/>
      <c r="AD38" s="699"/>
      <c r="AE38" s="699"/>
      <c r="AF38" s="699"/>
      <c r="AG38" s="699"/>
      <c r="AH38" s="699"/>
      <c r="AI38" s="699"/>
      <c r="AJ38" s="699"/>
      <c r="AK38" s="699"/>
      <c r="AL38" s="699"/>
      <c r="AM38" s="699"/>
      <c r="AN38" s="699"/>
      <c r="AO38" s="699"/>
      <c r="AP38" s="699"/>
      <c r="AQ38" s="699"/>
      <c r="AR38" s="699"/>
      <c r="AS38" s="699"/>
      <c r="AT38" s="699"/>
      <c r="AU38" s="699"/>
      <c r="AV38" s="699"/>
      <c r="AW38" s="699"/>
      <c r="AX38" s="699"/>
      <c r="AY38" s="699"/>
      <c r="AZ38" s="699"/>
      <c r="BA38" s="699"/>
      <c r="BB38" s="699"/>
      <c r="BC38" s="699"/>
      <c r="BD38" s="699"/>
      <c r="BE38" s="699"/>
      <c r="BF38" s="699"/>
      <c r="BG38" s="110"/>
    </row>
    <row r="39" spans="1:76" ht="15.75" thickBot="1" x14ac:dyDescent="0.25">
      <c r="A39" s="94"/>
      <c r="B39" s="63"/>
      <c r="C39" s="718" t="str">
        <f>F116</f>
        <v/>
      </c>
      <c r="D39" s="719"/>
      <c r="E39" s="719"/>
      <c r="F39" s="719"/>
      <c r="G39" s="719"/>
      <c r="H39" s="719"/>
      <c r="I39" s="719"/>
      <c r="J39" s="720"/>
      <c r="K39" s="721" t="s">
        <v>136</v>
      </c>
      <c r="L39" s="722"/>
      <c r="M39" s="723"/>
      <c r="N39" s="63"/>
      <c r="O39" s="699" t="s">
        <v>225</v>
      </c>
      <c r="P39" s="699"/>
      <c r="Q39" s="699"/>
      <c r="R39" s="699"/>
      <c r="S39" s="699"/>
      <c r="T39" s="699"/>
      <c r="U39" s="699"/>
      <c r="V39" s="699"/>
      <c r="W39" s="699"/>
      <c r="X39" s="699"/>
      <c r="Y39" s="699"/>
      <c r="Z39" s="699"/>
      <c r="AA39" s="699"/>
      <c r="AB39" s="699"/>
      <c r="AC39" s="699"/>
      <c r="AD39" s="699"/>
      <c r="AE39" s="699"/>
      <c r="AF39" s="699"/>
      <c r="AG39" s="699"/>
      <c r="AH39" s="699"/>
      <c r="AI39" s="699"/>
      <c r="AJ39" s="699"/>
      <c r="AK39" s="699"/>
      <c r="AL39" s="699"/>
      <c r="AM39" s="699"/>
      <c r="AN39" s="699"/>
      <c r="AO39" s="699"/>
      <c r="AP39" s="699"/>
      <c r="AQ39" s="699"/>
      <c r="AR39" s="699"/>
      <c r="AS39" s="699"/>
      <c r="AT39" s="699"/>
      <c r="AU39" s="699"/>
      <c r="AV39" s="699"/>
      <c r="AW39" s="699"/>
      <c r="AX39" s="699"/>
      <c r="AY39" s="699"/>
      <c r="AZ39" s="699"/>
      <c r="BA39" s="699"/>
      <c r="BB39" s="699"/>
      <c r="BC39" s="699"/>
      <c r="BD39" s="699"/>
      <c r="BE39" s="699"/>
      <c r="BF39" s="699"/>
      <c r="BG39" s="11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</row>
    <row r="40" spans="1:76" ht="15.75" thickBot="1" x14ac:dyDescent="0.25">
      <c r="A40" s="94"/>
      <c r="B40" s="63"/>
      <c r="C40" s="718" t="str">
        <f>IF('AVENTOS planning tool'!CG6="","",F123)</f>
        <v/>
      </c>
      <c r="D40" s="719"/>
      <c r="E40" s="719"/>
      <c r="F40" s="719"/>
      <c r="G40" s="719"/>
      <c r="H40" s="719"/>
      <c r="I40" s="719"/>
      <c r="J40" s="720"/>
      <c r="K40" s="721" t="s">
        <v>136</v>
      </c>
      <c r="L40" s="722"/>
      <c r="M40" s="723"/>
      <c r="N40" s="63"/>
      <c r="O40" s="699" t="s">
        <v>226</v>
      </c>
      <c r="P40" s="699"/>
      <c r="Q40" s="699"/>
      <c r="R40" s="699"/>
      <c r="S40" s="699"/>
      <c r="T40" s="699"/>
      <c r="U40" s="699"/>
      <c r="V40" s="699"/>
      <c r="W40" s="699"/>
      <c r="X40" s="699"/>
      <c r="Y40" s="699"/>
      <c r="Z40" s="699"/>
      <c r="AA40" s="699"/>
      <c r="AB40" s="699"/>
      <c r="AC40" s="699"/>
      <c r="AD40" s="699"/>
      <c r="AE40" s="699"/>
      <c r="AF40" s="699"/>
      <c r="AG40" s="699"/>
      <c r="AH40" s="699"/>
      <c r="AI40" s="699"/>
      <c r="AJ40" s="699"/>
      <c r="AK40" s="699"/>
      <c r="AL40" s="699"/>
      <c r="AM40" s="699"/>
      <c r="AN40" s="699"/>
      <c r="AO40" s="699"/>
      <c r="AP40" s="699"/>
      <c r="AQ40" s="699"/>
      <c r="AR40" s="699"/>
      <c r="AS40" s="699"/>
      <c r="AT40" s="699"/>
      <c r="AU40" s="699"/>
      <c r="AV40" s="699"/>
      <c r="AW40" s="699"/>
      <c r="AX40" s="699"/>
      <c r="AY40" s="699"/>
      <c r="AZ40" s="699"/>
      <c r="BA40" s="699"/>
      <c r="BB40" s="699"/>
      <c r="BC40" s="699"/>
      <c r="BD40" s="699"/>
      <c r="BE40" s="699"/>
      <c r="BF40" s="699"/>
      <c r="BG40" s="110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</row>
    <row r="41" spans="1:76" ht="15" x14ac:dyDescent="0.2">
      <c r="A41" s="94"/>
      <c r="B41" s="63"/>
      <c r="C41" s="223"/>
      <c r="D41" s="223"/>
      <c r="E41" s="223"/>
      <c r="F41" s="223"/>
      <c r="G41" s="223"/>
      <c r="H41" s="223"/>
      <c r="I41" s="223"/>
      <c r="J41" s="223"/>
      <c r="K41" s="70"/>
      <c r="L41" s="70"/>
      <c r="M41" s="70"/>
      <c r="N41" s="63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110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</row>
    <row r="42" spans="1:76" x14ac:dyDescent="0.2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</row>
    <row r="43" spans="1:76" ht="23.25" x14ac:dyDescent="0.2">
      <c r="A43" s="1"/>
      <c r="B43" s="1"/>
      <c r="C43" s="906" t="s">
        <v>546</v>
      </c>
      <c r="D43" s="906"/>
      <c r="E43" s="906"/>
      <c r="F43" s="906"/>
      <c r="G43" s="906"/>
      <c r="H43" s="906"/>
      <c r="I43" s="906"/>
      <c r="J43" s="906"/>
      <c r="K43" s="906"/>
      <c r="L43" s="906"/>
      <c r="M43" s="906"/>
      <c r="N43" s="906"/>
      <c r="O43" s="906"/>
      <c r="P43" s="906"/>
      <c r="Q43" s="906"/>
      <c r="R43" s="906"/>
      <c r="S43" s="906"/>
      <c r="T43" s="906"/>
      <c r="U43" s="906"/>
      <c r="V43" s="906"/>
      <c r="W43" s="906"/>
      <c r="X43" s="906"/>
      <c r="Y43" s="906"/>
      <c r="Z43" s="906"/>
      <c r="AA43" s="906"/>
      <c r="AB43" s="906"/>
      <c r="AC43" s="906"/>
      <c r="AD43" s="906"/>
      <c r="AE43" s="906"/>
      <c r="AF43" s="906"/>
      <c r="AG43" s="906"/>
      <c r="AH43" s="906"/>
      <c r="AI43" s="906"/>
      <c r="AJ43" s="906"/>
      <c r="AK43" s="906"/>
      <c r="AL43" s="906"/>
      <c r="AM43" s="906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15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</row>
    <row r="44" spans="1:76" ht="13.5" thickBot="1" x14ac:dyDescent="0.25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0"/>
      <c r="BH44" s="162"/>
      <c r="BI44" s="162"/>
      <c r="BJ44" s="162"/>
      <c r="BK44" s="162"/>
      <c r="BL44" s="162"/>
      <c r="BM44" s="162"/>
      <c r="BN44" s="162"/>
      <c r="BO44" s="162"/>
      <c r="BP44" s="162"/>
      <c r="BQ44" s="162"/>
      <c r="BR44" s="162"/>
      <c r="BS44" s="162"/>
      <c r="BT44" s="162"/>
      <c r="BU44" s="162"/>
      <c r="BV44" s="162"/>
      <c r="BW44" s="162"/>
      <c r="BX44" s="162"/>
    </row>
    <row r="45" spans="1:76" ht="15.75" thickBot="1" x14ac:dyDescent="0.25">
      <c r="A45" s="94"/>
      <c r="B45" s="941" t="s">
        <v>171</v>
      </c>
      <c r="C45" s="942"/>
      <c r="D45" s="942"/>
      <c r="E45" s="942"/>
      <c r="F45" s="942"/>
      <c r="G45" s="942"/>
      <c r="H45" s="942"/>
      <c r="I45" s="942"/>
      <c r="J45" s="942"/>
      <c r="K45" s="942"/>
      <c r="L45" s="942"/>
      <c r="M45" s="942"/>
      <c r="N45" s="942"/>
      <c r="O45" s="942"/>
      <c r="P45" s="942"/>
      <c r="Q45" s="942"/>
      <c r="R45" s="942"/>
      <c r="S45" s="942"/>
      <c r="T45" s="942"/>
      <c r="U45" s="942"/>
      <c r="V45" s="942"/>
      <c r="W45" s="942"/>
      <c r="X45" s="942"/>
      <c r="Y45" s="942"/>
      <c r="Z45" s="942"/>
      <c r="AA45" s="942"/>
      <c r="AB45" s="942"/>
      <c r="AC45" s="942"/>
      <c r="AD45" s="942"/>
      <c r="AE45" s="942"/>
      <c r="AF45" s="942"/>
      <c r="AG45" s="942"/>
      <c r="AH45" s="942"/>
      <c r="AI45" s="942"/>
      <c r="AJ45" s="942"/>
      <c r="AK45" s="942"/>
      <c r="AL45" s="942"/>
      <c r="AM45" s="942"/>
      <c r="AN45" s="942"/>
      <c r="AO45" s="942"/>
      <c r="AP45" s="942"/>
      <c r="AQ45" s="942"/>
      <c r="AR45" s="942"/>
      <c r="AS45" s="942"/>
      <c r="AT45" s="942"/>
      <c r="AU45" s="942"/>
      <c r="AV45" s="942"/>
      <c r="AW45" s="942"/>
      <c r="AX45" s="942"/>
      <c r="AY45" s="942"/>
      <c r="AZ45" s="942"/>
      <c r="BA45" s="942"/>
      <c r="BB45" s="942"/>
      <c r="BC45" s="942"/>
      <c r="BD45" s="942"/>
      <c r="BE45" s="942"/>
      <c r="BF45" s="943"/>
      <c r="BG45" s="90"/>
      <c r="BH45" s="161"/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</row>
    <row r="46" spans="1:76" x14ac:dyDescent="0.2">
      <c r="A46" s="94"/>
      <c r="B46" s="63"/>
      <c r="C46" s="88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118"/>
      <c r="AF46" s="118"/>
      <c r="AG46" s="118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88"/>
      <c r="AV46" s="88"/>
      <c r="AW46" s="88"/>
      <c r="AX46" s="118"/>
      <c r="AY46" s="118"/>
      <c r="AZ46" s="118"/>
      <c r="BA46" s="88"/>
      <c r="BB46" s="88"/>
      <c r="BC46" s="1047"/>
      <c r="BD46" s="1047"/>
      <c r="BE46" s="116"/>
      <c r="BF46" s="116"/>
      <c r="BG46" s="94"/>
      <c r="BH46" s="161"/>
      <c r="BI46" s="161"/>
      <c r="BJ46" s="161"/>
      <c r="BK46" s="161"/>
      <c r="BL46" s="161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1"/>
      <c r="BX46" s="161"/>
    </row>
    <row r="47" spans="1:76" x14ac:dyDescent="0.2">
      <c r="A47" s="94"/>
      <c r="B47" s="63"/>
      <c r="C47" s="122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63"/>
      <c r="AD47" s="63"/>
      <c r="AE47" s="118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3"/>
      <c r="BF47" s="63"/>
      <c r="BG47" s="94"/>
      <c r="BH47" s="161"/>
      <c r="BI47" s="161"/>
      <c r="BJ47" s="161"/>
      <c r="BK47" s="161"/>
      <c r="BL47" s="161"/>
      <c r="BM47" s="161"/>
      <c r="BN47" s="161"/>
      <c r="BO47" s="161"/>
      <c r="BP47" s="161"/>
      <c r="BQ47" s="161"/>
      <c r="BR47" s="161"/>
      <c r="BS47" s="161"/>
      <c r="BT47" s="161"/>
      <c r="BU47" s="161"/>
      <c r="BV47" s="161"/>
      <c r="BW47" s="161"/>
      <c r="BX47" s="161"/>
    </row>
    <row r="48" spans="1:76" x14ac:dyDescent="0.2">
      <c r="A48" s="94"/>
      <c r="B48" s="63"/>
      <c r="C48" s="122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63"/>
      <c r="AD48" s="63"/>
      <c r="AE48" s="88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3"/>
      <c r="BF48" s="63"/>
      <c r="BG48" s="94"/>
      <c r="BH48" s="161"/>
      <c r="BI48" s="161"/>
      <c r="BJ48" s="161"/>
      <c r="BK48" s="161"/>
      <c r="BL48" s="161"/>
      <c r="BM48" s="161"/>
      <c r="BN48" s="161"/>
      <c r="BO48" s="161"/>
      <c r="BP48" s="161"/>
      <c r="BQ48" s="161"/>
      <c r="BR48" s="161"/>
      <c r="BS48" s="161"/>
      <c r="BT48" s="161"/>
      <c r="BU48" s="161"/>
      <c r="BV48" s="161"/>
      <c r="BW48" s="161"/>
      <c r="BX48" s="161"/>
    </row>
    <row r="49" spans="1:114" x14ac:dyDescent="0.2">
      <c r="A49" s="94"/>
      <c r="B49" s="63"/>
      <c r="C49" s="122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63"/>
      <c r="AD49" s="63"/>
      <c r="AE49" s="118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3"/>
      <c r="BF49" s="63"/>
      <c r="BG49" s="94"/>
      <c r="BH49" s="161"/>
      <c r="BI49" s="161"/>
      <c r="BJ49" s="161"/>
      <c r="BK49" s="161"/>
      <c r="BL49" s="161"/>
      <c r="BM49" s="161"/>
      <c r="BN49" s="161"/>
      <c r="BO49" s="161"/>
      <c r="BP49" s="161"/>
      <c r="BQ49" s="161"/>
      <c r="BR49" s="161"/>
      <c r="BS49" s="161"/>
      <c r="BT49" s="161"/>
      <c r="BU49" s="161"/>
      <c r="BV49" s="161"/>
      <c r="BW49" s="161"/>
      <c r="BX49" s="161"/>
    </row>
    <row r="50" spans="1:114" ht="13.5" thickBot="1" x14ac:dyDescent="0.25">
      <c r="A50" s="94"/>
      <c r="B50" s="63"/>
      <c r="C50" s="122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63"/>
      <c r="AD50" s="63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3"/>
      <c r="BF50" s="63"/>
      <c r="BG50" s="94"/>
      <c r="BH50" s="161"/>
      <c r="BI50" s="161"/>
      <c r="BJ50" s="161"/>
      <c r="BK50" s="161"/>
      <c r="BL50" s="161"/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1"/>
      <c r="BX50" s="161"/>
    </row>
    <row r="51" spans="1:114" ht="16.5" thickBot="1" x14ac:dyDescent="0.25">
      <c r="A51" s="94"/>
      <c r="B51" s="63"/>
      <c r="C51" s="122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63"/>
      <c r="AD51" s="63"/>
      <c r="AE51" s="118"/>
      <c r="AF51" s="920" t="str">
        <f>IF('AVENTOS planning tool'!CG4="FF", "",IF(BJ68&gt;=26,"NA",IF(BJ75="","",BJ75)))</f>
        <v/>
      </c>
      <c r="AG51" s="921"/>
      <c r="AH51" s="921"/>
      <c r="AI51" s="921"/>
      <c r="AJ51" s="922"/>
      <c r="AK51" s="721" t="s">
        <v>136</v>
      </c>
      <c r="AL51" s="722"/>
      <c r="AM51" s="723"/>
      <c r="AN51" s="66"/>
      <c r="AO51" s="699" t="s">
        <v>230</v>
      </c>
      <c r="AP51" s="699"/>
      <c r="AQ51" s="699"/>
      <c r="AR51" s="699"/>
      <c r="AS51" s="699"/>
      <c r="AT51" s="699"/>
      <c r="AU51" s="699"/>
      <c r="AV51" s="699"/>
      <c r="AW51" s="66"/>
      <c r="AX51" s="66"/>
      <c r="AY51" s="66"/>
      <c r="AZ51" s="66"/>
      <c r="BA51" s="66"/>
      <c r="BB51" s="66"/>
      <c r="BC51" s="66"/>
      <c r="BD51" s="66"/>
      <c r="BE51" s="63"/>
      <c r="BF51" s="106"/>
      <c r="BG51" s="94"/>
      <c r="BH51" s="161"/>
      <c r="BI51" s="161"/>
      <c r="BJ51" s="161"/>
      <c r="BK51" s="161"/>
      <c r="BL51" s="161"/>
      <c r="BM51" s="161"/>
      <c r="BN51" s="161"/>
      <c r="BO51" s="161"/>
      <c r="BP51" s="161"/>
      <c r="BQ51" s="161"/>
      <c r="BR51" s="161"/>
      <c r="BS51" s="161"/>
      <c r="BT51" s="161"/>
      <c r="BU51" s="161"/>
      <c r="BV51" s="161"/>
      <c r="BW51" s="161"/>
      <c r="BX51" s="161"/>
    </row>
    <row r="52" spans="1:114" ht="16.5" thickBot="1" x14ac:dyDescent="0.25">
      <c r="A52" s="94"/>
      <c r="B52" s="63"/>
      <c r="C52" s="122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63"/>
      <c r="AD52" s="63"/>
      <c r="AE52" s="118"/>
      <c r="AF52" s="66"/>
      <c r="AG52" s="66"/>
      <c r="AH52" s="66"/>
      <c r="AI52" s="66"/>
      <c r="AJ52" s="66"/>
      <c r="AK52" s="66"/>
      <c r="AL52" s="66"/>
      <c r="AM52" s="66"/>
      <c r="AN52" s="66"/>
      <c r="AO52" s="899" t="s">
        <v>216</v>
      </c>
      <c r="AP52" s="899"/>
      <c r="AQ52" s="899"/>
      <c r="AR52" s="899"/>
      <c r="AS52" s="899"/>
      <c r="AT52" s="899"/>
      <c r="AU52" s="899"/>
      <c r="AV52" s="899"/>
      <c r="AW52" s="899"/>
      <c r="AX52" s="899"/>
      <c r="AY52" s="899"/>
      <c r="AZ52" s="899"/>
      <c r="BA52" s="899"/>
      <c r="BB52" s="899"/>
      <c r="BC52" s="899"/>
      <c r="BD52" s="899"/>
      <c r="BE52" s="66"/>
      <c r="BF52" s="106"/>
      <c r="BG52" s="94"/>
      <c r="BH52" s="161"/>
      <c r="BI52" s="161"/>
      <c r="BJ52" s="161"/>
      <c r="BK52" s="161"/>
      <c r="BL52" s="161"/>
      <c r="BM52" s="161"/>
      <c r="BN52" s="161"/>
      <c r="BO52" s="161"/>
      <c r="BP52" s="161"/>
      <c r="BQ52" s="161"/>
      <c r="BR52" s="161"/>
      <c r="BS52" s="161"/>
      <c r="BT52" s="161"/>
      <c r="BU52" s="161"/>
      <c r="BV52" s="161"/>
      <c r="BW52" s="161"/>
      <c r="BX52" s="161"/>
    </row>
    <row r="53" spans="1:114" ht="16.5" thickBot="1" x14ac:dyDescent="0.25">
      <c r="A53" s="94"/>
      <c r="B53" s="63"/>
      <c r="C53" s="122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63"/>
      <c r="AD53" s="63"/>
      <c r="AE53" s="118"/>
      <c r="AF53" s="920" t="str">
        <f>IF('AVENTOS planning tool'!CG4="FF", "",IF(AF51="","",IF(AF51="NA","NA",52)))</f>
        <v/>
      </c>
      <c r="AG53" s="921"/>
      <c r="AH53" s="921"/>
      <c r="AI53" s="921"/>
      <c r="AJ53" s="922"/>
      <c r="AK53" s="721" t="s">
        <v>136</v>
      </c>
      <c r="AL53" s="722"/>
      <c r="AM53" s="723"/>
      <c r="AN53" s="66"/>
      <c r="AO53" s="899"/>
      <c r="AP53" s="899"/>
      <c r="AQ53" s="899"/>
      <c r="AR53" s="899"/>
      <c r="AS53" s="899"/>
      <c r="AT53" s="899"/>
      <c r="AU53" s="899"/>
      <c r="AV53" s="899"/>
      <c r="AW53" s="899"/>
      <c r="AX53" s="899"/>
      <c r="AY53" s="899"/>
      <c r="AZ53" s="899"/>
      <c r="BA53" s="899"/>
      <c r="BB53" s="899"/>
      <c r="BC53" s="899"/>
      <c r="BD53" s="899"/>
      <c r="BE53" s="66"/>
      <c r="BF53" s="106"/>
      <c r="BG53" s="94"/>
      <c r="BH53" s="161"/>
      <c r="BI53" s="161"/>
      <c r="BJ53" s="161"/>
      <c r="BK53" s="161"/>
      <c r="BL53" s="161"/>
      <c r="BM53" s="161"/>
      <c r="BN53" s="161"/>
      <c r="BO53" s="161"/>
      <c r="BP53" s="161"/>
      <c r="BQ53" s="161"/>
      <c r="BR53" s="161"/>
      <c r="BS53" s="161"/>
      <c r="BT53" s="161"/>
      <c r="BU53" s="161"/>
      <c r="BV53" s="161"/>
      <c r="BW53" s="161"/>
      <c r="BX53" s="161"/>
    </row>
    <row r="54" spans="1:114" ht="16.5" thickBot="1" x14ac:dyDescent="0.25">
      <c r="A54" s="94"/>
      <c r="B54" s="63"/>
      <c r="C54" s="122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63"/>
      <c r="AD54" s="63"/>
      <c r="AE54" s="121"/>
      <c r="AF54" s="201"/>
      <c r="AG54" s="201"/>
      <c r="AH54" s="201"/>
      <c r="AI54" s="201"/>
      <c r="AJ54" s="201"/>
      <c r="AK54" s="66"/>
      <c r="AL54" s="66"/>
      <c r="AM54" s="66"/>
      <c r="AN54" s="66"/>
      <c r="AO54" s="899"/>
      <c r="AP54" s="899"/>
      <c r="AQ54" s="899"/>
      <c r="AR54" s="899"/>
      <c r="AS54" s="899"/>
      <c r="AT54" s="899"/>
      <c r="AU54" s="899"/>
      <c r="AV54" s="899"/>
      <c r="AW54" s="899"/>
      <c r="AX54" s="899"/>
      <c r="AY54" s="899"/>
      <c r="AZ54" s="899"/>
      <c r="BA54" s="899"/>
      <c r="BB54" s="899"/>
      <c r="BC54" s="899"/>
      <c r="BD54" s="899"/>
      <c r="BE54" s="66"/>
      <c r="BF54" s="106"/>
      <c r="BG54" s="94"/>
      <c r="BH54" s="161"/>
      <c r="BI54" s="161"/>
      <c r="BJ54" s="161"/>
      <c r="BK54" s="161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</row>
    <row r="55" spans="1:114" ht="16.5" thickBot="1" x14ac:dyDescent="0.25">
      <c r="A55" s="94"/>
      <c r="B55" s="63"/>
      <c r="C55" s="122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63"/>
      <c r="AD55" s="63"/>
      <c r="AE55" s="121"/>
      <c r="AF55" s="718" t="str">
        <f>IF('AVENTOS planning tool'!CG4="FF", "",IF(AF51="NA","NA",IF(BJ75="","",IF(BJ75&lt;=20,37,IF(BJ75&lt;=24,35.5,IF(BJ75&lt;=26,34.5))))))</f>
        <v/>
      </c>
      <c r="AG55" s="719"/>
      <c r="AH55" s="719"/>
      <c r="AI55" s="719"/>
      <c r="AJ55" s="720"/>
      <c r="AK55" s="721" t="s">
        <v>136</v>
      </c>
      <c r="AL55" s="722"/>
      <c r="AM55" s="723"/>
      <c r="AN55" s="66"/>
      <c r="AO55" s="1036" t="s">
        <v>227</v>
      </c>
      <c r="AP55" s="1036"/>
      <c r="AQ55" s="1036"/>
      <c r="AR55" s="1036"/>
      <c r="AS55" s="103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3"/>
      <c r="BF55" s="106"/>
      <c r="BG55" s="94"/>
      <c r="BH55" s="161"/>
      <c r="BI55" s="161"/>
      <c r="BJ55" s="161"/>
      <c r="BK55" s="161"/>
      <c r="BL55" s="161"/>
      <c r="BM55" s="161"/>
      <c r="BN55" s="161"/>
      <c r="BO55" s="161"/>
      <c r="BP55" s="161"/>
      <c r="BQ55" s="161"/>
      <c r="BR55" s="161"/>
      <c r="BS55" s="161"/>
      <c r="BT55" s="161"/>
      <c r="BU55" s="161"/>
      <c r="BV55" s="161"/>
      <c r="BW55" s="161"/>
      <c r="BX55" s="161"/>
    </row>
    <row r="56" spans="1:114" ht="16.5" thickBot="1" x14ac:dyDescent="0.25">
      <c r="A56" s="94"/>
      <c r="B56" s="63"/>
      <c r="C56" s="122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63"/>
      <c r="AD56" s="63"/>
      <c r="AE56" s="103"/>
      <c r="AF56" s="201"/>
      <c r="AG56" s="201"/>
      <c r="AH56" s="201"/>
      <c r="AI56" s="201"/>
      <c r="AJ56" s="201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3"/>
      <c r="BF56" s="106"/>
      <c r="BG56" s="94"/>
      <c r="BH56" s="161"/>
      <c r="BI56" s="161"/>
      <c r="BJ56" s="161"/>
      <c r="BK56" s="161"/>
      <c r="BL56" s="161"/>
      <c r="BM56" s="161"/>
      <c r="BN56" s="161"/>
      <c r="BO56" s="161"/>
      <c r="BP56" s="161"/>
      <c r="BQ56" s="161"/>
      <c r="BR56" s="161"/>
      <c r="BS56" s="161"/>
      <c r="BT56" s="161"/>
      <c r="BU56" s="161"/>
      <c r="BV56" s="161"/>
      <c r="BW56" s="161"/>
      <c r="BX56" s="161"/>
    </row>
    <row r="57" spans="1:114" ht="16.5" thickBot="1" x14ac:dyDescent="0.25">
      <c r="A57" s="94"/>
      <c r="B57" s="63"/>
      <c r="C57" s="122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63"/>
      <c r="AD57" s="63"/>
      <c r="AE57" s="103"/>
      <c r="AF57" s="718" t="str">
        <f>IF('AVENTOS planning tool'!CG4="FF", "",IF(AF51="NA","NA",IF(BJ75="","",IF(BJ75&gt;26,"NA",IF(BJ75&gt;24,4,IF(BJ75&gt;20,2.5,1.5))))))</f>
        <v/>
      </c>
      <c r="AG57" s="719"/>
      <c r="AH57" s="719"/>
      <c r="AI57" s="719"/>
      <c r="AJ57" s="720"/>
      <c r="AK57" s="721" t="s">
        <v>136</v>
      </c>
      <c r="AL57" s="722"/>
      <c r="AM57" s="723"/>
      <c r="AN57" s="66"/>
      <c r="AO57" s="1036" t="s">
        <v>228</v>
      </c>
      <c r="AP57" s="1036"/>
      <c r="AQ57" s="1036"/>
      <c r="AR57" s="1036"/>
      <c r="AS57" s="1036"/>
      <c r="AT57" s="103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3"/>
      <c r="BF57" s="106"/>
      <c r="BG57" s="94"/>
      <c r="BH57" s="161"/>
      <c r="BI57" s="161"/>
      <c r="BJ57" s="161"/>
      <c r="BK57" s="161"/>
      <c r="BL57" s="161"/>
      <c r="BM57" s="161"/>
      <c r="BN57" s="161"/>
      <c r="BO57" s="161"/>
      <c r="BP57" s="161"/>
      <c r="BQ57" s="161"/>
      <c r="BR57" s="161"/>
      <c r="BS57" s="161"/>
      <c r="BT57" s="161"/>
      <c r="BU57" s="161"/>
      <c r="BV57" s="161"/>
      <c r="BW57" s="161"/>
      <c r="BX57" s="161"/>
    </row>
    <row r="58" spans="1:114" ht="15.75" x14ac:dyDescent="0.2">
      <c r="A58" s="94"/>
      <c r="B58" s="63"/>
      <c r="C58" s="122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63"/>
      <c r="AD58" s="63"/>
      <c r="AE58" s="10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218"/>
      <c r="BF58" s="106"/>
      <c r="BG58" s="94"/>
      <c r="BH58" s="161"/>
      <c r="BI58" s="161"/>
      <c r="BJ58" s="161"/>
      <c r="BK58" s="161"/>
      <c r="BL58" s="161"/>
      <c r="BM58" s="161"/>
      <c r="BN58" s="161"/>
      <c r="BO58" s="161"/>
      <c r="BP58" s="161"/>
      <c r="BQ58" s="161"/>
      <c r="BR58" s="161"/>
      <c r="BS58" s="161"/>
      <c r="BT58" s="161"/>
      <c r="BU58" s="161"/>
      <c r="BV58" s="161"/>
      <c r="BW58" s="161"/>
      <c r="BX58" s="161"/>
    </row>
    <row r="59" spans="1:114" ht="15.75" x14ac:dyDescent="0.2">
      <c r="A59" s="94"/>
      <c r="B59" s="63"/>
      <c r="C59" s="122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63"/>
      <c r="AD59" s="63"/>
      <c r="AE59" s="10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218"/>
      <c r="BF59" s="106"/>
      <c r="BG59" s="94"/>
      <c r="BH59" s="161"/>
      <c r="BI59" s="161"/>
      <c r="BJ59" s="161"/>
      <c r="BK59" s="161"/>
      <c r="BL59" s="161"/>
      <c r="BM59" s="161"/>
      <c r="BN59" s="161"/>
      <c r="BO59" s="161"/>
      <c r="BP59" s="161"/>
      <c r="BQ59" s="161"/>
      <c r="BR59" s="161"/>
      <c r="BS59" s="161"/>
      <c r="BT59" s="161"/>
      <c r="BU59" s="161"/>
      <c r="BV59" s="161"/>
      <c r="BW59" s="161"/>
      <c r="BX59" s="161"/>
    </row>
    <row r="60" spans="1:114" ht="15.75" x14ac:dyDescent="0.2">
      <c r="A60" s="94"/>
      <c r="B60" s="63"/>
      <c r="C60" s="122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63"/>
      <c r="AD60" s="63"/>
      <c r="AE60" s="10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218"/>
      <c r="BF60" s="106"/>
      <c r="BG60" s="94"/>
      <c r="BH60" s="161"/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  <c r="BV60" s="161"/>
      <c r="BW60" s="161"/>
      <c r="BX60" s="161"/>
    </row>
    <row r="61" spans="1:114" ht="16.5" thickBot="1" x14ac:dyDescent="0.25">
      <c r="A61" s="94"/>
      <c r="B61" s="63"/>
      <c r="C61" s="118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10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218"/>
      <c r="BF61" s="106"/>
      <c r="BG61" s="94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</row>
    <row r="62" spans="1:114" ht="15.75" x14ac:dyDescent="0.2">
      <c r="A62" s="94"/>
      <c r="B62" s="63"/>
      <c r="C62" s="118"/>
      <c r="D62" s="118"/>
      <c r="E62" s="118"/>
      <c r="F62" s="118"/>
      <c r="G62" s="118"/>
      <c r="H62" s="118"/>
      <c r="I62" s="63"/>
      <c r="J62" s="63"/>
      <c r="K62" s="63"/>
      <c r="L62" s="63"/>
      <c r="M62" s="63"/>
      <c r="N62" s="63"/>
      <c r="O62" s="63"/>
      <c r="P62" s="88"/>
      <c r="Q62" s="88"/>
      <c r="R62" s="63"/>
      <c r="S62" s="63"/>
      <c r="T62" s="63"/>
      <c r="U62" s="63"/>
      <c r="V62" s="63"/>
      <c r="W62" s="63"/>
      <c r="X62" s="63"/>
      <c r="Y62" s="63"/>
      <c r="Z62" s="159"/>
      <c r="AA62" s="159"/>
      <c r="AB62" s="159"/>
      <c r="AC62" s="159"/>
      <c r="AD62" s="159"/>
      <c r="AE62" s="103"/>
      <c r="AF62" s="159"/>
      <c r="AG62" s="159"/>
      <c r="AH62" s="159"/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18"/>
      <c r="AU62" s="118"/>
      <c r="AV62" s="118"/>
      <c r="AW62" s="118"/>
      <c r="AX62" s="118"/>
      <c r="AY62" s="118"/>
      <c r="AZ62" s="118"/>
      <c r="BA62" s="88"/>
      <c r="BB62" s="88"/>
      <c r="BC62" s="88"/>
      <c r="BD62" s="159"/>
      <c r="BE62" s="218"/>
      <c r="BF62" s="106"/>
      <c r="BG62" s="94"/>
      <c r="BH62" s="161"/>
      <c r="BI62" s="161"/>
      <c r="BJ62" s="875">
        <f>'AVENTOS planning tool'!L24</f>
        <v>0</v>
      </c>
      <c r="BK62" s="876"/>
      <c r="BL62" s="876"/>
      <c r="BM62" s="876"/>
      <c r="BN62" s="876"/>
      <c r="BO62" s="876"/>
      <c r="BP62" s="877"/>
      <c r="BQ62" s="881" t="s">
        <v>80</v>
      </c>
      <c r="BR62" s="882"/>
      <c r="BS62" s="883"/>
      <c r="BT62" s="891" t="s">
        <v>137</v>
      </c>
      <c r="BU62" s="699" t="s">
        <v>53</v>
      </c>
      <c r="BV62" s="699"/>
      <c r="BW62" s="699"/>
      <c r="BX62" s="699"/>
      <c r="BY62" s="699"/>
      <c r="BZ62" s="699"/>
      <c r="CA62" s="699"/>
      <c r="CB62" s="699"/>
      <c r="CC62" s="699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3"/>
      <c r="DH62" s="63"/>
      <c r="DI62" s="63"/>
      <c r="DJ62" s="63"/>
    </row>
    <row r="63" spans="1:114" ht="16.5" thickBot="1" x14ac:dyDescent="0.25">
      <c r="A63" s="94"/>
      <c r="B63" s="63"/>
      <c r="C63" s="118"/>
      <c r="D63" s="118"/>
      <c r="E63" s="118"/>
      <c r="F63" s="118"/>
      <c r="G63" s="118"/>
      <c r="H63" s="118"/>
      <c r="I63" s="88"/>
      <c r="J63" s="88"/>
      <c r="K63" s="118"/>
      <c r="L63" s="118"/>
      <c r="M63" s="118"/>
      <c r="N63" s="118"/>
      <c r="O63" s="88"/>
      <c r="P63" s="88"/>
      <c r="Q63" s="88"/>
      <c r="R63" s="88"/>
      <c r="S63" s="118"/>
      <c r="T63" s="118"/>
      <c r="U63" s="118"/>
      <c r="V63" s="118"/>
      <c r="W63" s="118"/>
      <c r="X63" s="159"/>
      <c r="Y63" s="159"/>
      <c r="Z63" s="159"/>
      <c r="AA63" s="159"/>
      <c r="AB63" s="159"/>
      <c r="AC63" s="159"/>
      <c r="AD63" s="159"/>
      <c r="AE63" s="103"/>
      <c r="AF63" s="159"/>
      <c r="AG63" s="159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218"/>
      <c r="BF63" s="106"/>
      <c r="BG63" s="94"/>
      <c r="BH63" s="161"/>
      <c r="BI63" s="161"/>
      <c r="BJ63" s="878">
        <f>'AVENTOS planning tool'!S24</f>
        <v>0</v>
      </c>
      <c r="BK63" s="879"/>
      <c r="BL63" s="879"/>
      <c r="BM63" s="879"/>
      <c r="BN63" s="879"/>
      <c r="BO63" s="879"/>
      <c r="BP63" s="880"/>
      <c r="BQ63" s="884" t="s">
        <v>136</v>
      </c>
      <c r="BR63" s="885"/>
      <c r="BS63" s="886"/>
      <c r="BT63" s="891"/>
      <c r="BU63" s="699"/>
      <c r="BV63" s="699"/>
      <c r="BW63" s="699"/>
      <c r="BX63" s="699"/>
      <c r="BY63" s="699"/>
      <c r="BZ63" s="699"/>
      <c r="CA63" s="699"/>
      <c r="CB63" s="699"/>
      <c r="CC63" s="699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3"/>
      <c r="DH63" s="63"/>
      <c r="DI63" s="63"/>
      <c r="DJ63" s="63"/>
    </row>
    <row r="64" spans="1:114" ht="15.75" x14ac:dyDescent="0.2">
      <c r="A64" s="94"/>
      <c r="B64" s="63"/>
      <c r="C64" s="118"/>
      <c r="D64" s="118"/>
      <c r="E64" s="118"/>
      <c r="F64" s="118"/>
      <c r="G64" s="118"/>
      <c r="H64" s="118"/>
      <c r="I64" s="88"/>
      <c r="J64" s="88"/>
      <c r="K64" s="118"/>
      <c r="L64" s="118"/>
      <c r="M64" s="118"/>
      <c r="N64" s="118"/>
      <c r="O64" s="88"/>
      <c r="P64" s="88"/>
      <c r="Q64" s="88"/>
      <c r="R64" s="88"/>
      <c r="S64" s="118"/>
      <c r="T64" s="118"/>
      <c r="U64" s="118"/>
      <c r="V64" s="118"/>
      <c r="W64" s="118"/>
      <c r="X64" s="159"/>
      <c r="Y64" s="159"/>
      <c r="Z64" s="159"/>
      <c r="AA64" s="159"/>
      <c r="AB64" s="159"/>
      <c r="AC64" s="159"/>
      <c r="AD64" s="159"/>
      <c r="AE64" s="103"/>
      <c r="AF64" s="159"/>
      <c r="AG64" s="159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218"/>
      <c r="BF64" s="106"/>
      <c r="BG64" s="94"/>
      <c r="BH64" s="161"/>
      <c r="BI64" s="161"/>
      <c r="BJ64" s="958">
        <f>'AVENTOS planning tool'!L25</f>
        <v>0</v>
      </c>
      <c r="BK64" s="959"/>
      <c r="BL64" s="959"/>
      <c r="BM64" s="959"/>
      <c r="BN64" s="959"/>
      <c r="BO64" s="959"/>
      <c r="BP64" s="960"/>
      <c r="BQ64" s="881" t="s">
        <v>80</v>
      </c>
      <c r="BR64" s="882"/>
      <c r="BS64" s="883"/>
      <c r="BT64" s="890" t="s">
        <v>137</v>
      </c>
      <c r="BU64" s="699" t="s">
        <v>139</v>
      </c>
      <c r="BV64" s="699"/>
      <c r="BW64" s="699"/>
      <c r="BX64" s="699"/>
      <c r="BY64" s="699"/>
      <c r="BZ64" s="699"/>
      <c r="CA64" s="699"/>
      <c r="CB64" s="699"/>
      <c r="CC64" s="699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3"/>
      <c r="DH64" s="63"/>
      <c r="DI64" s="63"/>
      <c r="DJ64" s="63"/>
    </row>
    <row r="65" spans="1:114" ht="16.5" thickBot="1" x14ac:dyDescent="0.25">
      <c r="A65" s="94"/>
      <c r="B65" s="63"/>
      <c r="C65" s="118"/>
      <c r="D65" s="118"/>
      <c r="E65" s="118"/>
      <c r="F65" s="118"/>
      <c r="G65" s="118"/>
      <c r="H65" s="118"/>
      <c r="I65" s="88"/>
      <c r="J65" s="88"/>
      <c r="K65" s="118"/>
      <c r="L65" s="118"/>
      <c r="M65" s="118"/>
      <c r="N65" s="118"/>
      <c r="O65" s="88"/>
      <c r="P65" s="88"/>
      <c r="Q65" s="88"/>
      <c r="R65" s="88"/>
      <c r="S65" s="118"/>
      <c r="T65" s="118"/>
      <c r="U65" s="118"/>
      <c r="V65" s="118"/>
      <c r="W65" s="118"/>
      <c r="X65" s="159"/>
      <c r="Y65" s="159"/>
      <c r="Z65" s="159"/>
      <c r="AA65" s="159"/>
      <c r="AB65" s="159"/>
      <c r="AC65" s="159"/>
      <c r="AD65" s="159"/>
      <c r="AE65" s="103"/>
      <c r="AF65" s="159"/>
      <c r="AG65" s="159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218"/>
      <c r="BF65" s="106"/>
      <c r="BG65" s="94"/>
      <c r="BH65" s="161"/>
      <c r="BI65" s="161"/>
      <c r="BJ65" s="878">
        <f>'AVENTOS planning tool'!S25</f>
        <v>0</v>
      </c>
      <c r="BK65" s="879"/>
      <c r="BL65" s="879"/>
      <c r="BM65" s="879"/>
      <c r="BN65" s="879"/>
      <c r="BO65" s="879"/>
      <c r="BP65" s="880"/>
      <c r="BQ65" s="884" t="s">
        <v>136</v>
      </c>
      <c r="BR65" s="885"/>
      <c r="BS65" s="886"/>
      <c r="BT65" s="890"/>
      <c r="BU65" s="699"/>
      <c r="BV65" s="699"/>
      <c r="BW65" s="699"/>
      <c r="BX65" s="699"/>
      <c r="BY65" s="699"/>
      <c r="BZ65" s="699"/>
      <c r="CA65" s="699"/>
      <c r="CB65" s="699"/>
      <c r="CC65" s="699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3"/>
      <c r="DH65" s="63"/>
      <c r="DI65" s="63"/>
      <c r="DJ65" s="63"/>
    </row>
    <row r="66" spans="1:114" ht="15.75" x14ac:dyDescent="0.2">
      <c r="A66" s="94"/>
      <c r="B66" s="63"/>
      <c r="C66" s="118"/>
      <c r="D66" s="122"/>
      <c r="E66" s="122"/>
      <c r="F66" s="122"/>
      <c r="G66" s="122"/>
      <c r="H66" s="122"/>
      <c r="I66" s="123"/>
      <c r="J66" s="123"/>
      <c r="K66" s="122"/>
      <c r="L66" s="122"/>
      <c r="M66" s="122"/>
      <c r="N66" s="122"/>
      <c r="O66" s="123"/>
      <c r="P66" s="123"/>
      <c r="Q66" s="123"/>
      <c r="R66" s="123"/>
      <c r="S66" s="122"/>
      <c r="T66" s="122"/>
      <c r="U66" s="122"/>
      <c r="V66" s="122"/>
      <c r="W66" s="122"/>
      <c r="X66" s="211"/>
      <c r="Y66" s="211"/>
      <c r="Z66" s="211"/>
      <c r="AA66" s="211"/>
      <c r="AB66" s="211"/>
      <c r="AC66" s="159"/>
      <c r="AD66" s="159"/>
      <c r="AE66" s="10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218"/>
      <c r="BF66" s="106"/>
      <c r="BG66" s="94"/>
      <c r="BH66" s="161"/>
      <c r="BI66" s="161"/>
      <c r="BJ66" s="850"/>
      <c r="BK66" s="851"/>
      <c r="BL66" s="851"/>
      <c r="BM66" s="851"/>
      <c r="BN66" s="851"/>
      <c r="BO66" s="851"/>
      <c r="BP66" s="852"/>
      <c r="BQ66" s="868" t="s">
        <v>80</v>
      </c>
      <c r="BR66" s="869"/>
      <c r="BS66" s="870"/>
      <c r="BT66" s="890" t="s">
        <v>137</v>
      </c>
      <c r="BU66" s="699" t="s">
        <v>140</v>
      </c>
      <c r="BV66" s="699"/>
      <c r="BW66" s="699"/>
      <c r="BX66" s="699"/>
      <c r="BY66" s="699"/>
      <c r="BZ66" s="699"/>
      <c r="CA66" s="699"/>
      <c r="CB66" s="699"/>
      <c r="CC66" s="699"/>
      <c r="CD66" s="699"/>
      <c r="CE66" s="699"/>
      <c r="CF66" s="699"/>
      <c r="CG66" s="699"/>
      <c r="CH66" s="699"/>
      <c r="CI66" s="64"/>
      <c r="CJ66" s="874" t="s">
        <v>219</v>
      </c>
      <c r="CK66" s="874"/>
      <c r="CL66" s="874"/>
      <c r="CM66" s="874"/>
      <c r="CN66" s="874"/>
      <c r="CO66" s="874"/>
      <c r="CP66" s="874"/>
      <c r="CQ66" s="874"/>
      <c r="CR66" s="874"/>
      <c r="CS66" s="874"/>
      <c r="CT66" s="874"/>
      <c r="CU66" s="874"/>
      <c r="CV66" s="874"/>
      <c r="CW66" s="874"/>
      <c r="CX66" s="164"/>
      <c r="CY66" s="164"/>
      <c r="CZ66" s="164"/>
      <c r="DA66" s="164"/>
      <c r="DB66" s="164"/>
      <c r="DC66" s="164"/>
      <c r="DD66" s="164"/>
      <c r="DE66" s="164"/>
      <c r="DF66" s="164"/>
      <c r="DG66" s="164"/>
      <c r="DH66" s="164"/>
      <c r="DI66" s="164"/>
      <c r="DJ66" s="164"/>
    </row>
    <row r="67" spans="1:114" ht="18.75" thickBot="1" x14ac:dyDescent="0.25">
      <c r="A67" s="94"/>
      <c r="B67" s="63"/>
      <c r="C67" s="118"/>
      <c r="D67" s="122"/>
      <c r="E67" s="122"/>
      <c r="F67" s="122"/>
      <c r="G67" s="122"/>
      <c r="H67" s="122"/>
      <c r="I67" s="123"/>
      <c r="J67" s="123"/>
      <c r="K67" s="122"/>
      <c r="L67" s="122"/>
      <c r="M67" s="122"/>
      <c r="N67" s="122"/>
      <c r="O67" s="123"/>
      <c r="P67" s="123"/>
      <c r="Q67" s="123"/>
      <c r="R67" s="123"/>
      <c r="S67" s="122"/>
      <c r="T67" s="122"/>
      <c r="U67" s="122"/>
      <c r="V67" s="122"/>
      <c r="W67" s="122"/>
      <c r="X67" s="211"/>
      <c r="Y67" s="211"/>
      <c r="Z67" s="211"/>
      <c r="AA67" s="211"/>
      <c r="AB67" s="211"/>
      <c r="AC67" s="159"/>
      <c r="AD67" s="159"/>
      <c r="AE67" s="103"/>
      <c r="AF67" s="209"/>
      <c r="AG67" s="209"/>
      <c r="AH67" s="209"/>
      <c r="AI67" s="209"/>
      <c r="AJ67" s="121"/>
      <c r="AK67" s="121"/>
      <c r="AL67" s="121"/>
      <c r="AM67" s="63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8"/>
      <c r="BF67" s="106"/>
      <c r="BG67" s="94"/>
      <c r="BH67" s="161"/>
      <c r="BI67" s="161"/>
      <c r="BJ67" s="972"/>
      <c r="BK67" s="973"/>
      <c r="BL67" s="973"/>
      <c r="BM67" s="973"/>
      <c r="BN67" s="973"/>
      <c r="BO67" s="973"/>
      <c r="BP67" s="974"/>
      <c r="BQ67" s="862" t="s">
        <v>136</v>
      </c>
      <c r="BR67" s="863"/>
      <c r="BS67" s="864"/>
      <c r="BT67" s="890"/>
      <c r="BU67" s="699"/>
      <c r="BV67" s="699"/>
      <c r="BW67" s="699"/>
      <c r="BX67" s="699"/>
      <c r="BY67" s="699"/>
      <c r="BZ67" s="699"/>
      <c r="CA67" s="699"/>
      <c r="CB67" s="699"/>
      <c r="CC67" s="699"/>
      <c r="CD67" s="699"/>
      <c r="CE67" s="699"/>
      <c r="CF67" s="699"/>
      <c r="CG67" s="699"/>
      <c r="CH67" s="699"/>
      <c r="CI67" s="64"/>
      <c r="CJ67" s="874"/>
      <c r="CK67" s="874"/>
      <c r="CL67" s="874"/>
      <c r="CM67" s="874"/>
      <c r="CN67" s="874"/>
      <c r="CO67" s="874"/>
      <c r="CP67" s="874"/>
      <c r="CQ67" s="874"/>
      <c r="CR67" s="874"/>
      <c r="CS67" s="874"/>
      <c r="CT67" s="874"/>
      <c r="CU67" s="874"/>
      <c r="CV67" s="874"/>
      <c r="CW67" s="874"/>
      <c r="CX67" s="164"/>
      <c r="CY67" s="164"/>
      <c r="CZ67" s="164"/>
      <c r="DA67" s="164"/>
      <c r="DB67" s="164"/>
      <c r="DC67" s="164"/>
      <c r="DD67" s="164"/>
      <c r="DE67" s="164"/>
      <c r="DF67" s="164"/>
      <c r="DG67" s="164"/>
      <c r="DH67" s="164"/>
      <c r="DI67" s="164"/>
      <c r="DJ67" s="164"/>
    </row>
    <row r="68" spans="1:114" ht="18.75" thickBot="1" x14ac:dyDescent="0.25">
      <c r="A68" s="94"/>
      <c r="B68" s="63"/>
      <c r="C68" s="118"/>
      <c r="D68" s="122"/>
      <c r="E68" s="122"/>
      <c r="F68" s="122"/>
      <c r="G68" s="122"/>
      <c r="H68" s="122"/>
      <c r="I68" s="123"/>
      <c r="J68" s="123"/>
      <c r="K68" s="122"/>
      <c r="L68" s="122"/>
      <c r="M68" s="122"/>
      <c r="N68" s="122"/>
      <c r="O68" s="123"/>
      <c r="P68" s="123"/>
      <c r="Q68" s="123"/>
      <c r="R68" s="123"/>
      <c r="S68" s="122"/>
      <c r="T68" s="122"/>
      <c r="U68" s="122"/>
      <c r="V68" s="122"/>
      <c r="W68" s="122"/>
      <c r="X68" s="211"/>
      <c r="Y68" s="211"/>
      <c r="Z68" s="211"/>
      <c r="AA68" s="211"/>
      <c r="AB68" s="211"/>
      <c r="AC68" s="159"/>
      <c r="AD68" s="159"/>
      <c r="AE68" s="103"/>
      <c r="AF68" s="209"/>
      <c r="AG68" s="209"/>
      <c r="AH68" s="209"/>
      <c r="AI68" s="209"/>
      <c r="AJ68" s="121"/>
      <c r="AK68" s="121"/>
      <c r="AL68" s="121"/>
      <c r="AM68" s="63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8"/>
      <c r="BF68" s="106"/>
      <c r="BG68" s="94"/>
      <c r="BH68" s="161"/>
      <c r="BI68" s="161"/>
      <c r="BJ68" s="855"/>
      <c r="BK68" s="856"/>
      <c r="BL68" s="856"/>
      <c r="BM68" s="856"/>
      <c r="BN68" s="856"/>
      <c r="BO68" s="856"/>
      <c r="BP68" s="857"/>
      <c r="BQ68" s="721" t="s">
        <v>136</v>
      </c>
      <c r="BR68" s="722"/>
      <c r="BS68" s="723"/>
      <c r="BT68" s="63"/>
      <c r="BU68" s="699" t="s">
        <v>141</v>
      </c>
      <c r="BV68" s="699"/>
      <c r="BW68" s="699"/>
      <c r="BX68" s="699"/>
      <c r="BY68" s="699"/>
      <c r="BZ68" s="699"/>
      <c r="CA68" s="699"/>
      <c r="CB68" s="699"/>
      <c r="CC68" s="699"/>
      <c r="CD68" s="699"/>
      <c r="CE68" s="699"/>
      <c r="CF68" s="699"/>
      <c r="CG68" s="699"/>
      <c r="CH68" s="699"/>
      <c r="CI68" s="699"/>
      <c r="CJ68" s="699"/>
      <c r="CK68" s="699"/>
      <c r="CL68" s="699"/>
      <c r="CM68" s="699"/>
      <c r="CN68" s="699"/>
      <c r="CO68" s="699"/>
      <c r="CP68" s="699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</row>
    <row r="69" spans="1:114" ht="16.5" thickBot="1" x14ac:dyDescent="0.25">
      <c r="A69" s="94"/>
      <c r="B69" s="63"/>
      <c r="C69" s="118"/>
      <c r="D69" s="122"/>
      <c r="E69" s="122"/>
      <c r="F69" s="122"/>
      <c r="G69" s="122"/>
      <c r="H69" s="122"/>
      <c r="I69" s="123"/>
      <c r="J69" s="123"/>
      <c r="K69" s="122"/>
      <c r="L69" s="122"/>
      <c r="M69" s="122"/>
      <c r="N69" s="122"/>
      <c r="O69" s="123"/>
      <c r="P69" s="123"/>
      <c r="Q69" s="123"/>
      <c r="R69" s="123"/>
      <c r="S69" s="122"/>
      <c r="T69" s="122"/>
      <c r="U69" s="122"/>
      <c r="V69" s="122"/>
      <c r="W69" s="122"/>
      <c r="X69" s="211"/>
      <c r="Y69" s="211"/>
      <c r="Z69" s="211"/>
      <c r="AA69" s="211"/>
      <c r="AB69" s="211"/>
      <c r="AC69" s="159"/>
      <c r="AD69" s="63"/>
      <c r="AE69" s="10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218"/>
      <c r="BF69" s="106"/>
      <c r="BG69" s="94"/>
      <c r="BH69" s="161"/>
      <c r="BI69" s="161"/>
      <c r="BJ69" s="855"/>
      <c r="BK69" s="856"/>
      <c r="BL69" s="856"/>
      <c r="BM69" s="856"/>
      <c r="BN69" s="856"/>
      <c r="BO69" s="856"/>
      <c r="BP69" s="857"/>
      <c r="BQ69" s="721" t="s">
        <v>136</v>
      </c>
      <c r="BR69" s="722"/>
      <c r="BS69" s="723"/>
      <c r="BT69" s="63"/>
      <c r="BU69" s="699" t="s">
        <v>151</v>
      </c>
      <c r="BV69" s="699"/>
      <c r="BW69" s="699"/>
      <c r="BX69" s="699"/>
      <c r="BY69" s="699"/>
      <c r="BZ69" s="699"/>
      <c r="CA69" s="699"/>
      <c r="CB69" s="699"/>
      <c r="CC69" s="699"/>
      <c r="CD69" s="699"/>
      <c r="CE69" s="699"/>
      <c r="CF69" s="699"/>
      <c r="CG69" s="699"/>
      <c r="CH69" s="699"/>
      <c r="CI69" s="699"/>
      <c r="CJ69" s="699"/>
      <c r="CK69" s="699"/>
      <c r="CL69" s="699"/>
      <c r="CM69" s="699"/>
      <c r="CN69" s="699"/>
      <c r="CO69" s="699"/>
      <c r="CP69" s="699"/>
      <c r="CQ69" s="699"/>
      <c r="CR69" s="699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</row>
    <row r="70" spans="1:114" ht="16.5" thickBot="1" x14ac:dyDescent="0.25">
      <c r="A70" s="94"/>
      <c r="B70" s="63"/>
      <c r="C70" s="118"/>
      <c r="D70" s="122"/>
      <c r="E70" s="122"/>
      <c r="F70" s="122"/>
      <c r="G70" s="122"/>
      <c r="H70" s="122"/>
      <c r="I70" s="123"/>
      <c r="J70" s="123"/>
      <c r="K70" s="122"/>
      <c r="L70" s="122"/>
      <c r="M70" s="122"/>
      <c r="N70" s="122"/>
      <c r="O70" s="123"/>
      <c r="P70" s="123"/>
      <c r="Q70" s="123"/>
      <c r="R70" s="123"/>
      <c r="S70" s="122"/>
      <c r="T70" s="122"/>
      <c r="U70" s="122"/>
      <c r="V70" s="122"/>
      <c r="W70" s="122"/>
      <c r="X70" s="211"/>
      <c r="Y70" s="211"/>
      <c r="Z70" s="211"/>
      <c r="AA70" s="211"/>
      <c r="AB70" s="211"/>
      <c r="AC70" s="159"/>
      <c r="AD70" s="63"/>
      <c r="AE70" s="103"/>
      <c r="AF70" s="920" t="str">
        <f>IF('AVENTOS planning tool'!CG4="P", "",IF(BJ75="","",IF(BJ68&lt;26,"NA",IF(BJ75="","",IF(BJ75&gt;36,"NA",BJ75)))))</f>
        <v/>
      </c>
      <c r="AG70" s="921"/>
      <c r="AH70" s="921"/>
      <c r="AI70" s="921"/>
      <c r="AJ70" s="922"/>
      <c r="AK70" s="721" t="s">
        <v>136</v>
      </c>
      <c r="AL70" s="722"/>
      <c r="AM70" s="723"/>
      <c r="AN70" s="66"/>
      <c r="AO70" s="699" t="s">
        <v>230</v>
      </c>
      <c r="AP70" s="699"/>
      <c r="AQ70" s="699"/>
      <c r="AR70" s="699"/>
      <c r="AS70" s="699"/>
      <c r="AT70" s="699"/>
      <c r="AU70" s="699"/>
      <c r="AV70" s="699"/>
      <c r="AW70" s="66"/>
      <c r="AX70" s="66"/>
      <c r="AY70" s="66"/>
      <c r="AZ70" s="66"/>
      <c r="BA70" s="66"/>
      <c r="BB70" s="66"/>
      <c r="BC70" s="66"/>
      <c r="BD70" s="66"/>
      <c r="BE70" s="63"/>
      <c r="BF70" s="106"/>
      <c r="BG70" s="94"/>
      <c r="BH70" s="161"/>
      <c r="BI70" s="161"/>
      <c r="BJ70" s="855"/>
      <c r="BK70" s="856"/>
      <c r="BL70" s="856"/>
      <c r="BM70" s="856"/>
      <c r="BN70" s="856"/>
      <c r="BO70" s="856"/>
      <c r="BP70" s="857"/>
      <c r="BQ70" s="721" t="s">
        <v>136</v>
      </c>
      <c r="BR70" s="722"/>
      <c r="BS70" s="723"/>
      <c r="BT70" s="63"/>
      <c r="BU70" s="699" t="s">
        <v>152</v>
      </c>
      <c r="BV70" s="699"/>
      <c r="BW70" s="699"/>
      <c r="BX70" s="699"/>
      <c r="BY70" s="699"/>
      <c r="BZ70" s="699"/>
      <c r="CA70" s="699"/>
      <c r="CB70" s="699"/>
      <c r="CC70" s="699"/>
      <c r="CD70" s="699"/>
      <c r="CE70" s="699"/>
      <c r="CF70" s="699"/>
      <c r="CG70" s="699"/>
      <c r="CH70" s="699"/>
      <c r="CI70" s="699"/>
      <c r="CJ70" s="699"/>
      <c r="CK70" s="699"/>
      <c r="CL70" s="699"/>
      <c r="CM70" s="699"/>
      <c r="CN70" s="699"/>
      <c r="CO70" s="699"/>
      <c r="CP70" s="699"/>
      <c r="CQ70" s="699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</row>
    <row r="71" spans="1:114" ht="16.5" thickBot="1" x14ac:dyDescent="0.25">
      <c r="A71" s="94"/>
      <c r="B71" s="63"/>
      <c r="C71" s="118"/>
      <c r="D71" s="122"/>
      <c r="E71" s="122"/>
      <c r="F71" s="122"/>
      <c r="G71" s="122"/>
      <c r="H71" s="122"/>
      <c r="I71" s="123"/>
      <c r="J71" s="123"/>
      <c r="K71" s="122"/>
      <c r="L71" s="122"/>
      <c r="M71" s="122"/>
      <c r="N71" s="122"/>
      <c r="O71" s="123"/>
      <c r="P71" s="123"/>
      <c r="Q71" s="123"/>
      <c r="R71" s="123"/>
      <c r="S71" s="122"/>
      <c r="T71" s="122"/>
      <c r="U71" s="122"/>
      <c r="V71" s="122"/>
      <c r="W71" s="122"/>
      <c r="X71" s="211"/>
      <c r="Y71" s="211"/>
      <c r="Z71" s="211"/>
      <c r="AA71" s="211"/>
      <c r="AB71" s="211"/>
      <c r="AC71" s="159"/>
      <c r="AD71" s="159"/>
      <c r="AE71" s="103"/>
      <c r="AF71" s="66"/>
      <c r="AG71" s="66"/>
      <c r="AH71" s="66"/>
      <c r="AI71" s="66"/>
      <c r="AJ71" s="66"/>
      <c r="AK71" s="66"/>
      <c r="AL71" s="66"/>
      <c r="AM71" s="66"/>
      <c r="AN71" s="66"/>
      <c r="AO71" s="899" t="s">
        <v>231</v>
      </c>
      <c r="AP71" s="899"/>
      <c r="AQ71" s="899"/>
      <c r="AR71" s="899"/>
      <c r="AS71" s="899"/>
      <c r="AT71" s="899"/>
      <c r="AU71" s="899"/>
      <c r="AV71" s="899"/>
      <c r="AW71" s="899"/>
      <c r="AX71" s="899"/>
      <c r="AY71" s="899"/>
      <c r="AZ71" s="899"/>
      <c r="BA71" s="899"/>
      <c r="BB71" s="899"/>
      <c r="BC71" s="899"/>
      <c r="BD71" s="899"/>
      <c r="BE71" s="63"/>
      <c r="BF71" s="106"/>
      <c r="BG71" s="94"/>
      <c r="BH71" s="161"/>
      <c r="BI71" s="161"/>
      <c r="BJ71" s="718" t="str">
        <f>IF(BJ68="","",BJ68-BJ75)</f>
        <v/>
      </c>
      <c r="BK71" s="719"/>
      <c r="BL71" s="719"/>
      <c r="BM71" s="719"/>
      <c r="BN71" s="719"/>
      <c r="BO71" s="719"/>
      <c r="BP71" s="720"/>
      <c r="BQ71" s="721" t="s">
        <v>136</v>
      </c>
      <c r="BR71" s="722"/>
      <c r="BS71" s="723"/>
      <c r="BT71" s="63"/>
      <c r="BU71" s="699" t="s">
        <v>143</v>
      </c>
      <c r="BV71" s="699"/>
      <c r="BW71" s="699"/>
      <c r="BX71" s="699"/>
      <c r="BY71" s="699"/>
      <c r="BZ71" s="699"/>
      <c r="CA71" s="699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</row>
    <row r="72" spans="1:114" ht="16.5" thickBot="1" x14ac:dyDescent="0.25">
      <c r="A72" s="94"/>
      <c r="B72" s="63"/>
      <c r="C72" s="118"/>
      <c r="D72" s="122"/>
      <c r="E72" s="122"/>
      <c r="F72" s="122"/>
      <c r="G72" s="122"/>
      <c r="H72" s="122"/>
      <c r="I72" s="123"/>
      <c r="J72" s="123"/>
      <c r="K72" s="122"/>
      <c r="L72" s="122"/>
      <c r="M72" s="122"/>
      <c r="N72" s="122"/>
      <c r="O72" s="123"/>
      <c r="P72" s="123"/>
      <c r="Q72" s="123"/>
      <c r="R72" s="123"/>
      <c r="S72" s="122"/>
      <c r="T72" s="122"/>
      <c r="U72" s="122"/>
      <c r="V72" s="122"/>
      <c r="W72" s="122"/>
      <c r="X72" s="211"/>
      <c r="Y72" s="211"/>
      <c r="Z72" s="211"/>
      <c r="AA72" s="211"/>
      <c r="AB72" s="211"/>
      <c r="AC72" s="159"/>
      <c r="AD72" s="159"/>
      <c r="AE72" s="103"/>
      <c r="AF72" s="920" t="str">
        <f>IF('AVENTOS planning tool'!CG4="P","",IF(BJ75="","",IF(AF70="NA","NA",52)))</f>
        <v/>
      </c>
      <c r="AG72" s="921"/>
      <c r="AH72" s="921"/>
      <c r="AI72" s="921"/>
      <c r="AJ72" s="922"/>
      <c r="AK72" s="721" t="s">
        <v>136</v>
      </c>
      <c r="AL72" s="722"/>
      <c r="AM72" s="723"/>
      <c r="AN72" s="66"/>
      <c r="AO72" s="899"/>
      <c r="AP72" s="899"/>
      <c r="AQ72" s="899"/>
      <c r="AR72" s="899"/>
      <c r="AS72" s="899"/>
      <c r="AT72" s="899"/>
      <c r="AU72" s="899"/>
      <c r="AV72" s="899"/>
      <c r="AW72" s="899"/>
      <c r="AX72" s="899"/>
      <c r="AY72" s="899"/>
      <c r="AZ72" s="899"/>
      <c r="BA72" s="899"/>
      <c r="BB72" s="899"/>
      <c r="BC72" s="899"/>
      <c r="BD72" s="899"/>
      <c r="BE72" s="66"/>
      <c r="BF72" s="106"/>
      <c r="BG72" s="94"/>
      <c r="BH72" s="161"/>
      <c r="BI72" s="161"/>
      <c r="BJ72" s="718" t="str">
        <f>IF(BJ69="","",BJ69-BJ76)</f>
        <v/>
      </c>
      <c r="BK72" s="719"/>
      <c r="BL72" s="719"/>
      <c r="BM72" s="719"/>
      <c r="BN72" s="719"/>
      <c r="BO72" s="719"/>
      <c r="BP72" s="720"/>
      <c r="BQ72" s="721" t="s">
        <v>136</v>
      </c>
      <c r="BR72" s="722"/>
      <c r="BS72" s="723"/>
      <c r="BT72" s="63"/>
      <c r="BU72" s="699" t="s">
        <v>144</v>
      </c>
      <c r="BV72" s="699"/>
      <c r="BW72" s="699"/>
      <c r="BX72" s="699"/>
      <c r="BY72" s="699"/>
      <c r="BZ72" s="699"/>
      <c r="CA72" s="699"/>
      <c r="CB72" s="699"/>
      <c r="CC72" s="699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</row>
    <row r="73" spans="1:114" ht="16.5" thickBot="1" x14ac:dyDescent="0.25">
      <c r="A73" s="94"/>
      <c r="B73" s="63"/>
      <c r="C73" s="118"/>
      <c r="D73" s="122"/>
      <c r="E73" s="122"/>
      <c r="F73" s="122"/>
      <c r="G73" s="122"/>
      <c r="H73" s="122"/>
      <c r="I73" s="123"/>
      <c r="J73" s="123"/>
      <c r="K73" s="122"/>
      <c r="L73" s="122"/>
      <c r="M73" s="122"/>
      <c r="N73" s="122"/>
      <c r="O73" s="123"/>
      <c r="P73" s="123"/>
      <c r="Q73" s="123"/>
      <c r="R73" s="123"/>
      <c r="S73" s="122"/>
      <c r="T73" s="122"/>
      <c r="U73" s="122"/>
      <c r="V73" s="122"/>
      <c r="W73" s="122"/>
      <c r="X73" s="211"/>
      <c r="Y73" s="211"/>
      <c r="Z73" s="211"/>
      <c r="AA73" s="211"/>
      <c r="AB73" s="211"/>
      <c r="AC73" s="159"/>
      <c r="AD73" s="159"/>
      <c r="AE73" s="103"/>
      <c r="AF73" s="201"/>
      <c r="AG73" s="201"/>
      <c r="AH73" s="201"/>
      <c r="AI73" s="201"/>
      <c r="AJ73" s="201"/>
      <c r="AK73" s="66"/>
      <c r="AL73" s="66"/>
      <c r="AM73" s="66"/>
      <c r="AN73" s="66"/>
      <c r="AO73" s="899"/>
      <c r="AP73" s="899"/>
      <c r="AQ73" s="899"/>
      <c r="AR73" s="899"/>
      <c r="AS73" s="899"/>
      <c r="AT73" s="899"/>
      <c r="AU73" s="899"/>
      <c r="AV73" s="899"/>
      <c r="AW73" s="899"/>
      <c r="AX73" s="899"/>
      <c r="AY73" s="899"/>
      <c r="AZ73" s="899"/>
      <c r="BA73" s="899"/>
      <c r="BB73" s="899"/>
      <c r="BC73" s="899"/>
      <c r="BD73" s="899"/>
      <c r="BE73" s="66"/>
      <c r="BF73" s="106"/>
      <c r="BG73" s="94"/>
      <c r="BH73" s="161"/>
      <c r="BI73" s="161"/>
      <c r="BJ73" s="718" t="str">
        <f>IF(BJ70="","",BJ70-BJ77)</f>
        <v/>
      </c>
      <c r="BK73" s="719"/>
      <c r="BL73" s="719"/>
      <c r="BM73" s="719"/>
      <c r="BN73" s="719"/>
      <c r="BO73" s="719"/>
      <c r="BP73" s="720"/>
      <c r="BQ73" s="721" t="s">
        <v>136</v>
      </c>
      <c r="BR73" s="722"/>
      <c r="BS73" s="723"/>
      <c r="BT73" s="63"/>
      <c r="BU73" s="699" t="s">
        <v>145</v>
      </c>
      <c r="BV73" s="699"/>
      <c r="BW73" s="699"/>
      <c r="BX73" s="699"/>
      <c r="BY73" s="699"/>
      <c r="BZ73" s="699"/>
      <c r="CA73" s="699"/>
      <c r="CB73" s="699"/>
      <c r="CC73" s="699"/>
      <c r="CD73" s="699"/>
      <c r="CE73" s="699"/>
      <c r="CF73" s="699"/>
      <c r="CG73" s="63"/>
      <c r="CH73" s="63"/>
      <c r="CI73" s="63"/>
      <c r="CJ73" s="63"/>
      <c r="CK73" s="63"/>
      <c r="CL73" s="63"/>
      <c r="CM73" s="63"/>
      <c r="CN73" s="164"/>
      <c r="CO73" s="164"/>
      <c r="CP73" s="164"/>
      <c r="CQ73" s="164"/>
      <c r="CR73" s="164"/>
      <c r="CS73" s="164"/>
      <c r="CT73" s="164"/>
      <c r="CU73" s="164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</row>
    <row r="74" spans="1:114" ht="16.5" thickBot="1" x14ac:dyDescent="0.25">
      <c r="A74" s="94"/>
      <c r="B74" s="63"/>
      <c r="C74" s="118"/>
      <c r="D74" s="122"/>
      <c r="E74" s="122"/>
      <c r="F74" s="122"/>
      <c r="G74" s="122"/>
      <c r="H74" s="122"/>
      <c r="I74" s="123"/>
      <c r="J74" s="123"/>
      <c r="K74" s="122"/>
      <c r="L74" s="122"/>
      <c r="M74" s="122"/>
      <c r="N74" s="122"/>
      <c r="O74" s="123"/>
      <c r="P74" s="123"/>
      <c r="Q74" s="123"/>
      <c r="R74" s="123"/>
      <c r="S74" s="122"/>
      <c r="T74" s="122"/>
      <c r="U74" s="122"/>
      <c r="V74" s="122"/>
      <c r="W74" s="122"/>
      <c r="X74" s="211"/>
      <c r="Y74" s="211"/>
      <c r="Z74" s="211"/>
      <c r="AA74" s="211"/>
      <c r="AB74" s="211"/>
      <c r="AC74" s="159"/>
      <c r="AD74" s="159"/>
      <c r="AE74" s="103"/>
      <c r="AF74" s="718" t="str">
        <f>IF('AVENTOS planning tool'!CG4="P", "",IF(AF70="NA","NA",IF(BJ75="","",IF(BJ75&lt;=20,37,IF(BJ75&lt;=24,35.5,IF(BJ75&lt;=26,34.5))))))</f>
        <v/>
      </c>
      <c r="AG74" s="719"/>
      <c r="AH74" s="719"/>
      <c r="AI74" s="719"/>
      <c r="AJ74" s="720"/>
      <c r="AK74" s="721" t="s">
        <v>136</v>
      </c>
      <c r="AL74" s="722"/>
      <c r="AM74" s="723"/>
      <c r="AN74" s="66"/>
      <c r="AO74" s="1036" t="s">
        <v>227</v>
      </c>
      <c r="AP74" s="1036"/>
      <c r="AQ74" s="1036"/>
      <c r="AR74" s="1036"/>
      <c r="AS74" s="103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106"/>
      <c r="BG74" s="94"/>
      <c r="BH74" s="161"/>
      <c r="BI74" s="161"/>
      <c r="BJ74" s="196"/>
      <c r="BK74" s="196"/>
      <c r="BL74" s="196"/>
      <c r="BM74" s="196"/>
      <c r="BN74" s="196"/>
      <c r="BO74" s="196"/>
      <c r="BP74" s="196"/>
      <c r="BQ74" s="197"/>
      <c r="BR74" s="197"/>
      <c r="BS74" s="197"/>
      <c r="BT74" s="63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63"/>
      <c r="CH74" s="63"/>
      <c r="CI74" s="63"/>
      <c r="CJ74" s="63"/>
      <c r="CK74" s="63"/>
      <c r="CL74" s="63"/>
      <c r="CM74" s="63"/>
      <c r="CN74" s="164"/>
      <c r="CO74" s="164"/>
      <c r="CP74" s="164"/>
      <c r="CQ74" s="164"/>
      <c r="CR74" s="164"/>
      <c r="CS74" s="164"/>
      <c r="CT74" s="164"/>
      <c r="CU74" s="164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</row>
    <row r="75" spans="1:114" ht="16.5" thickBot="1" x14ac:dyDescent="0.25">
      <c r="A75" s="94"/>
      <c r="B75" s="63"/>
      <c r="C75" s="118"/>
      <c r="D75" s="122"/>
      <c r="E75" s="122"/>
      <c r="F75" s="122"/>
      <c r="G75" s="122"/>
      <c r="H75" s="122"/>
      <c r="I75" s="123"/>
      <c r="J75" s="123"/>
      <c r="K75" s="122"/>
      <c r="L75" s="122"/>
      <c r="M75" s="122"/>
      <c r="N75" s="122"/>
      <c r="O75" s="123"/>
      <c r="P75" s="123"/>
      <c r="Q75" s="123"/>
      <c r="R75" s="123"/>
      <c r="S75" s="122"/>
      <c r="T75" s="122"/>
      <c r="U75" s="122"/>
      <c r="V75" s="122"/>
      <c r="W75" s="122"/>
      <c r="X75" s="211"/>
      <c r="Y75" s="211"/>
      <c r="Z75" s="211"/>
      <c r="AA75" s="211"/>
      <c r="AB75" s="211"/>
      <c r="AC75" s="159"/>
      <c r="AD75" s="159"/>
      <c r="AE75" s="103"/>
      <c r="AF75" s="201"/>
      <c r="AG75" s="201"/>
      <c r="AH75" s="201"/>
      <c r="AI75" s="201"/>
      <c r="AJ75" s="201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3"/>
      <c r="BF75" s="106"/>
      <c r="BG75" s="94"/>
      <c r="BH75" s="161"/>
      <c r="BI75" s="161"/>
      <c r="BJ75" s="855"/>
      <c r="BK75" s="856"/>
      <c r="BL75" s="856"/>
      <c r="BM75" s="856"/>
      <c r="BN75" s="856"/>
      <c r="BO75" s="856"/>
      <c r="BP75" s="857"/>
      <c r="BQ75" s="721" t="s">
        <v>136</v>
      </c>
      <c r="BR75" s="722"/>
      <c r="BS75" s="723"/>
      <c r="BT75" s="63"/>
      <c r="BU75" s="699" t="s">
        <v>195</v>
      </c>
      <c r="BV75" s="699"/>
      <c r="BW75" s="699"/>
      <c r="BX75" s="699"/>
      <c r="BY75" s="699"/>
      <c r="BZ75" s="699"/>
      <c r="CA75" s="699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164"/>
      <c r="CO75" s="164"/>
      <c r="CP75" s="164"/>
      <c r="CQ75" s="164"/>
      <c r="CR75" s="164"/>
      <c r="CS75" s="164"/>
      <c r="CT75" s="164"/>
      <c r="CU75" s="164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</row>
    <row r="76" spans="1:114" ht="16.5" thickBot="1" x14ac:dyDescent="0.25">
      <c r="A76" s="94"/>
      <c r="B76" s="63"/>
      <c r="C76" s="118"/>
      <c r="D76" s="122"/>
      <c r="E76" s="122"/>
      <c r="F76" s="122"/>
      <c r="G76" s="122"/>
      <c r="H76" s="122"/>
      <c r="I76" s="123"/>
      <c r="J76" s="123"/>
      <c r="K76" s="122"/>
      <c r="L76" s="122"/>
      <c r="M76" s="122"/>
      <c r="N76" s="122"/>
      <c r="O76" s="123"/>
      <c r="P76" s="123"/>
      <c r="Q76" s="123"/>
      <c r="R76" s="123"/>
      <c r="S76" s="122"/>
      <c r="T76" s="122"/>
      <c r="U76" s="122"/>
      <c r="V76" s="122"/>
      <c r="W76" s="122"/>
      <c r="X76" s="211"/>
      <c r="Y76" s="211"/>
      <c r="Z76" s="211"/>
      <c r="AA76" s="211"/>
      <c r="AB76" s="211"/>
      <c r="AC76" s="159"/>
      <c r="AD76" s="159"/>
      <c r="AE76" s="103"/>
      <c r="AF76" s="718" t="str">
        <f>IF('AVENTOS planning tool'!CG4="P", "",IF(AF70="NA","NA",IF(BJ75="","",IF(BJ75&gt;24,4,IF(BJ75&gt;20,2.5,1.5)))))</f>
        <v/>
      </c>
      <c r="AG76" s="719"/>
      <c r="AH76" s="719"/>
      <c r="AI76" s="719"/>
      <c r="AJ76" s="720"/>
      <c r="AK76" s="721" t="s">
        <v>136</v>
      </c>
      <c r="AL76" s="722"/>
      <c r="AM76" s="723"/>
      <c r="AN76" s="66"/>
      <c r="AO76" s="1036" t="s">
        <v>228</v>
      </c>
      <c r="AP76" s="1036"/>
      <c r="AQ76" s="1036"/>
      <c r="AR76" s="1036"/>
      <c r="AS76" s="1036"/>
      <c r="AT76" s="103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3"/>
      <c r="BF76" s="106"/>
      <c r="BG76" s="94"/>
      <c r="BH76" s="161"/>
      <c r="BI76" s="161"/>
      <c r="BJ76" s="855"/>
      <c r="BK76" s="856"/>
      <c r="BL76" s="856"/>
      <c r="BM76" s="856"/>
      <c r="BN76" s="856"/>
      <c r="BO76" s="856"/>
      <c r="BP76" s="857"/>
      <c r="BQ76" s="721" t="s">
        <v>136</v>
      </c>
      <c r="BR76" s="722"/>
      <c r="BS76" s="723"/>
      <c r="BT76" s="63"/>
      <c r="BU76" s="699" t="s">
        <v>146</v>
      </c>
      <c r="BV76" s="699"/>
      <c r="BW76" s="699"/>
      <c r="BX76" s="699"/>
      <c r="BY76" s="699"/>
      <c r="BZ76" s="699"/>
      <c r="CA76" s="699"/>
      <c r="CB76" s="699"/>
      <c r="CC76" s="699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165"/>
      <c r="CO76" s="165"/>
      <c r="CP76" s="165"/>
      <c r="CQ76" s="165"/>
      <c r="CR76" s="165"/>
      <c r="CS76" s="165"/>
      <c r="CT76" s="164"/>
      <c r="CU76" s="164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</row>
    <row r="77" spans="1:114" ht="16.5" thickBot="1" x14ac:dyDescent="0.25">
      <c r="A77" s="94"/>
      <c r="B77" s="63"/>
      <c r="C77" s="118"/>
      <c r="D77" s="122"/>
      <c r="E77" s="122"/>
      <c r="F77" s="122"/>
      <c r="G77" s="122"/>
      <c r="H77" s="122"/>
      <c r="I77" s="123"/>
      <c r="J77" s="123"/>
      <c r="K77" s="122"/>
      <c r="L77" s="122"/>
      <c r="M77" s="122"/>
      <c r="N77" s="122"/>
      <c r="O77" s="123"/>
      <c r="P77" s="123"/>
      <c r="Q77" s="123"/>
      <c r="R77" s="123"/>
      <c r="S77" s="122"/>
      <c r="T77" s="122"/>
      <c r="U77" s="122"/>
      <c r="V77" s="122"/>
      <c r="W77" s="122"/>
      <c r="X77" s="125"/>
      <c r="Y77" s="125"/>
      <c r="Z77" s="125"/>
      <c r="AA77" s="125"/>
      <c r="AB77" s="125"/>
      <c r="AC77" s="103"/>
      <c r="AD77" s="103"/>
      <c r="AE77" s="103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3"/>
      <c r="BF77" s="106"/>
      <c r="BG77" s="94"/>
      <c r="BH77" s="161"/>
      <c r="BI77" s="161"/>
      <c r="BJ77" s="855"/>
      <c r="BK77" s="856"/>
      <c r="BL77" s="856"/>
      <c r="BM77" s="856"/>
      <c r="BN77" s="856"/>
      <c r="BO77" s="856"/>
      <c r="BP77" s="857"/>
      <c r="BQ77" s="721" t="s">
        <v>136</v>
      </c>
      <c r="BR77" s="722"/>
      <c r="BS77" s="723"/>
      <c r="BT77" s="63"/>
      <c r="BU77" s="699" t="s">
        <v>147</v>
      </c>
      <c r="BV77" s="699"/>
      <c r="BW77" s="699"/>
      <c r="BX77" s="699"/>
      <c r="BY77" s="699"/>
      <c r="BZ77" s="699"/>
      <c r="CA77" s="699"/>
      <c r="CB77" s="699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164"/>
      <c r="CO77" s="164"/>
      <c r="CP77" s="164"/>
      <c r="CQ77" s="164"/>
      <c r="CR77" s="164"/>
      <c r="CS77" s="164"/>
      <c r="CT77" s="164"/>
      <c r="CU77" s="164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</row>
    <row r="78" spans="1:114" ht="16.5" thickBot="1" x14ac:dyDescent="0.25">
      <c r="A78" s="94"/>
      <c r="B78" s="63"/>
      <c r="C78" s="118"/>
      <c r="D78" s="122"/>
      <c r="E78" s="122"/>
      <c r="F78" s="122"/>
      <c r="G78" s="122"/>
      <c r="H78" s="122"/>
      <c r="I78" s="123"/>
      <c r="J78" s="123"/>
      <c r="K78" s="122"/>
      <c r="L78" s="122"/>
      <c r="M78" s="122"/>
      <c r="N78" s="122"/>
      <c r="O78" s="123"/>
      <c r="P78" s="123"/>
      <c r="Q78" s="123"/>
      <c r="R78" s="123"/>
      <c r="S78" s="122"/>
      <c r="T78" s="122"/>
      <c r="U78" s="122"/>
      <c r="V78" s="122"/>
      <c r="W78" s="122"/>
      <c r="X78" s="125"/>
      <c r="Y78" s="125"/>
      <c r="Z78" s="125"/>
      <c r="AA78" s="125"/>
      <c r="AB78" s="125"/>
      <c r="AC78" s="103"/>
      <c r="AD78" s="103"/>
      <c r="AE78" s="103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106"/>
      <c r="BF78" s="106"/>
      <c r="BG78" s="94"/>
      <c r="BH78" s="161"/>
      <c r="BI78" s="161"/>
      <c r="BJ78" s="718" t="e">
        <f>BJ63-BJ71-BJ72</f>
        <v>#VALUE!</v>
      </c>
      <c r="BK78" s="719"/>
      <c r="BL78" s="719"/>
      <c r="BM78" s="719"/>
      <c r="BN78" s="719"/>
      <c r="BO78" s="719"/>
      <c r="BP78" s="720"/>
      <c r="BQ78" s="721" t="s">
        <v>136</v>
      </c>
      <c r="BR78" s="722"/>
      <c r="BS78" s="723"/>
      <c r="BT78" s="63"/>
      <c r="BU78" s="699" t="s">
        <v>5</v>
      </c>
      <c r="BV78" s="699"/>
      <c r="BW78" s="699"/>
      <c r="BX78" s="699"/>
      <c r="BY78" s="699"/>
      <c r="BZ78" s="699"/>
      <c r="CA78" s="699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992"/>
      <c r="CO78" s="992"/>
      <c r="CP78" s="992"/>
      <c r="CQ78" s="992"/>
      <c r="CR78" s="992"/>
      <c r="CS78" s="992"/>
      <c r="CT78" s="164"/>
      <c r="CU78" s="164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</row>
    <row r="79" spans="1:114" ht="16.5" thickBot="1" x14ac:dyDescent="0.25">
      <c r="A79" s="94"/>
      <c r="B79" s="63"/>
      <c r="C79" s="118"/>
      <c r="D79" s="122"/>
      <c r="E79" s="122"/>
      <c r="F79" s="122"/>
      <c r="G79" s="122"/>
      <c r="H79" s="122"/>
      <c r="I79" s="123"/>
      <c r="J79" s="123"/>
      <c r="K79" s="122"/>
      <c r="L79" s="122"/>
      <c r="M79" s="122"/>
      <c r="N79" s="122"/>
      <c r="O79" s="123"/>
      <c r="P79" s="123"/>
      <c r="Q79" s="123"/>
      <c r="R79" s="123"/>
      <c r="S79" s="122"/>
      <c r="T79" s="122"/>
      <c r="U79" s="122"/>
      <c r="V79" s="122"/>
      <c r="W79" s="122"/>
      <c r="X79" s="125"/>
      <c r="Y79" s="125"/>
      <c r="Z79" s="125"/>
      <c r="AA79" s="125"/>
      <c r="AB79" s="125"/>
      <c r="AC79" s="103"/>
      <c r="AD79" s="103"/>
      <c r="AE79" s="103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106"/>
      <c r="BF79" s="106"/>
      <c r="BG79" s="94"/>
      <c r="BH79" s="161"/>
      <c r="BI79" s="161"/>
      <c r="BJ79" s="718" t="e">
        <f>BJ65-(BJ73*2)</f>
        <v>#VALUE!</v>
      </c>
      <c r="BK79" s="719"/>
      <c r="BL79" s="719"/>
      <c r="BM79" s="719"/>
      <c r="BN79" s="719"/>
      <c r="BO79" s="719"/>
      <c r="BP79" s="720"/>
      <c r="BQ79" s="721" t="s">
        <v>136</v>
      </c>
      <c r="BR79" s="722"/>
      <c r="BS79" s="723"/>
      <c r="BT79" s="63"/>
      <c r="BU79" s="699" t="s">
        <v>6</v>
      </c>
      <c r="BV79" s="699"/>
      <c r="BW79" s="699"/>
      <c r="BX79" s="699"/>
      <c r="BY79" s="699"/>
      <c r="BZ79" s="699"/>
      <c r="CA79" s="699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163"/>
      <c r="CO79" s="163"/>
      <c r="CP79" s="163"/>
      <c r="CQ79" s="167"/>
      <c r="CR79" s="167"/>
      <c r="CS79" s="167"/>
      <c r="CT79" s="164"/>
      <c r="CU79" s="164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</row>
    <row r="80" spans="1:114" ht="16.5" thickBot="1" x14ac:dyDescent="0.25">
      <c r="A80" s="94"/>
      <c r="B80" s="6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106"/>
      <c r="BF80" s="106"/>
      <c r="BG80" s="94"/>
      <c r="BH80" s="161"/>
      <c r="BI80" s="161"/>
      <c r="BJ80" s="711" t="str">
        <f>IF('AVENTOS planning tool'!BC6="","",IF('AVENTOS planning tool'!BC6="HF",CONCATENATE(INT('AVENTOS planning tool'!CG14*2)),CONCATENATE(INT('AVENTOS planning tool'!CG14))))</f>
        <v/>
      </c>
      <c r="BK80" s="712"/>
      <c r="BL80" s="713"/>
      <c r="BM80" s="67" t="s">
        <v>8</v>
      </c>
      <c r="BN80" s="67"/>
      <c r="BO80" s="711" t="str">
        <f>IF('AVENTOS planning tool'!BC6="","",IF('AVENTOS planning tool'!BC6="HF",CONCATENATE(ROUNDDOWN((('AVENTOS planning tool'!CG14*2-INT('AVENTOS planning tool'!CG14*2))*16),0)),CONCATENATE(ROUNDDOWN((('AVENTOS planning tool'!CG14-INT('AVENTOS planning tool'!CG14))*16),0))))</f>
        <v/>
      </c>
      <c r="BP80" s="712"/>
      <c r="BQ80" s="713"/>
      <c r="BR80" s="67" t="s">
        <v>72</v>
      </c>
      <c r="BS80" s="68"/>
      <c r="BT80" s="63"/>
      <c r="BU80" s="699" t="s">
        <v>7</v>
      </c>
      <c r="BV80" s="699"/>
      <c r="BW80" s="699"/>
      <c r="BX80" s="699"/>
      <c r="BY80" s="699"/>
      <c r="BZ80" s="699"/>
      <c r="CA80" s="699"/>
      <c r="CB80" s="69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</row>
    <row r="81" spans="1:114" ht="16.5" thickBot="1" x14ac:dyDescent="0.25">
      <c r="A81" s="94"/>
      <c r="B81" s="6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18"/>
      <c r="AU81" s="118"/>
      <c r="AV81" s="118"/>
      <c r="AW81" s="118"/>
      <c r="AX81" s="118"/>
      <c r="AY81" s="118"/>
      <c r="AZ81" s="118"/>
      <c r="BA81" s="88"/>
      <c r="BB81" s="88"/>
      <c r="BC81" s="88"/>
      <c r="BD81" s="103"/>
      <c r="BE81" s="106"/>
      <c r="BF81" s="106"/>
      <c r="BG81" s="94"/>
      <c r="BH81" s="161"/>
      <c r="BI81" s="161"/>
      <c r="BJ81" s="711" t="str">
        <f>IF('AVENTOS planning tool'!L27="","",'AVENTOS planning tool'!L27)</f>
        <v/>
      </c>
      <c r="BK81" s="712"/>
      <c r="BL81" s="713"/>
      <c r="BM81" s="67" t="s">
        <v>8</v>
      </c>
      <c r="BN81" s="67"/>
      <c r="BO81" s="711" t="str">
        <f>IF('AVENTOS planning tool'!S27="","",'AVENTOS planning tool'!S27)</f>
        <v/>
      </c>
      <c r="BP81" s="712"/>
      <c r="BQ81" s="713"/>
      <c r="BR81" s="67" t="s">
        <v>72</v>
      </c>
      <c r="BS81" s="68"/>
      <c r="BT81" s="63"/>
      <c r="BU81" s="699" t="s">
        <v>150</v>
      </c>
      <c r="BV81" s="699"/>
      <c r="BW81" s="699"/>
      <c r="BX81" s="699"/>
      <c r="BY81" s="699"/>
      <c r="BZ81" s="699"/>
      <c r="CA81" s="699"/>
      <c r="CB81" s="699"/>
      <c r="CC81" s="699"/>
      <c r="CD81" s="699"/>
      <c r="CE81" s="699"/>
      <c r="CF81" s="69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</row>
    <row r="82" spans="1:114" ht="16.5" thickBot="1" x14ac:dyDescent="0.25">
      <c r="A82" s="94"/>
      <c r="B82" s="6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18"/>
      <c r="AU82" s="118"/>
      <c r="AV82" s="118"/>
      <c r="AW82" s="118"/>
      <c r="AX82" s="118"/>
      <c r="AY82" s="118"/>
      <c r="AZ82" s="118"/>
      <c r="BA82" s="88"/>
      <c r="BB82" s="88"/>
      <c r="BC82" s="88"/>
      <c r="BD82" s="103"/>
      <c r="BE82" s="106"/>
      <c r="BF82" s="106"/>
      <c r="BG82" s="94"/>
      <c r="BH82" s="161"/>
      <c r="BI82" s="161"/>
      <c r="BJ82" s="70"/>
      <c r="BK82" s="70"/>
      <c r="BL82" s="71"/>
      <c r="BM82" s="71"/>
      <c r="BN82" s="70"/>
      <c r="BO82" s="70"/>
      <c r="BP82" s="70"/>
      <c r="BQ82" s="71"/>
      <c r="BR82" s="71"/>
      <c r="BS82" s="63"/>
      <c r="BT82" s="72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8"/>
      <c r="CX82" s="78"/>
      <c r="CY82" s="78"/>
      <c r="CZ82" s="78"/>
      <c r="DA82" s="78"/>
      <c r="DB82" s="78"/>
      <c r="DC82" s="78"/>
      <c r="DD82" s="78"/>
      <c r="DE82" s="78"/>
      <c r="DF82" s="78"/>
      <c r="DG82" s="78"/>
      <c r="DH82" s="78"/>
      <c r="DI82" s="78"/>
      <c r="DJ82" s="78"/>
    </row>
    <row r="83" spans="1:114" ht="16.5" thickBot="1" x14ac:dyDescent="0.25">
      <c r="A83" s="94"/>
      <c r="B83" s="6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18"/>
      <c r="AU83" s="118"/>
      <c r="AV83" s="118"/>
      <c r="AW83" s="118"/>
      <c r="AX83" s="118"/>
      <c r="AY83" s="118"/>
      <c r="AZ83" s="118"/>
      <c r="BA83" s="88"/>
      <c r="BB83" s="88"/>
      <c r="BC83" s="88"/>
      <c r="BD83" s="103"/>
      <c r="BE83" s="106"/>
      <c r="BF83" s="106"/>
      <c r="BG83" s="94"/>
      <c r="BH83" s="161"/>
      <c r="BI83" s="161"/>
      <c r="BJ83" s="700" t="str">
        <f>IF(BJ80="","",BJ80+BJ81)</f>
        <v/>
      </c>
      <c r="BK83" s="701"/>
      <c r="BL83" s="701"/>
      <c r="BM83" s="702"/>
      <c r="BN83" s="74"/>
      <c r="BO83" s="74"/>
      <c r="BP83" s="700" t="str">
        <f>IF(BO80="","",BO80+BO81)</f>
        <v/>
      </c>
      <c r="BQ83" s="701"/>
      <c r="BR83" s="701"/>
      <c r="BS83" s="702"/>
      <c r="BT83" s="75"/>
      <c r="BU83" s="76"/>
      <c r="BV83" s="700" t="str">
        <f>IF(BO80="","",IF(BJ84="","",IF(BP84&gt;=16,BJ84+1,IF(16&gt;BP84,BJ84))))</f>
        <v/>
      </c>
      <c r="BW83" s="701"/>
      <c r="BX83" s="701"/>
      <c r="BY83" s="702"/>
      <c r="BZ83" s="92"/>
      <c r="CA83" s="92"/>
      <c r="CB83" s="700" t="str">
        <f>IF(BP84="","",IF(BP84&lt;16,BP84,IF(BP84&gt;=16,BP84-16)))</f>
        <v/>
      </c>
      <c r="CC83" s="701"/>
      <c r="CD83" s="701"/>
      <c r="CE83" s="702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63"/>
      <c r="CY83" s="63"/>
      <c r="CZ83" s="63"/>
      <c r="DA83" s="168"/>
      <c r="DB83" s="168"/>
      <c r="DC83" s="168"/>
      <c r="DD83" s="168"/>
      <c r="DE83" s="166"/>
      <c r="DF83" s="166"/>
      <c r="DG83" s="168"/>
      <c r="DH83" s="168"/>
      <c r="DI83" s="168"/>
      <c r="DJ83" s="168"/>
    </row>
    <row r="84" spans="1:114" ht="16.5" thickBot="1" x14ac:dyDescent="0.25">
      <c r="A84" s="94"/>
      <c r="B84" s="63"/>
      <c r="C84" s="118"/>
      <c r="D84" s="118"/>
      <c r="E84" s="118"/>
      <c r="F84" s="118"/>
      <c r="G84" s="118"/>
      <c r="H84" s="118"/>
      <c r="I84" s="88"/>
      <c r="J84" s="88"/>
      <c r="K84" s="118"/>
      <c r="L84" s="118"/>
      <c r="M84" s="118"/>
      <c r="N84" s="118"/>
      <c r="O84" s="88"/>
      <c r="P84" s="88"/>
      <c r="Q84" s="88"/>
      <c r="R84" s="88"/>
      <c r="S84" s="118"/>
      <c r="T84" s="118"/>
      <c r="U84" s="118"/>
      <c r="V84" s="118"/>
      <c r="W84" s="118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18"/>
      <c r="AU84" s="118"/>
      <c r="AV84" s="118"/>
      <c r="AW84" s="118"/>
      <c r="AX84" s="118"/>
      <c r="AY84" s="118"/>
      <c r="AZ84" s="118"/>
      <c r="BA84" s="88"/>
      <c r="BB84" s="88"/>
      <c r="BC84" s="88"/>
      <c r="BD84" s="103"/>
      <c r="BE84" s="106"/>
      <c r="BF84" s="106"/>
      <c r="BG84" s="94"/>
      <c r="BH84" s="161"/>
      <c r="BI84" s="161"/>
      <c r="BJ84" s="700" t="str">
        <f>IF(BJ83="","",IF(BP83&gt;=16,BJ83+1,BJ83))</f>
        <v/>
      </c>
      <c r="BK84" s="701"/>
      <c r="BL84" s="701"/>
      <c r="BM84" s="702"/>
      <c r="BN84" s="74"/>
      <c r="BO84" s="74"/>
      <c r="BP84" s="700" t="str">
        <f>IF(BP83="","",IF(BP83&gt;=16,BP83-16,BP83))</f>
        <v/>
      </c>
      <c r="BQ84" s="701"/>
      <c r="BR84" s="701"/>
      <c r="BS84" s="702"/>
      <c r="BT84" s="74"/>
      <c r="BU84" s="74"/>
      <c r="BV84" s="700" t="str">
        <f>IF(BJ62="","",IF(BJ64="","",IF(BJ80="","",IF(BO80="","",IF(BJ81="","",IF(BO81="","",BV83))))))</f>
        <v/>
      </c>
      <c r="BW84" s="701"/>
      <c r="BX84" s="701"/>
      <c r="BY84" s="702"/>
      <c r="BZ84" s="92"/>
      <c r="CA84" s="92"/>
      <c r="CB84" s="704" t="str">
        <f>IF(BO80="","",ROUND(CB85,0))</f>
        <v/>
      </c>
      <c r="CC84" s="705"/>
      <c r="CD84" s="705"/>
      <c r="CE84" s="706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63"/>
      <c r="CY84" s="63"/>
      <c r="CZ84" s="63"/>
      <c r="DA84" s="168"/>
      <c r="DB84" s="168"/>
      <c r="DC84" s="168"/>
      <c r="DD84" s="168"/>
      <c r="DE84" s="166"/>
      <c r="DF84" s="166"/>
      <c r="DG84" s="168"/>
      <c r="DH84" s="168"/>
      <c r="DI84" s="168"/>
      <c r="DJ84" s="168"/>
    </row>
    <row r="85" spans="1:114" ht="16.5" thickBot="1" x14ac:dyDescent="0.25">
      <c r="A85" s="94"/>
      <c r="B85" s="63"/>
      <c r="C85" s="930" t="s">
        <v>205</v>
      </c>
      <c r="D85" s="699"/>
      <c r="E85" s="699"/>
      <c r="F85" s="699"/>
      <c r="G85" s="699"/>
      <c r="H85" s="699"/>
      <c r="I85" s="699"/>
      <c r="J85" s="699"/>
      <c r="K85" s="699"/>
      <c r="L85" s="699"/>
      <c r="M85" s="699"/>
      <c r="N85" s="699"/>
      <c r="O85" s="699"/>
      <c r="P85" s="699"/>
      <c r="Q85" s="699"/>
      <c r="R85" s="699"/>
      <c r="S85" s="699"/>
      <c r="T85" s="699"/>
      <c r="U85" s="699"/>
      <c r="V85" s="699"/>
      <c r="W85" s="699"/>
      <c r="X85" s="699"/>
      <c r="Y85" s="699"/>
      <c r="Z85" s="699"/>
      <c r="AA85" s="699"/>
      <c r="AB85" s="699"/>
      <c r="AC85" s="699"/>
      <c r="AD85" s="699"/>
      <c r="AE85" s="699"/>
      <c r="AF85" s="699"/>
      <c r="AG85" s="699"/>
      <c r="AH85" s="699"/>
      <c r="AI85" s="699"/>
      <c r="AJ85" s="699"/>
      <c r="AK85" s="699"/>
      <c r="AL85" s="699"/>
      <c r="AM85" s="699"/>
      <c r="AN85" s="699"/>
      <c r="AO85" s="699"/>
      <c r="AP85" s="699"/>
      <c r="AQ85" s="699"/>
      <c r="AR85" s="699"/>
      <c r="AS85" s="699"/>
      <c r="AT85" s="699"/>
      <c r="AU85" s="699"/>
      <c r="AV85" s="699"/>
      <c r="AW85" s="699"/>
      <c r="AX85" s="699"/>
      <c r="AY85" s="699"/>
      <c r="AZ85" s="699"/>
      <c r="BA85" s="699"/>
      <c r="BB85" s="699"/>
      <c r="BC85" s="699"/>
      <c r="BD85" s="699"/>
      <c r="BE85" s="699"/>
      <c r="BF85" s="106"/>
      <c r="BG85" s="94"/>
      <c r="BH85" s="161"/>
      <c r="BI85" s="161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700" t="e">
        <f>CB83/16*10</f>
        <v>#VALUE!</v>
      </c>
      <c r="CC85" s="701"/>
      <c r="CD85" s="701"/>
      <c r="CE85" s="702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</row>
    <row r="86" spans="1:114" ht="15.75" x14ac:dyDescent="0.2">
      <c r="A86" s="94"/>
      <c r="B86" s="63"/>
      <c r="C86" s="118"/>
      <c r="D86" s="118"/>
      <c r="E86" s="118"/>
      <c r="F86" s="118"/>
      <c r="G86" s="118"/>
      <c r="H86" s="118"/>
      <c r="I86" s="88"/>
      <c r="J86" s="88"/>
      <c r="K86" s="118"/>
      <c r="L86" s="118"/>
      <c r="M86" s="118"/>
      <c r="N86" s="118"/>
      <c r="O86" s="88"/>
      <c r="P86" s="88"/>
      <c r="Q86" s="88"/>
      <c r="R86" s="88"/>
      <c r="S86" s="118"/>
      <c r="T86" s="118"/>
      <c r="U86" s="118"/>
      <c r="V86" s="118"/>
      <c r="W86" s="118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18"/>
      <c r="AU86" s="118"/>
      <c r="AV86" s="118"/>
      <c r="AW86" s="118"/>
      <c r="AX86" s="118"/>
      <c r="AY86" s="118"/>
      <c r="AZ86" s="118"/>
      <c r="BA86" s="88"/>
      <c r="BB86" s="88"/>
      <c r="BC86" s="88"/>
      <c r="BD86" s="103"/>
      <c r="BE86" s="106"/>
      <c r="BF86" s="106"/>
      <c r="BG86" s="94"/>
      <c r="BH86" s="161"/>
      <c r="BI86" s="161"/>
      <c r="BJ86" s="699" t="s">
        <v>221</v>
      </c>
      <c r="BK86" s="699"/>
      <c r="BL86" s="699"/>
      <c r="BM86" s="699"/>
      <c r="BN86" s="699"/>
      <c r="BO86" s="699"/>
      <c r="BP86" s="699"/>
      <c r="BQ86" s="699"/>
      <c r="BR86" s="699"/>
      <c r="BS86" s="699"/>
      <c r="BT86" s="699"/>
      <c r="BU86" s="699"/>
      <c r="BV86" s="699"/>
      <c r="BW86" s="699"/>
      <c r="BX86" s="699"/>
      <c r="BY86" s="699"/>
      <c r="BZ86" s="699"/>
      <c r="CA86" s="699"/>
      <c r="CB86" s="699"/>
      <c r="CC86" s="699"/>
      <c r="CD86" s="699"/>
      <c r="CE86" s="699"/>
      <c r="CF86" s="699"/>
      <c r="CG86" s="699"/>
      <c r="CH86" s="699"/>
      <c r="CI86" s="699"/>
      <c r="CJ86" s="699"/>
      <c r="CK86" s="699"/>
      <c r="CL86" s="699"/>
      <c r="CM86" s="699"/>
      <c r="CN86" s="699"/>
      <c r="CO86" s="699"/>
      <c r="CP86" s="699"/>
      <c r="CQ86" s="699"/>
      <c r="CR86" s="699"/>
      <c r="CS86" s="699"/>
      <c r="CT86" s="73"/>
      <c r="CU86" s="73"/>
      <c r="CV86" s="73"/>
      <c r="CW86" s="73"/>
      <c r="CX86" s="7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</row>
    <row r="87" spans="1:114" ht="15.75" x14ac:dyDescent="0.2">
      <c r="A87" s="94"/>
      <c r="B87" s="94"/>
      <c r="C87" s="122"/>
      <c r="D87" s="122"/>
      <c r="E87" s="122"/>
      <c r="F87" s="122"/>
      <c r="G87" s="122"/>
      <c r="H87" s="122"/>
      <c r="I87" s="123"/>
      <c r="J87" s="123"/>
      <c r="K87" s="122"/>
      <c r="L87" s="122"/>
      <c r="M87" s="122"/>
      <c r="N87" s="122"/>
      <c r="O87" s="123"/>
      <c r="P87" s="123"/>
      <c r="Q87" s="123"/>
      <c r="R87" s="123"/>
      <c r="S87" s="122"/>
      <c r="T87" s="122"/>
      <c r="U87" s="122"/>
      <c r="V87" s="122"/>
      <c r="W87" s="122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2"/>
      <c r="AU87" s="122"/>
      <c r="AV87" s="122"/>
      <c r="AW87" s="122"/>
      <c r="AX87" s="122"/>
      <c r="AY87" s="122"/>
      <c r="AZ87" s="122"/>
      <c r="BA87" s="123"/>
      <c r="BB87" s="123"/>
      <c r="BC87" s="123"/>
      <c r="BD87" s="125"/>
      <c r="BE87" s="126"/>
      <c r="BF87" s="126"/>
      <c r="BG87" s="94"/>
      <c r="BH87" s="161"/>
      <c r="BI87" s="161"/>
      <c r="BJ87" s="88" t="s">
        <v>138</v>
      </c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73"/>
      <c r="CU87" s="73"/>
      <c r="CV87" s="73"/>
      <c r="CW87" s="73"/>
      <c r="CX87" s="7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</row>
    <row r="88" spans="1:114" ht="15.75" x14ac:dyDescent="0.2">
      <c r="A88" s="94"/>
      <c r="B88" s="94"/>
      <c r="C88" s="122"/>
      <c r="D88" s="122"/>
      <c r="E88" s="122"/>
      <c r="F88" s="122"/>
      <c r="G88" s="122"/>
      <c r="H88" s="122"/>
      <c r="I88" s="123"/>
      <c r="J88" s="123"/>
      <c r="K88" s="122"/>
      <c r="L88" s="122"/>
      <c r="M88" s="122"/>
      <c r="N88" s="122"/>
      <c r="O88" s="123"/>
      <c r="P88" s="123"/>
      <c r="Q88" s="123"/>
      <c r="R88" s="123"/>
      <c r="S88" s="122"/>
      <c r="T88" s="122"/>
      <c r="U88" s="122"/>
      <c r="V88" s="122"/>
      <c r="W88" s="122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2"/>
      <c r="AU88" s="122"/>
      <c r="AV88" s="122"/>
      <c r="AW88" s="122"/>
      <c r="AX88" s="122"/>
      <c r="AY88" s="122"/>
      <c r="AZ88" s="122"/>
      <c r="BA88" s="123"/>
      <c r="BB88" s="123"/>
      <c r="BC88" s="123"/>
      <c r="BD88" s="125"/>
      <c r="BE88" s="126"/>
      <c r="BF88" s="126"/>
      <c r="BG88" s="94"/>
      <c r="BH88" s="161"/>
      <c r="BI88" s="161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6"/>
      <c r="CO88" s="66"/>
      <c r="CP88" s="66"/>
      <c r="CQ88" s="66"/>
      <c r="CR88" s="66"/>
      <c r="CS88" s="66"/>
      <c r="CT88" s="73"/>
      <c r="CU88" s="73"/>
      <c r="CV88" s="73"/>
      <c r="CW88" s="73"/>
      <c r="CX88" s="7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</row>
    <row r="89" spans="1:114" ht="24" thickBot="1" x14ac:dyDescent="0.25">
      <c r="A89" s="1"/>
      <c r="B89" s="1"/>
      <c r="C89" s="906" t="s">
        <v>554</v>
      </c>
      <c r="D89" s="906"/>
      <c r="E89" s="906"/>
      <c r="F89" s="906"/>
      <c r="G89" s="906"/>
      <c r="H89" s="906"/>
      <c r="I89" s="906"/>
      <c r="J89" s="906"/>
      <c r="K89" s="906"/>
      <c r="L89" s="906"/>
      <c r="M89" s="906"/>
      <c r="N89" s="906"/>
      <c r="O89" s="906"/>
      <c r="P89" s="906"/>
      <c r="Q89" s="906"/>
      <c r="R89" s="906"/>
      <c r="S89" s="906"/>
      <c r="T89" s="906"/>
      <c r="U89" s="906"/>
      <c r="V89" s="906"/>
      <c r="W89" s="906"/>
      <c r="X89" s="906"/>
      <c r="Y89" s="906"/>
      <c r="Z89" s="906"/>
      <c r="AA89" s="906"/>
      <c r="AB89" s="906"/>
      <c r="AC89" s="906"/>
      <c r="AD89" s="906"/>
      <c r="AE89" s="906"/>
      <c r="AF89" s="906"/>
      <c r="AG89" s="906"/>
      <c r="AH89" s="906"/>
      <c r="AI89" s="906"/>
      <c r="AJ89" s="906"/>
      <c r="AK89" s="906"/>
      <c r="AL89" s="906"/>
      <c r="AM89" s="906"/>
      <c r="AN89" s="906"/>
      <c r="AO89" s="906"/>
      <c r="AP89" s="906"/>
      <c r="AQ89" s="906"/>
      <c r="AR89" s="906"/>
      <c r="AS89" s="906"/>
      <c r="AT89" s="906"/>
      <c r="AU89" s="906"/>
      <c r="AV89" s="906"/>
      <c r="AW89" s="906"/>
      <c r="AX89" s="906"/>
      <c r="AY89" s="906"/>
      <c r="AZ89" s="906"/>
      <c r="BA89" s="906"/>
      <c r="BB89" s="906"/>
      <c r="BC89" s="906"/>
      <c r="BD89" s="906"/>
      <c r="BE89" s="906"/>
      <c r="BF89" s="1"/>
      <c r="BG89" s="115"/>
      <c r="BH89" s="161"/>
      <c r="BI89" s="161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71"/>
      <c r="CE89" s="71"/>
      <c r="CF89" s="71"/>
      <c r="CG89" s="71"/>
      <c r="CH89" s="71"/>
      <c r="CI89" s="71"/>
      <c r="CJ89" s="71"/>
      <c r="CK89" s="71"/>
      <c r="CL89" s="71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</row>
    <row r="90" spans="1:114" ht="15.75" thickBot="1" x14ac:dyDescent="0.25">
      <c r="A90" s="94"/>
      <c r="B90" s="90"/>
      <c r="C90" s="90"/>
      <c r="D90" s="90"/>
      <c r="E90" s="90"/>
      <c r="F90" s="90"/>
      <c r="G90" s="94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4"/>
      <c r="BH90" s="161"/>
      <c r="BI90" s="161"/>
      <c r="BJ90" s="708"/>
      <c r="BK90" s="709"/>
      <c r="BL90" s="709"/>
      <c r="BM90" s="709"/>
      <c r="BN90" s="709"/>
      <c r="BO90" s="709"/>
      <c r="BP90" s="710"/>
      <c r="BQ90" s="721" t="s">
        <v>136</v>
      </c>
      <c r="BR90" s="722"/>
      <c r="BS90" s="723"/>
      <c r="BT90" s="63"/>
      <c r="BU90" s="699" t="s">
        <v>153</v>
      </c>
      <c r="BV90" s="699"/>
      <c r="BW90" s="699"/>
      <c r="BX90" s="699"/>
      <c r="BY90" s="699"/>
      <c r="BZ90" s="699"/>
      <c r="CA90" s="699"/>
      <c r="CB90" s="699"/>
      <c r="CC90" s="699"/>
      <c r="CD90" s="699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</row>
    <row r="91" spans="1:114" ht="15.75" thickBot="1" x14ac:dyDescent="0.25">
      <c r="A91" s="94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131"/>
      <c r="BH91" s="161"/>
      <c r="BI91" s="162"/>
      <c r="BJ91" s="708"/>
      <c r="BK91" s="709"/>
      <c r="BL91" s="709"/>
      <c r="BM91" s="709"/>
      <c r="BN91" s="709"/>
      <c r="BO91" s="709"/>
      <c r="BP91" s="710"/>
      <c r="BQ91" s="721" t="s">
        <v>136</v>
      </c>
      <c r="BR91" s="722"/>
      <c r="BS91" s="723"/>
      <c r="BT91" s="63"/>
      <c r="BU91" s="699" t="s">
        <v>154</v>
      </c>
      <c r="BV91" s="699"/>
      <c r="BW91" s="699"/>
      <c r="BX91" s="699"/>
      <c r="BY91" s="699"/>
      <c r="BZ91" s="699"/>
      <c r="CA91" s="699"/>
      <c r="CB91" s="699"/>
      <c r="CC91" s="699"/>
      <c r="CD91" s="699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</row>
    <row r="92" spans="1:114" ht="15.75" thickBot="1" x14ac:dyDescent="0.25">
      <c r="A92" s="94"/>
      <c r="B92" s="63"/>
      <c r="C92" s="895" t="s">
        <v>176</v>
      </c>
      <c r="D92" s="895"/>
      <c r="E92" s="895"/>
      <c r="F92" s="895"/>
      <c r="G92" s="895"/>
      <c r="H92" s="895"/>
      <c r="I92" s="895"/>
      <c r="J92" s="895"/>
      <c r="K92" s="895"/>
      <c r="L92" s="895"/>
      <c r="M92" s="895"/>
      <c r="N92" s="895"/>
      <c r="O92" s="895"/>
      <c r="P92" s="895"/>
      <c r="Q92" s="895"/>
      <c r="R92" s="895"/>
      <c r="S92" s="895"/>
      <c r="T92" s="895"/>
      <c r="U92" s="895"/>
      <c r="V92" s="895"/>
      <c r="W92" s="895"/>
      <c r="X92" s="895"/>
      <c r="Y92" s="895"/>
      <c r="Z92" s="895"/>
      <c r="AA92" s="895"/>
      <c r="AB92" s="895"/>
      <c r="AC92" s="895"/>
      <c r="AD92" s="895"/>
      <c r="AE92" s="929" t="s">
        <v>537</v>
      </c>
      <c r="AF92" s="927"/>
      <c r="AG92" s="927"/>
      <c r="AH92" s="927"/>
      <c r="AI92" s="927"/>
      <c r="AJ92" s="927"/>
      <c r="AK92" s="927"/>
      <c r="AL92" s="927"/>
      <c r="AM92" s="927"/>
      <c r="AN92" s="927"/>
      <c r="AO92" s="927"/>
      <c r="AP92" s="216"/>
      <c r="AQ92" s="63"/>
      <c r="AR92" s="63"/>
      <c r="AS92" s="63"/>
      <c r="AT92" s="63"/>
      <c r="AU92" s="63"/>
      <c r="AV92" s="63"/>
      <c r="AW92" s="63"/>
      <c r="AX92" s="132"/>
      <c r="AY92" s="132"/>
      <c r="AZ92" s="132"/>
      <c r="BA92" s="132"/>
      <c r="BB92" s="132"/>
      <c r="BC92" s="132"/>
      <c r="BD92" s="132"/>
      <c r="BE92" s="132"/>
      <c r="BF92" s="132"/>
      <c r="BG92" s="131"/>
      <c r="BH92" s="161"/>
      <c r="BI92" s="162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</row>
    <row r="93" spans="1:114" ht="13.5" thickBot="1" x14ac:dyDescent="0.25">
      <c r="A93" s="94"/>
      <c r="B93" s="63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214"/>
      <c r="AB93" s="214"/>
      <c r="AC93" s="215"/>
      <c r="AD93" s="63"/>
      <c r="AE93" s="132"/>
      <c r="AF93" s="132"/>
      <c r="AG93" s="63"/>
      <c r="AH93" s="63"/>
      <c r="AI93" s="63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1"/>
      <c r="BH93" s="161"/>
      <c r="BI93" s="162"/>
      <c r="BJ93" s="984" t="str">
        <f>IF(BJ90="","",IF(BJ91="","",IF(BJ91&lt;40,"ERROR",IF(BJ91+BJ74-BJ90-BJ70-18.5&gt;=0,1,2))))</f>
        <v/>
      </c>
      <c r="BK93" s="985"/>
      <c r="BL93" s="985"/>
      <c r="BM93" s="986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</row>
    <row r="94" spans="1:114" x14ac:dyDescent="0.2">
      <c r="A94" s="94"/>
      <c r="B94" s="63"/>
      <c r="C94" s="63"/>
      <c r="D94" s="63"/>
      <c r="E94" s="63"/>
      <c r="F94" s="71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132"/>
      <c r="AF94" s="132"/>
      <c r="AG94" s="63"/>
      <c r="AH94" s="63"/>
      <c r="AI94" s="63"/>
      <c r="AJ94" s="132"/>
      <c r="AK94" s="132"/>
      <c r="AL94" s="132"/>
      <c r="AM94" s="132"/>
      <c r="AN94" s="132"/>
      <c r="AO94" s="132"/>
      <c r="AP94" s="132"/>
      <c r="AQ94" s="132"/>
      <c r="AR94" s="133"/>
      <c r="AS94" s="133"/>
      <c r="AT94" s="133"/>
      <c r="AU94" s="133"/>
      <c r="AV94" s="133"/>
      <c r="AW94" s="133"/>
      <c r="AX94" s="133"/>
      <c r="AY94" s="134"/>
      <c r="AZ94" s="133"/>
      <c r="BA94" s="133"/>
      <c r="BB94" s="133"/>
      <c r="BC94" s="133"/>
      <c r="BD94" s="135"/>
      <c r="BE94" s="136"/>
      <c r="BF94" s="132"/>
      <c r="BG94" s="94"/>
      <c r="BH94" s="161"/>
      <c r="BI94" s="162"/>
      <c r="BJ94" s="63"/>
      <c r="BK94" s="63"/>
      <c r="BL94" s="63"/>
      <c r="BM94" s="71"/>
      <c r="BN94" s="70"/>
      <c r="BO94" s="70"/>
      <c r="BP94" s="70"/>
      <c r="BQ94" s="71"/>
      <c r="BR94" s="71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</row>
    <row r="95" spans="1:114" ht="20.25" x14ac:dyDescent="0.2">
      <c r="A95" s="94"/>
      <c r="B95" s="63"/>
      <c r="C95" s="63"/>
      <c r="D95" s="63"/>
      <c r="E95" s="63"/>
      <c r="F95" s="71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132"/>
      <c r="AF95" s="132"/>
      <c r="AG95" s="63"/>
      <c r="AH95" s="63"/>
      <c r="AI95" s="63"/>
      <c r="AJ95" s="63"/>
      <c r="AK95" s="63"/>
      <c r="AL95" s="63"/>
      <c r="AM95" s="132"/>
      <c r="AN95" s="132"/>
      <c r="AO95" s="132"/>
      <c r="AP95" s="132"/>
      <c r="AQ95" s="132"/>
      <c r="AR95" s="133"/>
      <c r="AS95" s="133"/>
      <c r="AT95" s="133"/>
      <c r="AU95" s="133"/>
      <c r="AV95" s="133"/>
      <c r="AW95" s="133"/>
      <c r="AX95" s="133"/>
      <c r="AY95" s="134"/>
      <c r="AZ95" s="133"/>
      <c r="BA95" s="133"/>
      <c r="BB95" s="1045" t="s">
        <v>182</v>
      </c>
      <c r="BC95" s="1045"/>
      <c r="BD95" s="135"/>
      <c r="BE95" s="136"/>
      <c r="BF95" s="132"/>
      <c r="BG95" s="94"/>
      <c r="BH95" s="161"/>
      <c r="BI95" s="162"/>
      <c r="BJ95" s="162"/>
      <c r="BK95" s="162"/>
      <c r="BL95" s="162"/>
      <c r="BM95" s="162"/>
      <c r="BN95" s="162"/>
      <c r="BO95" s="162"/>
      <c r="BP95" s="162"/>
      <c r="BQ95" s="162"/>
      <c r="BR95" s="162"/>
      <c r="BS95" s="162"/>
      <c r="BT95" s="162"/>
      <c r="BU95" s="162"/>
      <c r="BV95" s="162"/>
      <c r="BW95" s="162"/>
      <c r="BX95" s="162"/>
    </row>
    <row r="96" spans="1:114" x14ac:dyDescent="0.2">
      <c r="A96" s="94"/>
      <c r="B96" s="63"/>
      <c r="C96" s="63"/>
      <c r="D96" s="63"/>
      <c r="E96" s="63"/>
      <c r="F96" s="71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132"/>
      <c r="AF96" s="132"/>
      <c r="AG96" s="63"/>
      <c r="AH96" s="63"/>
      <c r="AI96" s="63"/>
      <c r="AJ96" s="63"/>
      <c r="AK96" s="63"/>
      <c r="AL96" s="63"/>
      <c r="AM96" s="132"/>
      <c r="AN96" s="132"/>
      <c r="AO96" s="132"/>
      <c r="AP96" s="132"/>
      <c r="AQ96" s="132"/>
      <c r="AR96" s="133"/>
      <c r="AS96" s="133"/>
      <c r="AT96" s="133"/>
      <c r="AU96" s="133"/>
      <c r="AV96" s="133"/>
      <c r="AW96" s="133"/>
      <c r="AX96" s="133"/>
      <c r="AY96" s="134"/>
      <c r="AZ96" s="133"/>
      <c r="BA96" s="133"/>
      <c r="BB96" s="138"/>
      <c r="BC96" s="138"/>
      <c r="BD96" s="135"/>
      <c r="BE96" s="136"/>
      <c r="BF96" s="132"/>
      <c r="BG96" s="94"/>
      <c r="BH96" s="161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</row>
    <row r="97" spans="1:76" x14ac:dyDescent="0.2">
      <c r="A97" s="94"/>
      <c r="B97" s="63"/>
      <c r="C97" s="63"/>
      <c r="D97" s="63"/>
      <c r="E97" s="63"/>
      <c r="F97" s="71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132"/>
      <c r="AD97" s="132"/>
      <c r="AE97" s="132"/>
      <c r="AF97" s="132"/>
      <c r="AG97" s="132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3"/>
      <c r="AS97" s="133"/>
      <c r="AT97" s="133"/>
      <c r="AU97" s="133"/>
      <c r="AV97" s="133"/>
      <c r="AW97" s="133"/>
      <c r="AX97" s="133"/>
      <c r="AY97" s="134"/>
      <c r="AZ97" s="133"/>
      <c r="BA97" s="133"/>
      <c r="BB97" s="138"/>
      <c r="BC97" s="138"/>
      <c r="BD97" s="135"/>
      <c r="BE97" s="136"/>
      <c r="BF97" s="132"/>
      <c r="BG97" s="94"/>
      <c r="BH97" s="161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</row>
    <row r="98" spans="1:76" x14ac:dyDescent="0.2">
      <c r="A98" s="94"/>
      <c r="B98" s="63"/>
      <c r="C98" s="63"/>
      <c r="D98" s="63"/>
      <c r="E98" s="63"/>
      <c r="F98" s="71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132"/>
      <c r="AE98" s="132"/>
      <c r="AF98" s="63"/>
      <c r="AG98" s="63"/>
      <c r="AH98" s="63"/>
      <c r="AI98" s="63"/>
      <c r="AJ98" s="63"/>
      <c r="AK98" s="63"/>
      <c r="AL98" s="934" t="s">
        <v>209</v>
      </c>
      <c r="AM98" s="934"/>
      <c r="AN98" s="934"/>
      <c r="AO98" s="934"/>
      <c r="AP98" s="934"/>
      <c r="AQ98" s="221"/>
      <c r="AR98" s="133"/>
      <c r="AS98" s="133"/>
      <c r="AT98" s="133"/>
      <c r="AU98" s="133"/>
      <c r="AV98" s="133"/>
      <c r="AW98" s="133"/>
      <c r="AX98" s="133"/>
      <c r="AY98" s="134"/>
      <c r="AZ98" s="133"/>
      <c r="BA98" s="133"/>
      <c r="BB98" s="138"/>
      <c r="BC98" s="138"/>
      <c r="BD98" s="135"/>
      <c r="BE98" s="136"/>
      <c r="BF98" s="132"/>
      <c r="BG98" s="94"/>
      <c r="BH98" s="161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</row>
    <row r="99" spans="1:76" x14ac:dyDescent="0.2">
      <c r="A99" s="94"/>
      <c r="B99" s="63"/>
      <c r="C99" s="63"/>
      <c r="D99" s="63"/>
      <c r="E99" s="63"/>
      <c r="F99" s="71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934"/>
      <c r="AM99" s="934"/>
      <c r="AN99" s="934"/>
      <c r="AO99" s="934"/>
      <c r="AP99" s="934"/>
      <c r="AQ99" s="221"/>
      <c r="AR99" s="133"/>
      <c r="AS99" s="133"/>
      <c r="AT99" s="133"/>
      <c r="AU99" s="133"/>
      <c r="AV99" s="133"/>
      <c r="AW99" s="133"/>
      <c r="AX99" s="133"/>
      <c r="AY99" s="134"/>
      <c r="AZ99" s="133"/>
      <c r="BA99" s="133"/>
      <c r="BB99" s="1046">
        <v>32</v>
      </c>
      <c r="BC99" s="1046"/>
      <c r="BD99" s="135"/>
      <c r="BE99" s="136"/>
      <c r="BF99" s="132"/>
      <c r="BG99" s="94"/>
      <c r="BH99" s="161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</row>
    <row r="100" spans="1:76" x14ac:dyDescent="0.2">
      <c r="A100" s="94"/>
      <c r="B100" s="63"/>
      <c r="C100" s="63"/>
      <c r="D100" s="63"/>
      <c r="E100" s="63"/>
      <c r="F100" s="71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132"/>
      <c r="AC100" s="132"/>
      <c r="AD100" s="132"/>
      <c r="AE100" s="132"/>
      <c r="AF100" s="132"/>
      <c r="AG100" s="132"/>
      <c r="AH100" s="132"/>
      <c r="AI100" s="132"/>
      <c r="AJ100" s="132"/>
      <c r="AK100" s="132"/>
      <c r="AL100" s="934"/>
      <c r="AM100" s="934"/>
      <c r="AN100" s="934"/>
      <c r="AO100" s="934"/>
      <c r="AP100" s="934"/>
      <c r="AQ100" s="221"/>
      <c r="AR100" s="138"/>
      <c r="AS100" s="138"/>
      <c r="AT100" s="138"/>
      <c r="AU100" s="138"/>
      <c r="AV100" s="138"/>
      <c r="AW100" s="138"/>
      <c r="AX100" s="138"/>
      <c r="AY100" s="139"/>
      <c r="AZ100" s="138"/>
      <c r="BA100" s="138"/>
      <c r="BB100" s="1046"/>
      <c r="BC100" s="1046"/>
      <c r="BD100" s="135"/>
      <c r="BE100" s="136"/>
      <c r="BF100" s="132"/>
      <c r="BG100" s="94"/>
      <c r="BH100" s="161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</row>
    <row r="101" spans="1:76" x14ac:dyDescent="0.2">
      <c r="A101" s="94"/>
      <c r="B101" s="63"/>
      <c r="C101" s="63"/>
      <c r="D101" s="63"/>
      <c r="E101" s="63"/>
      <c r="F101" s="71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132"/>
      <c r="AC101" s="132"/>
      <c r="AD101" s="132"/>
      <c r="AE101" s="132"/>
      <c r="AF101" s="132"/>
      <c r="AG101" s="132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8"/>
      <c r="AS101" s="138"/>
      <c r="AT101" s="138"/>
      <c r="AU101" s="138"/>
      <c r="AV101" s="138"/>
      <c r="AW101" s="138"/>
      <c r="AX101" s="138"/>
      <c r="AY101" s="139"/>
      <c r="AZ101" s="138"/>
      <c r="BA101" s="138"/>
      <c r="BB101" s="138"/>
      <c r="BC101" s="138"/>
      <c r="BD101" s="135"/>
      <c r="BE101" s="136"/>
      <c r="BF101" s="132"/>
      <c r="BG101" s="94"/>
      <c r="BH101" s="161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</row>
    <row r="102" spans="1:76" x14ac:dyDescent="0.2">
      <c r="A102" s="94"/>
      <c r="B102" s="63"/>
      <c r="C102" s="63"/>
      <c r="D102" s="63"/>
      <c r="E102" s="63"/>
      <c r="F102" s="71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8"/>
      <c r="AS102" s="138"/>
      <c r="AT102" s="138"/>
      <c r="AU102" s="138"/>
      <c r="AV102" s="138"/>
      <c r="AW102" s="138"/>
      <c r="AX102" s="138"/>
      <c r="AY102" s="139"/>
      <c r="AZ102" s="138"/>
      <c r="BA102" s="138"/>
      <c r="BB102" s="138"/>
      <c r="BC102" s="138"/>
      <c r="BD102" s="135"/>
      <c r="BE102" s="136"/>
      <c r="BF102" s="132"/>
      <c r="BG102" s="94"/>
      <c r="BH102" s="161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</row>
    <row r="103" spans="1:76" x14ac:dyDescent="0.2">
      <c r="A103" s="94"/>
      <c r="B103" s="63"/>
      <c r="C103" s="63"/>
      <c r="D103" s="63"/>
      <c r="E103" s="63"/>
      <c r="F103" s="71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132"/>
      <c r="AC103" s="132"/>
      <c r="AD103" s="132"/>
      <c r="AE103" s="132"/>
      <c r="AF103" s="132"/>
      <c r="AG103" s="132"/>
      <c r="AH103" s="132"/>
      <c r="AI103" s="132"/>
      <c r="AJ103" s="132"/>
      <c r="AK103" s="132"/>
      <c r="AL103" s="132"/>
      <c r="AM103" s="132"/>
      <c r="AN103" s="132"/>
      <c r="AO103" s="132"/>
      <c r="AP103" s="132"/>
      <c r="AQ103" s="132"/>
      <c r="AR103" s="138"/>
      <c r="AS103" s="138"/>
      <c r="AT103" s="138"/>
      <c r="AU103" s="138"/>
      <c r="AV103" s="138"/>
      <c r="AW103" s="138"/>
      <c r="AX103" s="138"/>
      <c r="AY103" s="139"/>
      <c r="AZ103" s="138"/>
      <c r="BA103" s="133"/>
      <c r="BB103" s="133"/>
      <c r="BC103" s="133"/>
      <c r="BD103" s="138"/>
      <c r="BE103" s="140"/>
      <c r="BF103" s="132"/>
      <c r="BG103" s="94"/>
      <c r="BH103" s="161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</row>
    <row r="104" spans="1:76" x14ac:dyDescent="0.2">
      <c r="A104" s="94"/>
      <c r="B104" s="63"/>
      <c r="C104" s="63"/>
      <c r="D104" s="63"/>
      <c r="E104" s="63"/>
      <c r="F104" s="71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8"/>
      <c r="AS104" s="138"/>
      <c r="AT104" s="138"/>
      <c r="AU104" s="138"/>
      <c r="AV104" s="138"/>
      <c r="AW104" s="138"/>
      <c r="AX104" s="138"/>
      <c r="AY104" s="139"/>
      <c r="AZ104" s="138"/>
      <c r="BA104" s="138"/>
      <c r="BB104" s="138"/>
      <c r="BC104" s="138"/>
      <c r="BD104" s="138"/>
      <c r="BE104" s="140"/>
      <c r="BF104" s="132"/>
      <c r="BG104" s="131"/>
      <c r="BH104" s="161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</row>
    <row r="105" spans="1:76" x14ac:dyDescent="0.2">
      <c r="A105" s="94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138"/>
      <c r="AS105" s="138"/>
      <c r="AT105" s="138"/>
      <c r="AU105" s="138"/>
      <c r="AV105" s="925">
        <v>12.5</v>
      </c>
      <c r="AW105" s="925"/>
      <c r="AX105" s="925"/>
      <c r="AY105" s="926"/>
      <c r="AZ105" s="918" t="s">
        <v>184</v>
      </c>
      <c r="BA105" s="918"/>
      <c r="BB105" s="918"/>
      <c r="BC105" s="918"/>
      <c r="BD105" s="918"/>
      <c r="BE105" s="140"/>
      <c r="BF105" s="63"/>
      <c r="BG105" s="131"/>
      <c r="BH105" s="161"/>
      <c r="BI105" s="161"/>
      <c r="BJ105" s="161"/>
      <c r="BK105" s="161"/>
      <c r="BL105" s="161"/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1"/>
      <c r="BX105" s="161"/>
    </row>
    <row r="106" spans="1:76" x14ac:dyDescent="0.2">
      <c r="A106" s="94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138"/>
      <c r="AS106" s="138"/>
      <c r="AT106" s="138"/>
      <c r="AU106" s="138"/>
      <c r="AV106" s="138"/>
      <c r="AW106" s="138"/>
      <c r="AX106" s="138"/>
      <c r="AY106" s="139"/>
      <c r="AZ106" s="918"/>
      <c r="BA106" s="918"/>
      <c r="BB106" s="918"/>
      <c r="BC106" s="918"/>
      <c r="BD106" s="918"/>
      <c r="BE106" s="140"/>
      <c r="BF106" s="63"/>
      <c r="BG106" s="94"/>
      <c r="BH106" s="161"/>
      <c r="BI106" s="161"/>
      <c r="BJ106" s="161"/>
      <c r="BK106" s="161"/>
      <c r="BL106" s="161"/>
      <c r="BM106" s="161"/>
      <c r="BN106" s="161"/>
      <c r="BO106" s="161"/>
      <c r="BP106" s="161"/>
      <c r="BQ106" s="161"/>
      <c r="BR106" s="161"/>
      <c r="BS106" s="161"/>
      <c r="BT106" s="161"/>
      <c r="BU106" s="161"/>
      <c r="BV106" s="161"/>
      <c r="BW106" s="161"/>
      <c r="BX106" s="161"/>
    </row>
    <row r="107" spans="1:76" x14ac:dyDescent="0.2">
      <c r="A107" s="94"/>
      <c r="B107" s="63"/>
      <c r="C107" s="63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138"/>
      <c r="AS107" s="138"/>
      <c r="AT107" s="138"/>
      <c r="AU107" s="138"/>
      <c r="AV107" s="138"/>
      <c r="AW107" s="138"/>
      <c r="AX107" s="138"/>
      <c r="AY107" s="139"/>
      <c r="AZ107" s="138"/>
      <c r="BA107" s="138"/>
      <c r="BB107" s="138"/>
      <c r="BC107" s="138"/>
      <c r="BD107" s="138"/>
      <c r="BE107" s="140"/>
      <c r="BF107" s="63"/>
      <c r="BG107" s="94"/>
      <c r="BH107" s="161"/>
      <c r="BI107" s="161"/>
      <c r="BJ107" s="161"/>
      <c r="BK107" s="161"/>
      <c r="BL107" s="161"/>
      <c r="BM107" s="161"/>
      <c r="BN107" s="161"/>
      <c r="BO107" s="161"/>
      <c r="BP107" s="161"/>
      <c r="BQ107" s="161"/>
      <c r="BR107" s="161"/>
      <c r="BS107" s="161"/>
      <c r="BT107" s="161"/>
      <c r="BU107" s="161"/>
      <c r="BV107" s="161"/>
      <c r="BW107" s="161"/>
      <c r="BX107" s="161"/>
    </row>
    <row r="108" spans="1:76" x14ac:dyDescent="0.2">
      <c r="A108" s="94"/>
      <c r="B108" s="63"/>
      <c r="C108" s="63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138"/>
      <c r="AS108" s="138"/>
      <c r="AT108" s="138"/>
      <c r="AU108" s="138"/>
      <c r="AV108" s="138"/>
      <c r="AW108" s="138"/>
      <c r="AX108" s="138"/>
      <c r="AY108" s="923" t="s">
        <v>185</v>
      </c>
      <c r="AZ108" s="923"/>
      <c r="BA108" s="923"/>
      <c r="BB108" s="138"/>
      <c r="BC108" s="138"/>
      <c r="BD108" s="135"/>
      <c r="BE108" s="136"/>
      <c r="BF108" s="63"/>
      <c r="BG108" s="94"/>
      <c r="BH108" s="161"/>
      <c r="BI108" s="161"/>
      <c r="BJ108" s="161"/>
      <c r="BK108" s="161"/>
      <c r="BL108" s="161"/>
      <c r="BM108" s="161"/>
      <c r="BN108" s="161"/>
      <c r="BO108" s="161"/>
      <c r="BP108" s="161"/>
      <c r="BQ108" s="161"/>
      <c r="BR108" s="161"/>
      <c r="BS108" s="161"/>
      <c r="BT108" s="161"/>
      <c r="BU108" s="161"/>
      <c r="BV108" s="161"/>
      <c r="BW108" s="161"/>
      <c r="BX108" s="161"/>
    </row>
    <row r="109" spans="1:76" x14ac:dyDescent="0.2">
      <c r="A109" s="94"/>
      <c r="B109" s="63"/>
      <c r="C109" s="63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138"/>
      <c r="AS109" s="138"/>
      <c r="AT109" s="138"/>
      <c r="AU109" s="138"/>
      <c r="AV109" s="138"/>
      <c r="AW109" s="138"/>
      <c r="AX109" s="138"/>
      <c r="AY109" s="923"/>
      <c r="AZ109" s="923"/>
      <c r="BA109" s="923"/>
      <c r="BB109" s="138"/>
      <c r="BC109" s="138"/>
      <c r="BD109" s="135"/>
      <c r="BE109" s="136"/>
      <c r="BF109" s="63"/>
      <c r="BG109" s="94"/>
      <c r="BH109" s="161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</row>
    <row r="110" spans="1:76" x14ac:dyDescent="0.2">
      <c r="A110" s="94"/>
      <c r="B110" s="63"/>
      <c r="C110" s="63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138"/>
      <c r="AS110" s="138"/>
      <c r="AT110" s="138"/>
      <c r="AU110" s="138"/>
      <c r="AV110" s="138"/>
      <c r="AW110" s="138"/>
      <c r="AX110" s="138"/>
      <c r="AY110" s="139"/>
      <c r="AZ110" s="138"/>
      <c r="BA110" s="138"/>
      <c r="BB110" s="138"/>
      <c r="BC110" s="138"/>
      <c r="BD110" s="135"/>
      <c r="BE110" s="136"/>
      <c r="BF110" s="63"/>
      <c r="BG110" s="94"/>
      <c r="BH110" s="161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</row>
    <row r="111" spans="1:76" x14ac:dyDescent="0.2">
      <c r="A111" s="94"/>
      <c r="B111" s="63"/>
      <c r="C111" s="63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138"/>
      <c r="AS111" s="138"/>
      <c r="AT111" s="138"/>
      <c r="AU111" s="138"/>
      <c r="AV111" s="138"/>
      <c r="AW111" s="138"/>
      <c r="AX111" s="138"/>
      <c r="AY111" s="139"/>
      <c r="AZ111" s="138"/>
      <c r="BA111" s="138"/>
      <c r="BB111" s="138"/>
      <c r="BC111" s="138"/>
      <c r="BD111" s="135"/>
      <c r="BE111" s="136"/>
      <c r="BF111" s="63"/>
      <c r="BG111" s="94"/>
      <c r="BH111" s="161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</row>
    <row r="112" spans="1:76" x14ac:dyDescent="0.2">
      <c r="A112" s="94"/>
      <c r="B112" s="63"/>
      <c r="C112" s="63"/>
      <c r="D112" s="132"/>
      <c r="E112" s="132"/>
      <c r="F112" s="132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133"/>
      <c r="AS112" s="133"/>
      <c r="AT112" s="133"/>
      <c r="AU112" s="133"/>
      <c r="AV112" s="133"/>
      <c r="AW112" s="133"/>
      <c r="AX112" s="133"/>
      <c r="AY112" s="134"/>
      <c r="AZ112" s="133"/>
      <c r="BA112" s="133"/>
      <c r="BB112" s="133"/>
      <c r="BC112" s="133"/>
      <c r="BD112" s="142"/>
      <c r="BE112" s="143"/>
      <c r="BF112" s="63"/>
      <c r="BG112" s="94"/>
      <c r="BH112" s="161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</row>
    <row r="113" spans="1:139" ht="13.5" thickBot="1" x14ac:dyDescent="0.25">
      <c r="A113" s="131"/>
      <c r="B113" s="132"/>
      <c r="C113" s="132"/>
      <c r="D113" s="132"/>
      <c r="E113" s="132"/>
      <c r="F113" s="132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144"/>
      <c r="AS113" s="144"/>
      <c r="AT113" s="144"/>
      <c r="AU113" s="144"/>
      <c r="AV113" s="144"/>
      <c r="AW113" s="144"/>
      <c r="AX113" s="144"/>
      <c r="AY113" s="145"/>
      <c r="AZ113" s="133"/>
      <c r="BA113" s="133"/>
      <c r="BB113" s="133"/>
      <c r="BC113" s="133"/>
      <c r="BD113" s="142"/>
      <c r="BE113" s="143"/>
      <c r="BF113" s="63"/>
      <c r="BG113" s="94"/>
      <c r="BH113" s="161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</row>
    <row r="114" spans="1:139" ht="15.75" x14ac:dyDescent="0.2">
      <c r="A114" s="131"/>
      <c r="B114" s="132"/>
      <c r="C114" s="930" t="s">
        <v>222</v>
      </c>
      <c r="D114" s="699"/>
      <c r="E114" s="699"/>
      <c r="F114" s="699"/>
      <c r="G114" s="699"/>
      <c r="H114" s="699"/>
      <c r="I114" s="699"/>
      <c r="J114" s="699"/>
      <c r="K114" s="699"/>
      <c r="L114" s="699"/>
      <c r="M114" s="699"/>
      <c r="N114" s="699"/>
      <c r="O114" s="699"/>
      <c r="P114" s="699"/>
      <c r="Q114" s="699"/>
      <c r="R114" s="699"/>
      <c r="S114" s="699"/>
      <c r="T114" s="699"/>
      <c r="U114" s="699"/>
      <c r="V114" s="699"/>
      <c r="W114" s="699"/>
      <c r="X114" s="699"/>
      <c r="Y114" s="699"/>
      <c r="Z114" s="699"/>
      <c r="AA114" s="699"/>
      <c r="AB114" s="699"/>
      <c r="AC114" s="699"/>
      <c r="AD114" s="699"/>
      <c r="AE114" s="699"/>
      <c r="AF114" s="699"/>
      <c r="AG114" s="699"/>
      <c r="AH114" s="699"/>
      <c r="AI114" s="699"/>
      <c r="AJ114" s="699"/>
      <c r="AK114" s="699"/>
      <c r="AL114" s="699"/>
      <c r="AM114" s="121"/>
      <c r="AN114" s="121"/>
      <c r="AO114" s="63"/>
      <c r="AP114" s="63"/>
      <c r="AQ114" s="63"/>
      <c r="AR114" s="133"/>
      <c r="AS114" s="133"/>
      <c r="AT114" s="133"/>
      <c r="AU114" s="133"/>
      <c r="AV114" s="133"/>
      <c r="AW114" s="133"/>
      <c r="AX114" s="133"/>
      <c r="AY114" s="133"/>
      <c r="AZ114" s="133"/>
      <c r="BA114" s="133"/>
      <c r="BB114" s="133"/>
      <c r="BC114" s="133"/>
      <c r="BD114" s="142"/>
      <c r="BE114" s="143"/>
      <c r="BF114" s="63"/>
      <c r="BG114" s="94"/>
      <c r="BH114" s="161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</row>
    <row r="115" spans="1:139" ht="16.5" thickBot="1" x14ac:dyDescent="0.25">
      <c r="A115" s="131"/>
      <c r="B115" s="132"/>
      <c r="C115" s="63"/>
      <c r="D115" s="63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63"/>
      <c r="R115" s="121"/>
      <c r="S115" s="121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42"/>
      <c r="BE115" s="143"/>
      <c r="BF115" s="63"/>
      <c r="BG115" s="94"/>
      <c r="BH115" s="161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</row>
    <row r="116" spans="1:139" ht="16.5" thickBot="1" x14ac:dyDescent="0.25">
      <c r="A116" s="131"/>
      <c r="B116" s="132"/>
      <c r="C116" s="121" t="s">
        <v>187</v>
      </c>
      <c r="D116" s="121"/>
      <c r="E116" s="121"/>
      <c r="F116" s="920" t="str">
        <f>IF(BJ75="","",BJ75+56)</f>
        <v/>
      </c>
      <c r="G116" s="921"/>
      <c r="H116" s="921"/>
      <c r="I116" s="921"/>
      <c r="J116" s="922"/>
      <c r="K116" s="721" t="s">
        <v>136</v>
      </c>
      <c r="L116" s="722"/>
      <c r="M116" s="723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132"/>
      <c r="AD116" s="132"/>
      <c r="AE116" s="132"/>
      <c r="AF116" s="132"/>
      <c r="AG116" s="132"/>
      <c r="AH116" s="132"/>
      <c r="AI116" s="132"/>
      <c r="AJ116" s="132"/>
      <c r="AK116" s="132"/>
      <c r="AL116" s="132"/>
      <c r="AM116" s="132"/>
      <c r="AN116" s="132"/>
      <c r="AO116" s="132"/>
      <c r="AP116" s="132"/>
      <c r="AQ116" s="132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7"/>
      <c r="BE116" s="143"/>
      <c r="BF116" s="132"/>
      <c r="BG116" s="131"/>
      <c r="BH116" s="161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</row>
    <row r="117" spans="1:139" ht="13.5" thickBot="1" x14ac:dyDescent="0.25">
      <c r="A117" s="131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  <c r="AH117" s="132"/>
      <c r="AI117" s="132"/>
      <c r="AJ117" s="132"/>
      <c r="AK117" s="132"/>
      <c r="AL117" s="132"/>
      <c r="AM117" s="132"/>
      <c r="AN117" s="132"/>
      <c r="AO117" s="132"/>
      <c r="AP117" s="132"/>
      <c r="AQ117" s="132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9"/>
      <c r="BF117" s="132"/>
      <c r="BG117" s="131"/>
      <c r="BH117" s="161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</row>
    <row r="118" spans="1:139" ht="13.5" thickTop="1" x14ac:dyDescent="0.2">
      <c r="A118" s="131"/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  <c r="AF118" s="132"/>
      <c r="AG118" s="132"/>
      <c r="AH118" s="132"/>
      <c r="AI118" s="132"/>
      <c r="AJ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G118" s="131"/>
      <c r="BH118" s="161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</row>
    <row r="119" spans="1:139" x14ac:dyDescent="0.2">
      <c r="A119" s="131"/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  <c r="AG119" s="132"/>
      <c r="AH119" s="132"/>
      <c r="AI119" s="132"/>
      <c r="AJ119" s="132"/>
      <c r="AK119" s="132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  <c r="AW119" s="132"/>
      <c r="AX119" s="132"/>
      <c r="AY119" s="132"/>
      <c r="AZ119" s="132"/>
      <c r="BA119" s="132"/>
      <c r="BB119" s="132"/>
      <c r="BC119" s="132"/>
      <c r="BD119" s="132"/>
      <c r="BE119" s="132"/>
      <c r="BF119" s="132"/>
      <c r="BG119" s="131"/>
      <c r="BH119" s="161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</row>
    <row r="120" spans="1:139" x14ac:dyDescent="0.2">
      <c r="A120" s="131"/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32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1"/>
      <c r="BH120" s="161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</row>
    <row r="121" spans="1:139" x14ac:dyDescent="0.2">
      <c r="A121" s="131"/>
      <c r="B121" s="132"/>
      <c r="C121" s="930" t="s">
        <v>223</v>
      </c>
      <c r="D121" s="699"/>
      <c r="E121" s="699"/>
      <c r="F121" s="699"/>
      <c r="G121" s="699"/>
      <c r="H121" s="699"/>
      <c r="I121" s="699"/>
      <c r="J121" s="699"/>
      <c r="K121" s="699"/>
      <c r="L121" s="699"/>
      <c r="M121" s="699"/>
      <c r="N121" s="699"/>
      <c r="O121" s="699"/>
      <c r="P121" s="699"/>
      <c r="Q121" s="699"/>
      <c r="R121" s="699"/>
      <c r="S121" s="699"/>
      <c r="T121" s="699"/>
      <c r="U121" s="699"/>
      <c r="V121" s="699"/>
      <c r="W121" s="699"/>
      <c r="X121" s="699"/>
      <c r="Y121" s="699"/>
      <c r="Z121" s="699"/>
      <c r="AA121" s="699"/>
      <c r="AB121" s="699"/>
      <c r="AC121" s="699"/>
      <c r="AD121" s="699"/>
      <c r="AE121" s="699"/>
      <c r="AF121" s="699"/>
      <c r="AG121" s="699"/>
      <c r="AH121" s="699"/>
      <c r="AI121" s="699"/>
      <c r="AJ121" s="699"/>
      <c r="AK121" s="699"/>
      <c r="AL121" s="699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  <c r="AW121" s="132"/>
      <c r="AX121" s="132"/>
      <c r="AY121" s="132"/>
      <c r="AZ121" s="132"/>
      <c r="BA121" s="132"/>
      <c r="BB121" s="132"/>
      <c r="BC121" s="132"/>
      <c r="BD121" s="132"/>
      <c r="BE121" s="132"/>
      <c r="BF121" s="132"/>
      <c r="BG121" s="131"/>
      <c r="BH121" s="161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</row>
    <row r="122" spans="1:139" ht="16.5" customHeight="1" thickBot="1" x14ac:dyDescent="0.25">
      <c r="A122" s="131"/>
      <c r="B122" s="132"/>
      <c r="C122" s="63"/>
      <c r="D122" s="63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048" t="str">
        <f>IF(BJ73="","",IF(BJ93="ERROR","",IF(OR(BJ93="",BJ93=1),"ATTENTION - Mounting plate 175H3100 should work for this application","ATTENTION - Mounting plate with bracket 175H3F00 will probably be required for this application")))</f>
        <v/>
      </c>
      <c r="Q122" s="1048"/>
      <c r="R122" s="1048"/>
      <c r="S122" s="1048"/>
      <c r="T122" s="1048"/>
      <c r="U122" s="1048"/>
      <c r="V122" s="1048"/>
      <c r="W122" s="1048"/>
      <c r="X122" s="1048"/>
      <c r="Y122" s="1048"/>
      <c r="Z122" s="1048"/>
      <c r="AA122" s="1048"/>
      <c r="AB122" s="1048"/>
      <c r="AC122" s="1048"/>
      <c r="AD122" s="1048"/>
      <c r="AE122" s="1048"/>
      <c r="AF122" s="1048"/>
      <c r="AG122" s="1048"/>
      <c r="AH122" s="1048"/>
      <c r="AI122" s="928" t="str">
        <f>IF(P122="ATTENTION - Mounting plate with bracket 175H3F00 will probably be required for this application", "*See STEP 3, drawing 4, below for mounting plate specifications", "")</f>
        <v/>
      </c>
      <c r="AJ122" s="928"/>
      <c r="AK122" s="928"/>
      <c r="AL122" s="928"/>
      <c r="AM122" s="928"/>
      <c r="AN122" s="928"/>
      <c r="AO122" s="928"/>
      <c r="AP122" s="928"/>
      <c r="AQ122" s="928"/>
      <c r="AR122" s="928"/>
      <c r="AS122" s="928"/>
      <c r="AT122" s="928"/>
      <c r="AU122" s="928"/>
      <c r="AV122" s="928"/>
      <c r="AW122" s="928"/>
      <c r="AX122" s="928"/>
      <c r="AY122" s="928"/>
      <c r="AZ122" s="928"/>
      <c r="BA122" s="132"/>
      <c r="BB122" s="132"/>
      <c r="BC122" s="132"/>
      <c r="BD122" s="132"/>
      <c r="BE122" s="132"/>
      <c r="BF122" s="132"/>
      <c r="BG122" s="131"/>
      <c r="BH122" s="161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</row>
    <row r="123" spans="1:139" ht="16.5" thickBot="1" x14ac:dyDescent="0.25">
      <c r="A123" s="131"/>
      <c r="B123" s="132"/>
      <c r="C123" s="121" t="s">
        <v>188</v>
      </c>
      <c r="D123" s="121"/>
      <c r="E123" s="121"/>
      <c r="F123" s="920" t="str">
        <f>IF(BJ77="","",12.5+BJ77)</f>
        <v/>
      </c>
      <c r="G123" s="921"/>
      <c r="H123" s="921"/>
      <c r="I123" s="921"/>
      <c r="J123" s="922"/>
      <c r="K123" s="721" t="s">
        <v>136</v>
      </c>
      <c r="L123" s="722"/>
      <c r="M123" s="723"/>
      <c r="N123" s="132"/>
      <c r="O123" s="132"/>
      <c r="P123" s="1048"/>
      <c r="Q123" s="1048"/>
      <c r="R123" s="1048"/>
      <c r="S123" s="1048"/>
      <c r="T123" s="1048"/>
      <c r="U123" s="1048"/>
      <c r="V123" s="1048"/>
      <c r="W123" s="1048"/>
      <c r="X123" s="1048"/>
      <c r="Y123" s="1048"/>
      <c r="Z123" s="1048"/>
      <c r="AA123" s="1048"/>
      <c r="AB123" s="1048"/>
      <c r="AC123" s="1048"/>
      <c r="AD123" s="1048"/>
      <c r="AE123" s="1048"/>
      <c r="AF123" s="1048"/>
      <c r="AG123" s="1048"/>
      <c r="AH123" s="1048"/>
      <c r="AI123" s="928"/>
      <c r="AJ123" s="928"/>
      <c r="AK123" s="928"/>
      <c r="AL123" s="928"/>
      <c r="AM123" s="928"/>
      <c r="AN123" s="928"/>
      <c r="AO123" s="928"/>
      <c r="AP123" s="928"/>
      <c r="AQ123" s="928"/>
      <c r="AR123" s="928"/>
      <c r="AS123" s="928"/>
      <c r="AT123" s="928"/>
      <c r="AU123" s="928"/>
      <c r="AV123" s="928"/>
      <c r="AW123" s="928"/>
      <c r="AX123" s="928"/>
      <c r="AY123" s="928"/>
      <c r="AZ123" s="928"/>
      <c r="BA123" s="132"/>
      <c r="BB123" s="132"/>
      <c r="BC123" s="132"/>
      <c r="BD123" s="132"/>
      <c r="BE123" s="132"/>
      <c r="BF123" s="132"/>
      <c r="BG123" s="131"/>
      <c r="BH123" s="161"/>
    </row>
    <row r="124" spans="1:139" ht="15.75" x14ac:dyDescent="0.2">
      <c r="A124" s="131"/>
      <c r="B124" s="132"/>
      <c r="C124" s="121"/>
      <c r="D124" s="121"/>
      <c r="E124" s="121"/>
      <c r="F124" s="222"/>
      <c r="G124" s="222"/>
      <c r="H124" s="222"/>
      <c r="I124" s="222"/>
      <c r="J124" s="222"/>
      <c r="K124" s="70"/>
      <c r="L124" s="70"/>
      <c r="M124" s="70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  <c r="AF124" s="132"/>
      <c r="AG124" s="132"/>
      <c r="AH124" s="132"/>
      <c r="AI124" s="132"/>
      <c r="AJ124" s="132"/>
      <c r="AK124" s="132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  <c r="AW124" s="132"/>
      <c r="AX124" s="132"/>
      <c r="AY124" s="132"/>
      <c r="AZ124" s="132"/>
      <c r="BA124" s="132"/>
      <c r="BB124" s="132"/>
      <c r="BC124" s="132"/>
      <c r="BD124" s="132"/>
      <c r="BE124" s="132"/>
      <c r="BF124" s="132"/>
      <c r="BG124" s="131"/>
      <c r="BH124" s="161"/>
    </row>
    <row r="125" spans="1:139" s="356" customFormat="1" ht="15" customHeight="1" x14ac:dyDescent="0.2">
      <c r="A125" s="315"/>
      <c r="B125" s="315"/>
      <c r="C125" s="353"/>
      <c r="D125" s="353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16"/>
      <c r="P125" s="316"/>
      <c r="Q125" s="316"/>
      <c r="R125" s="353"/>
      <c r="S125" s="353"/>
      <c r="T125" s="353"/>
      <c r="U125" s="353"/>
      <c r="V125" s="353"/>
      <c r="W125" s="353"/>
      <c r="X125" s="353"/>
      <c r="Y125" s="353"/>
      <c r="Z125" s="353"/>
      <c r="AA125" s="353"/>
      <c r="AB125" s="353"/>
      <c r="AC125" s="353"/>
      <c r="AD125" s="353"/>
      <c r="AE125" s="353"/>
      <c r="AF125" s="353"/>
      <c r="AG125" s="353"/>
      <c r="AH125" s="353"/>
      <c r="AI125" s="353"/>
      <c r="AJ125" s="353"/>
      <c r="AK125" s="316"/>
      <c r="AL125" s="316"/>
      <c r="AM125" s="316"/>
      <c r="AN125" s="316"/>
      <c r="AO125" s="316"/>
      <c r="AP125" s="316"/>
      <c r="AQ125" s="316"/>
      <c r="AR125" s="316"/>
      <c r="AS125" s="316"/>
      <c r="AT125" s="353"/>
      <c r="AU125" s="353"/>
      <c r="AV125" s="353"/>
      <c r="AW125" s="353"/>
      <c r="AX125" s="353"/>
      <c r="AY125" s="353"/>
      <c r="AZ125" s="353"/>
      <c r="BA125" s="353"/>
      <c r="BB125" s="353"/>
      <c r="BC125" s="354"/>
      <c r="BD125" s="354"/>
      <c r="BE125" s="355"/>
      <c r="BF125" s="355"/>
      <c r="BG125" s="355"/>
      <c r="BH125" s="317"/>
      <c r="BI125" s="317"/>
      <c r="BJ125" s="317"/>
      <c r="BK125" s="317"/>
      <c r="BL125" s="317"/>
      <c r="BM125" s="317"/>
      <c r="BN125" s="317"/>
      <c r="BO125" s="317"/>
      <c r="BP125" s="314"/>
    </row>
    <row r="126" spans="1:139" s="314" customFormat="1" ht="23.25" x14ac:dyDescent="0.2">
      <c r="A126" s="1"/>
      <c r="B126" s="1"/>
      <c r="C126" s="906" t="s">
        <v>554</v>
      </c>
      <c r="D126" s="906"/>
      <c r="E126" s="906"/>
      <c r="F126" s="906"/>
      <c r="G126" s="906"/>
      <c r="H126" s="906"/>
      <c r="I126" s="906"/>
      <c r="J126" s="906"/>
      <c r="K126" s="906"/>
      <c r="L126" s="906"/>
      <c r="M126" s="906"/>
      <c r="N126" s="906"/>
      <c r="O126" s="906"/>
      <c r="P126" s="906"/>
      <c r="Q126" s="906"/>
      <c r="R126" s="906"/>
      <c r="S126" s="906"/>
      <c r="T126" s="906"/>
      <c r="U126" s="906"/>
      <c r="V126" s="906"/>
      <c r="W126" s="906"/>
      <c r="X126" s="906"/>
      <c r="Y126" s="906"/>
      <c r="Z126" s="906"/>
      <c r="AA126" s="906"/>
      <c r="AB126" s="906"/>
      <c r="AC126" s="906"/>
      <c r="AD126" s="906"/>
      <c r="AE126" s="906"/>
      <c r="AF126" s="906"/>
      <c r="AG126" s="906"/>
      <c r="AH126" s="906"/>
      <c r="AI126" s="906"/>
      <c r="AJ126" s="906"/>
      <c r="AK126" s="906"/>
      <c r="AL126" s="906"/>
      <c r="AM126" s="906"/>
      <c r="AN126" s="906"/>
      <c r="AO126" s="906"/>
      <c r="AP126" s="906"/>
      <c r="AQ126" s="906"/>
      <c r="AR126" s="906"/>
      <c r="AS126" s="906"/>
      <c r="AT126" s="906"/>
      <c r="AU126" s="906"/>
      <c r="AV126" s="906"/>
      <c r="AW126" s="906"/>
      <c r="AX126" s="906"/>
      <c r="AY126" s="906"/>
      <c r="AZ126" s="906"/>
      <c r="BA126" s="906"/>
      <c r="BB126" s="906"/>
      <c r="BC126" s="906"/>
      <c r="BD126" s="906"/>
      <c r="BE126" s="906"/>
      <c r="BF126" s="1"/>
      <c r="BG126" s="313"/>
    </row>
    <row r="127" spans="1:139" s="314" customFormat="1" ht="15" customHeight="1" x14ac:dyDescent="0.2">
      <c r="A127" s="315"/>
      <c r="B127" s="316"/>
      <c r="C127" s="316"/>
      <c r="D127" s="316"/>
      <c r="E127" s="316"/>
      <c r="F127" s="316"/>
      <c r="G127" s="315"/>
      <c r="H127" s="316"/>
      <c r="I127" s="316"/>
      <c r="J127" s="316"/>
      <c r="K127" s="316"/>
      <c r="L127" s="316"/>
      <c r="M127" s="316"/>
      <c r="N127" s="316"/>
      <c r="O127" s="316"/>
      <c r="P127" s="316"/>
      <c r="Q127" s="316"/>
      <c r="R127" s="316"/>
      <c r="S127" s="316"/>
      <c r="T127" s="316"/>
      <c r="U127" s="316"/>
      <c r="V127" s="316"/>
      <c r="W127" s="316"/>
      <c r="X127" s="316"/>
      <c r="Y127" s="316"/>
      <c r="Z127" s="316"/>
      <c r="AA127" s="316"/>
      <c r="AB127" s="316"/>
      <c r="AC127" s="316"/>
      <c r="AD127" s="316"/>
      <c r="AE127" s="316"/>
      <c r="AF127" s="316"/>
      <c r="AG127" s="316"/>
      <c r="AH127" s="316"/>
      <c r="AI127" s="316"/>
      <c r="AJ127" s="316"/>
      <c r="AK127" s="316"/>
      <c r="AL127" s="316"/>
      <c r="AM127" s="316"/>
      <c r="AN127" s="316"/>
      <c r="AO127" s="316"/>
      <c r="AP127" s="316"/>
      <c r="AQ127" s="316"/>
      <c r="AR127" s="316"/>
      <c r="AS127" s="316"/>
      <c r="AT127" s="316"/>
      <c r="AU127" s="316"/>
      <c r="AV127" s="316"/>
      <c r="AW127" s="316"/>
      <c r="AX127" s="316"/>
      <c r="AY127" s="316"/>
      <c r="AZ127" s="316"/>
      <c r="BA127" s="316"/>
      <c r="BB127" s="316"/>
      <c r="BC127" s="316"/>
      <c r="BD127" s="316"/>
      <c r="BE127" s="316"/>
      <c r="BF127" s="316"/>
      <c r="BG127" s="315"/>
      <c r="BH127" s="317"/>
    </row>
    <row r="128" spans="1:139" s="322" customFormat="1" ht="15" customHeight="1" thickBot="1" x14ac:dyDescent="0.25">
      <c r="A128" s="315"/>
      <c r="B128" s="304"/>
      <c r="C128" s="304"/>
      <c r="D128" s="304"/>
      <c r="E128" s="304"/>
      <c r="F128" s="304"/>
      <c r="G128" s="304"/>
      <c r="H128" s="304"/>
      <c r="I128" s="304"/>
      <c r="J128" s="304"/>
      <c r="K128" s="304"/>
      <c r="L128" s="304"/>
      <c r="M128" s="304"/>
      <c r="N128" s="304"/>
      <c r="O128" s="304"/>
      <c r="P128" s="304"/>
      <c r="Q128" s="304"/>
      <c r="R128" s="304"/>
      <c r="S128" s="304"/>
      <c r="T128" s="304"/>
      <c r="U128" s="304"/>
      <c r="V128" s="304"/>
      <c r="W128" s="304"/>
      <c r="X128" s="304"/>
      <c r="Y128" s="304"/>
      <c r="Z128" s="304"/>
      <c r="AA128" s="304"/>
      <c r="AB128" s="304"/>
      <c r="AC128" s="304"/>
      <c r="AD128" s="304"/>
      <c r="AE128" s="304"/>
      <c r="AF128" s="304"/>
      <c r="AG128" s="304"/>
      <c r="AH128" s="304"/>
      <c r="AI128" s="304"/>
      <c r="AJ128" s="304"/>
      <c r="AK128" s="304"/>
      <c r="AL128" s="304"/>
      <c r="AM128" s="304"/>
      <c r="AN128" s="304"/>
      <c r="AO128" s="304"/>
      <c r="AP128" s="304"/>
      <c r="AQ128" s="304"/>
      <c r="AR128" s="304"/>
      <c r="AS128" s="304"/>
      <c r="AT128" s="304"/>
      <c r="AU128" s="304"/>
      <c r="AV128" s="304"/>
      <c r="AW128" s="304"/>
      <c r="AX128" s="304"/>
      <c r="AY128" s="304"/>
      <c r="AZ128" s="304"/>
      <c r="BA128" s="304"/>
      <c r="BB128" s="304"/>
      <c r="BC128" s="304"/>
      <c r="BD128" s="304"/>
      <c r="BE128" s="304"/>
      <c r="BF128" s="304"/>
      <c r="BG128" s="321"/>
      <c r="BH128" s="83"/>
      <c r="BI128" s="83"/>
      <c r="BJ128" s="83"/>
      <c r="BK128" s="83"/>
      <c r="BL128" s="83"/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</row>
    <row r="129" spans="1:91" s="322" customFormat="1" ht="15" customHeight="1" thickBot="1" x14ac:dyDescent="0.25">
      <c r="A129" s="315"/>
      <c r="B129" s="304"/>
      <c r="C129" s="894" t="s">
        <v>176</v>
      </c>
      <c r="D129" s="894"/>
      <c r="E129" s="894"/>
      <c r="F129" s="894"/>
      <c r="G129" s="894"/>
      <c r="H129" s="894"/>
      <c r="I129" s="894"/>
      <c r="J129" s="894"/>
      <c r="K129" s="894"/>
      <c r="L129" s="894"/>
      <c r="M129" s="894"/>
      <c r="N129" s="894"/>
      <c r="O129" s="894"/>
      <c r="P129" s="894"/>
      <c r="Q129" s="894"/>
      <c r="R129" s="894"/>
      <c r="S129" s="894"/>
      <c r="T129" s="894"/>
      <c r="U129" s="894"/>
      <c r="V129" s="894"/>
      <c r="W129" s="894"/>
      <c r="X129" s="894"/>
      <c r="Y129" s="929" t="s">
        <v>383</v>
      </c>
      <c r="Z129" s="929"/>
      <c r="AA129" s="929"/>
      <c r="AB129" s="929"/>
      <c r="AC129" s="929"/>
      <c r="AD129" s="929"/>
      <c r="AE129" s="929"/>
      <c r="AF129" s="929"/>
      <c r="AG129" s="929"/>
      <c r="AH129" s="929"/>
      <c r="AI129" s="929"/>
      <c r="AJ129" s="361"/>
      <c r="AK129" s="304"/>
      <c r="AL129" s="304"/>
      <c r="AM129" s="304"/>
      <c r="AN129" s="304"/>
      <c r="AO129" s="304"/>
      <c r="AP129" s="304"/>
      <c r="AQ129" s="304"/>
      <c r="AR129" s="304"/>
      <c r="AS129" s="304"/>
      <c r="AT129" s="304"/>
      <c r="AU129" s="304"/>
      <c r="AV129" s="304"/>
      <c r="AW129" s="304"/>
      <c r="AX129" s="304"/>
      <c r="AY129" s="304"/>
      <c r="AZ129" s="304"/>
      <c r="BA129" s="304"/>
      <c r="BB129" s="304"/>
      <c r="BC129" s="304"/>
      <c r="BD129" s="304"/>
      <c r="BE129" s="127"/>
      <c r="BF129" s="16"/>
      <c r="BG129" s="321"/>
      <c r="BH129" s="83"/>
      <c r="BI129" s="83"/>
      <c r="BJ129" s="83"/>
      <c r="BK129" s="83"/>
      <c r="BL129" s="83"/>
      <c r="BM129" s="83"/>
      <c r="BN129" s="83"/>
      <c r="BO129" s="83"/>
      <c r="BT129" s="220"/>
      <c r="BU129" s="83"/>
      <c r="BV129" s="83"/>
      <c r="BW129" s="83"/>
      <c r="BX129" s="83"/>
      <c r="BY129" s="83"/>
      <c r="BZ129" s="83"/>
      <c r="CA129" s="83"/>
      <c r="CB129" s="83"/>
      <c r="CC129" s="83"/>
      <c r="CD129" s="83"/>
      <c r="CE129" s="83"/>
      <c r="CF129" s="83"/>
      <c r="CG129" s="83"/>
      <c r="CH129" s="83"/>
      <c r="CI129" s="83"/>
      <c r="CJ129" s="83"/>
      <c r="CK129" s="83"/>
      <c r="CL129" s="83"/>
      <c r="CM129" s="83"/>
    </row>
    <row r="130" spans="1:91" s="322" customFormat="1" ht="15" customHeight="1" x14ac:dyDescent="0.2">
      <c r="A130" s="315"/>
      <c r="B130" s="304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216"/>
      <c r="AG130" s="216"/>
      <c r="AH130" s="216"/>
      <c r="AI130" s="216"/>
      <c r="AJ130" s="361"/>
      <c r="AK130" s="361"/>
      <c r="AL130" s="361"/>
      <c r="AM130" s="361"/>
      <c r="AN130" s="361"/>
      <c r="AO130" s="361"/>
      <c r="AP130" s="361"/>
      <c r="AQ130" s="361"/>
      <c r="AR130" s="361"/>
      <c r="AS130" s="361"/>
      <c r="AT130" s="361"/>
      <c r="AU130" s="361"/>
      <c r="AV130" s="361"/>
      <c r="AW130" s="361"/>
      <c r="AX130" s="361"/>
      <c r="AY130" s="361"/>
      <c r="AZ130" s="361"/>
      <c r="BA130" s="361"/>
      <c r="BB130" s="361"/>
      <c r="BC130" s="361"/>
      <c r="BD130" s="361"/>
      <c r="BE130" s="361"/>
      <c r="BF130" s="16"/>
      <c r="BG130" s="321"/>
      <c r="BH130" s="83"/>
      <c r="BI130" s="83"/>
      <c r="BJ130" s="83"/>
      <c r="BK130" s="83"/>
      <c r="BL130" s="83"/>
      <c r="BM130" s="83"/>
      <c r="BN130" s="83"/>
      <c r="BO130" s="83"/>
      <c r="BT130" s="83"/>
      <c r="BU130" s="83"/>
      <c r="BV130" s="83"/>
      <c r="BW130" s="83"/>
      <c r="BX130" s="83"/>
      <c r="BY130" s="317"/>
      <c r="BZ130" s="317"/>
      <c r="CA130" s="317"/>
      <c r="CB130" s="317"/>
      <c r="CC130" s="317"/>
      <c r="CD130" s="317"/>
      <c r="CE130" s="317"/>
      <c r="CF130" s="317"/>
      <c r="CG130" s="317"/>
      <c r="CH130" s="317"/>
      <c r="CI130" s="317"/>
      <c r="CJ130" s="317"/>
      <c r="CK130" s="83"/>
      <c r="CL130" s="83"/>
      <c r="CM130" s="83"/>
    </row>
    <row r="131" spans="1:91" s="322" customFormat="1" ht="15" customHeight="1" x14ac:dyDescent="0.2">
      <c r="A131" s="315"/>
      <c r="B131" s="304"/>
      <c r="C131" s="304"/>
      <c r="D131" s="304"/>
      <c r="E131" s="304"/>
      <c r="F131" s="12"/>
      <c r="G131" s="304"/>
      <c r="H131" s="304"/>
      <c r="I131" s="304"/>
      <c r="J131" s="304"/>
      <c r="K131" s="304"/>
      <c r="L131" s="304"/>
      <c r="M131" s="304"/>
      <c r="N131" s="304"/>
      <c r="O131" s="304"/>
      <c r="P131" s="304"/>
      <c r="Q131" s="304"/>
      <c r="R131" s="304"/>
      <c r="S131" s="304"/>
      <c r="T131" s="304"/>
      <c r="U131" s="304"/>
      <c r="V131" s="304"/>
      <c r="W131" s="304"/>
      <c r="X131" s="304"/>
      <c r="Y131" s="214"/>
      <c r="Z131" s="214"/>
      <c r="AA131" s="214"/>
      <c r="AB131" s="214"/>
      <c r="AC131" s="215"/>
      <c r="AD131" s="304"/>
      <c r="AE131" s="16"/>
      <c r="AF131" s="16"/>
      <c r="AG131" s="304"/>
      <c r="AH131" s="304"/>
      <c r="AI131" s="304"/>
      <c r="AJ131" s="304"/>
      <c r="AK131" s="304"/>
      <c r="AL131" s="304"/>
      <c r="AM131" s="16"/>
      <c r="AN131" s="16"/>
      <c r="AO131" s="16"/>
      <c r="AP131" s="16"/>
      <c r="AQ131" s="16"/>
      <c r="AR131" s="361"/>
      <c r="AS131" s="361"/>
      <c r="AT131" s="361"/>
      <c r="AU131" s="361"/>
      <c r="AV131" s="361"/>
      <c r="AW131" s="361"/>
      <c r="AX131" s="361"/>
      <c r="AY131" s="361"/>
      <c r="AZ131" s="361"/>
      <c r="BA131" s="361"/>
      <c r="BB131" s="361"/>
      <c r="BC131" s="361"/>
      <c r="BD131" s="361"/>
      <c r="BE131" s="361"/>
      <c r="BF131" s="16"/>
      <c r="BG131" s="321"/>
      <c r="BH131" s="83"/>
      <c r="BI131" s="83"/>
      <c r="BJ131" s="83"/>
      <c r="BK131" s="83"/>
      <c r="BL131" s="83"/>
      <c r="BM131" s="83"/>
      <c r="BN131" s="83"/>
      <c r="BO131" s="83"/>
      <c r="BT131" s="83"/>
      <c r="BU131" s="83"/>
      <c r="BV131" s="83"/>
      <c r="BW131" s="83"/>
      <c r="BX131" s="83"/>
      <c r="BY131" s="317"/>
      <c r="BZ131" s="317"/>
      <c r="CA131" s="317"/>
      <c r="CB131" s="317"/>
      <c r="CC131" s="317"/>
      <c r="CD131" s="317"/>
      <c r="CE131" s="317"/>
      <c r="CF131" s="317"/>
      <c r="CG131" s="317"/>
      <c r="CH131" s="317"/>
      <c r="CI131" s="317"/>
      <c r="CJ131" s="317"/>
      <c r="CK131" s="83"/>
      <c r="CL131" s="83"/>
      <c r="CM131" s="83"/>
    </row>
    <row r="132" spans="1:91" s="322" customFormat="1" ht="15" customHeight="1" x14ac:dyDescent="0.2">
      <c r="A132" s="315"/>
      <c r="B132" s="304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304"/>
      <c r="AL132" s="304"/>
      <c r="AM132" s="16"/>
      <c r="AN132" s="16"/>
      <c r="AO132" s="16"/>
      <c r="AP132" s="361"/>
      <c r="AQ132" s="361"/>
      <c r="AR132" s="323"/>
      <c r="AS132" s="323"/>
      <c r="AT132" s="323"/>
      <c r="AU132" s="323"/>
      <c r="AV132" s="323"/>
      <c r="AW132" s="323"/>
      <c r="AX132" s="323"/>
      <c r="AY132" s="324"/>
      <c r="AZ132" s="323"/>
      <c r="BA132" s="323"/>
      <c r="BB132" s="323"/>
      <c r="BC132" s="323"/>
      <c r="BD132" s="325"/>
      <c r="BE132" s="362"/>
      <c r="BF132" s="16"/>
      <c r="BG132" s="315"/>
      <c r="BH132" s="83"/>
      <c r="BI132" s="83"/>
      <c r="BJ132" s="83"/>
      <c r="BK132" s="83"/>
      <c r="BL132" s="83"/>
      <c r="BM132" s="83"/>
      <c r="BN132" s="83"/>
      <c r="BO132" s="83"/>
      <c r="BT132" s="83"/>
      <c r="BU132" s="83"/>
      <c r="BV132" s="83"/>
      <c r="BW132" s="83"/>
      <c r="BX132" s="83"/>
      <c r="BY132" s="317"/>
      <c r="BZ132" s="317"/>
      <c r="CA132" s="317"/>
      <c r="CB132" s="317"/>
      <c r="CC132" s="317"/>
      <c r="CD132" s="317"/>
      <c r="CE132" s="317"/>
      <c r="CF132" s="317"/>
      <c r="CG132" s="317"/>
      <c r="CH132" s="317"/>
      <c r="CI132" s="317"/>
      <c r="CJ132" s="317"/>
      <c r="CK132" s="83"/>
      <c r="CL132" s="83"/>
      <c r="CM132" s="83"/>
    </row>
    <row r="133" spans="1:91" s="322" customFormat="1" ht="15" customHeight="1" x14ac:dyDescent="0.2">
      <c r="A133" s="315"/>
      <c r="B133" s="304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304"/>
      <c r="AL133" s="304"/>
      <c r="AM133" s="304"/>
      <c r="AN133" s="304"/>
      <c r="AO133" s="304"/>
      <c r="AP133" s="361"/>
      <c r="AQ133" s="361"/>
      <c r="AR133" s="323"/>
      <c r="AS133" s="323"/>
      <c r="AT133" s="323"/>
      <c r="AU133" s="323"/>
      <c r="AV133" s="323"/>
      <c r="AW133" s="323"/>
      <c r="AX133" s="323"/>
      <c r="AY133" s="324"/>
      <c r="AZ133" s="323"/>
      <c r="BA133" s="323"/>
      <c r="BB133" s="1045" t="s">
        <v>182</v>
      </c>
      <c r="BC133" s="1045"/>
      <c r="BD133" s="325"/>
      <c r="BE133" s="362"/>
      <c r="BF133" s="16"/>
      <c r="BG133" s="315"/>
      <c r="BH133" s="83"/>
      <c r="BI133" s="83"/>
      <c r="BJ133" s="83"/>
      <c r="BK133" s="83"/>
      <c r="BL133" s="83"/>
      <c r="BM133" s="83"/>
      <c r="BN133" s="83"/>
      <c r="BO133" s="83"/>
      <c r="BT133" s="83"/>
      <c r="BU133" s="83"/>
      <c r="BV133" s="83"/>
      <c r="BW133" s="83"/>
      <c r="BX133" s="83"/>
      <c r="BY133" s="317"/>
      <c r="BZ133" s="317"/>
      <c r="CA133" s="317"/>
      <c r="CB133" s="317"/>
      <c r="CC133" s="317"/>
      <c r="CD133" s="317"/>
      <c r="CE133" s="317"/>
      <c r="CF133" s="317"/>
      <c r="CG133" s="317"/>
      <c r="CH133" s="363"/>
      <c r="CI133" s="363"/>
      <c r="CJ133" s="363"/>
      <c r="CK133" s="83"/>
      <c r="CL133" s="83"/>
      <c r="CM133" s="83"/>
    </row>
    <row r="134" spans="1:91" s="322" customFormat="1" ht="15" customHeight="1" x14ac:dyDescent="0.2">
      <c r="A134" s="315"/>
      <c r="B134" s="304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304"/>
      <c r="AL134" s="361"/>
      <c r="AM134" s="361"/>
      <c r="AN134" s="361"/>
      <c r="AO134" s="361"/>
      <c r="AP134" s="361"/>
      <c r="AQ134" s="361"/>
      <c r="AR134" s="323"/>
      <c r="AS134" s="323"/>
      <c r="AT134" s="323"/>
      <c r="AU134" s="323"/>
      <c r="AV134" s="323"/>
      <c r="AW134" s="323"/>
      <c r="AX134" s="323"/>
      <c r="AY134" s="324"/>
      <c r="AZ134" s="323"/>
      <c r="BA134" s="323"/>
      <c r="BB134" s="328"/>
      <c r="BC134" s="328"/>
      <c r="BD134" s="325"/>
      <c r="BE134" s="362"/>
      <c r="BF134" s="16"/>
      <c r="BG134" s="315"/>
      <c r="BH134" s="83"/>
      <c r="BI134" s="83"/>
      <c r="BJ134" s="83"/>
      <c r="BK134" s="83"/>
      <c r="BL134" s="83"/>
      <c r="BM134" s="83"/>
      <c r="BN134" s="83"/>
      <c r="BO134" s="83"/>
      <c r="BT134" s="83"/>
      <c r="BU134" s="83"/>
      <c r="BV134" s="83"/>
      <c r="BW134" s="83"/>
      <c r="BX134" s="83"/>
      <c r="BY134" s="317"/>
      <c r="BZ134" s="317"/>
      <c r="CA134" s="317"/>
      <c r="CB134" s="317"/>
      <c r="CC134" s="317"/>
      <c r="CD134" s="317"/>
      <c r="CE134" s="317"/>
      <c r="CF134" s="317"/>
      <c r="CG134" s="317"/>
      <c r="CH134" s="363"/>
      <c r="CI134" s="363"/>
      <c r="CJ134" s="363"/>
      <c r="CK134" s="317"/>
      <c r="CL134" s="83"/>
      <c r="CM134" s="83"/>
    </row>
    <row r="135" spans="1:91" s="322" customFormat="1" ht="15" customHeight="1" x14ac:dyDescent="0.2">
      <c r="A135" s="315"/>
      <c r="B135" s="304"/>
      <c r="C135" s="304"/>
      <c r="D135" s="304"/>
      <c r="E135" s="304"/>
      <c r="F135" s="12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304"/>
      <c r="T135" s="304"/>
      <c r="U135" s="304"/>
      <c r="V135" s="304"/>
      <c r="W135" s="304"/>
      <c r="X135" s="304"/>
      <c r="Y135" s="304"/>
      <c r="Z135" s="304"/>
      <c r="AA135" s="304"/>
      <c r="AB135" s="304"/>
      <c r="AC135" s="304"/>
      <c r="AD135" s="16"/>
      <c r="AE135" s="16"/>
      <c r="AF135" s="304"/>
      <c r="AG135" s="304"/>
      <c r="AH135" s="304"/>
      <c r="AI135" s="304"/>
      <c r="AJ135" s="304"/>
      <c r="AK135" s="304"/>
      <c r="AL135" s="361"/>
      <c r="AM135" s="361"/>
      <c r="AN135" s="361"/>
      <c r="AO135" s="361"/>
      <c r="AP135" s="361"/>
      <c r="AQ135" s="361"/>
      <c r="AR135" s="323"/>
      <c r="AS135" s="323"/>
      <c r="AT135" s="323"/>
      <c r="AU135" s="323"/>
      <c r="AV135" s="323"/>
      <c r="AW135" s="323"/>
      <c r="AX135" s="323"/>
      <c r="AY135" s="324"/>
      <c r="AZ135" s="323"/>
      <c r="BA135" s="323"/>
      <c r="BB135" s="328"/>
      <c r="BC135" s="328"/>
      <c r="BD135" s="325"/>
      <c r="BE135" s="362"/>
      <c r="BF135" s="16"/>
      <c r="BG135" s="315"/>
      <c r="BH135" s="83"/>
      <c r="BI135" s="83"/>
      <c r="BJ135" s="83"/>
      <c r="BK135" s="83"/>
      <c r="BL135" s="83"/>
      <c r="BM135" s="83"/>
      <c r="BN135" s="83"/>
      <c r="BO135" s="83"/>
      <c r="BT135" s="83"/>
      <c r="BU135" s="83"/>
      <c r="BV135" s="83"/>
      <c r="BW135" s="83"/>
      <c r="BX135" s="83"/>
      <c r="BY135" s="317"/>
      <c r="BZ135" s="317"/>
      <c r="CA135" s="317"/>
      <c r="CB135" s="317"/>
      <c r="CC135" s="317"/>
      <c r="CD135" s="317"/>
      <c r="CE135" s="317"/>
      <c r="CF135" s="317"/>
      <c r="CG135" s="317"/>
      <c r="CH135" s="317"/>
      <c r="CI135" s="317"/>
      <c r="CJ135" s="317"/>
      <c r="CK135" s="317"/>
      <c r="CL135" s="83"/>
      <c r="CM135" s="83"/>
    </row>
    <row r="136" spans="1:91" s="322" customFormat="1" ht="15" customHeight="1" x14ac:dyDescent="0.2">
      <c r="A136" s="315"/>
      <c r="B136" s="304"/>
      <c r="C136" s="304"/>
      <c r="D136" s="304"/>
      <c r="E136" s="304"/>
      <c r="F136" s="12"/>
      <c r="G136" s="304"/>
      <c r="H136" s="304"/>
      <c r="I136" s="304"/>
      <c r="J136" s="304"/>
      <c r="K136" s="304"/>
      <c r="L136" s="304"/>
      <c r="M136" s="304"/>
      <c r="N136" s="304"/>
      <c r="O136" s="304"/>
      <c r="P136" s="304"/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304"/>
      <c r="AB136" s="304"/>
      <c r="AC136" s="304"/>
      <c r="AD136" s="16"/>
      <c r="AE136" s="16"/>
      <c r="AF136" s="304"/>
      <c r="AG136" s="304"/>
      <c r="AH136" s="304"/>
      <c r="AI136" s="304"/>
      <c r="AJ136" s="304"/>
      <c r="AK136" s="304"/>
      <c r="AL136" s="1023" t="s">
        <v>209</v>
      </c>
      <c r="AM136" s="1023"/>
      <c r="AN136" s="1023"/>
      <c r="AO136" s="1023"/>
      <c r="AP136" s="1023"/>
      <c r="AQ136" s="361"/>
      <c r="AR136" s="323"/>
      <c r="AS136" s="323"/>
      <c r="AT136" s="323"/>
      <c r="AU136" s="323"/>
      <c r="AV136" s="323"/>
      <c r="AW136" s="323"/>
      <c r="AX136" s="323"/>
      <c r="AY136" s="324"/>
      <c r="AZ136" s="323"/>
      <c r="BA136" s="323"/>
      <c r="BB136" s="328"/>
      <c r="BC136" s="328"/>
      <c r="BD136" s="325"/>
      <c r="BE136" s="362"/>
      <c r="BF136" s="16"/>
      <c r="BG136" s="315"/>
      <c r="BH136" s="83"/>
      <c r="BI136" s="83"/>
      <c r="BJ136" s="83"/>
      <c r="BK136" s="83"/>
      <c r="BL136" s="83"/>
      <c r="BM136" s="83"/>
      <c r="BN136" s="83"/>
      <c r="BO136" s="83"/>
      <c r="BT136" s="83"/>
      <c r="BU136" s="83"/>
      <c r="BV136" s="83"/>
      <c r="BW136" s="83"/>
      <c r="BX136" s="83"/>
      <c r="BY136" s="317"/>
      <c r="BZ136" s="317"/>
      <c r="CA136" s="317"/>
      <c r="CB136" s="317"/>
      <c r="CC136" s="317"/>
      <c r="CD136" s="317"/>
      <c r="CE136" s="317"/>
      <c r="CF136" s="317"/>
      <c r="CG136" s="317"/>
      <c r="CH136" s="317"/>
      <c r="CI136" s="317"/>
      <c r="CJ136" s="317"/>
      <c r="CK136" s="317"/>
      <c r="CL136" s="83"/>
      <c r="CM136" s="83"/>
    </row>
    <row r="137" spans="1:91" s="322" customFormat="1" ht="15" customHeight="1" x14ac:dyDescent="0.2">
      <c r="A137" s="315"/>
      <c r="B137" s="304"/>
      <c r="C137" s="304"/>
      <c r="D137" s="304"/>
      <c r="E137" s="304"/>
      <c r="F137" s="12"/>
      <c r="G137" s="304"/>
      <c r="H137" s="304"/>
      <c r="I137" s="304"/>
      <c r="J137" s="304"/>
      <c r="K137" s="304"/>
      <c r="L137" s="304"/>
      <c r="M137" s="304"/>
      <c r="N137" s="304"/>
      <c r="O137" s="304"/>
      <c r="P137" s="304"/>
      <c r="Q137" s="304"/>
      <c r="R137" s="304"/>
      <c r="S137" s="304"/>
      <c r="T137" s="304"/>
      <c r="U137" s="304"/>
      <c r="V137" s="304"/>
      <c r="W137" s="304"/>
      <c r="X137" s="304"/>
      <c r="Y137" s="304"/>
      <c r="Z137" s="304"/>
      <c r="AA137" s="304"/>
      <c r="AB137" s="304"/>
      <c r="AC137" s="304"/>
      <c r="AD137" s="16"/>
      <c r="AE137" s="16"/>
      <c r="AF137" s="304"/>
      <c r="AG137" s="304"/>
      <c r="AH137" s="304"/>
      <c r="AI137" s="304"/>
      <c r="AJ137" s="304"/>
      <c r="AK137" s="304"/>
      <c r="AL137" s="1023"/>
      <c r="AM137" s="1023"/>
      <c r="AN137" s="1023"/>
      <c r="AO137" s="1023"/>
      <c r="AP137" s="1023"/>
      <c r="AQ137" s="361"/>
      <c r="AR137" s="323"/>
      <c r="AS137" s="323"/>
      <c r="AT137" s="323"/>
      <c r="AU137" s="323"/>
      <c r="AV137" s="323"/>
      <c r="AW137" s="323"/>
      <c r="AX137" s="323"/>
      <c r="AY137" s="324"/>
      <c r="AZ137" s="323"/>
      <c r="BA137" s="323"/>
      <c r="BB137" s="1046">
        <v>31</v>
      </c>
      <c r="BC137" s="1046"/>
      <c r="BD137" s="325"/>
      <c r="BE137" s="362"/>
      <c r="BF137" s="16"/>
      <c r="BG137" s="315"/>
      <c r="BH137" s="83"/>
      <c r="BI137" s="83"/>
      <c r="BJ137" s="83"/>
      <c r="BK137" s="83"/>
      <c r="BL137" s="83"/>
      <c r="BM137" s="83"/>
      <c r="BN137" s="83"/>
      <c r="BO137" s="83"/>
      <c r="BT137" s="83"/>
      <c r="BU137" s="83"/>
      <c r="BV137" s="83"/>
      <c r="BW137" s="83"/>
      <c r="BX137" s="83"/>
      <c r="BY137" s="317"/>
      <c r="BZ137" s="317"/>
      <c r="CA137" s="317"/>
      <c r="CB137" s="317"/>
      <c r="CC137" s="317"/>
      <c r="CD137" s="317"/>
      <c r="CE137" s="317"/>
      <c r="CF137" s="317"/>
      <c r="CG137" s="317"/>
      <c r="CH137" s="317"/>
      <c r="CI137" s="317"/>
      <c r="CJ137" s="317"/>
      <c r="CK137" s="317"/>
      <c r="CL137" s="83"/>
      <c r="CM137" s="83"/>
    </row>
    <row r="138" spans="1:91" s="322" customFormat="1" ht="15" customHeight="1" x14ac:dyDescent="0.2">
      <c r="A138" s="315"/>
      <c r="B138" s="304"/>
      <c r="C138" s="304"/>
      <c r="D138" s="304"/>
      <c r="E138" s="304"/>
      <c r="F138" s="12"/>
      <c r="G138" s="304"/>
      <c r="H138" s="304"/>
      <c r="I138" s="304"/>
      <c r="J138" s="304"/>
      <c r="K138" s="304"/>
      <c r="L138" s="304"/>
      <c r="M138" s="304"/>
      <c r="N138" s="304"/>
      <c r="O138" s="304"/>
      <c r="P138" s="304"/>
      <c r="Q138" s="304"/>
      <c r="R138" s="304"/>
      <c r="S138" s="304"/>
      <c r="T138" s="304"/>
      <c r="U138" s="304"/>
      <c r="V138" s="304"/>
      <c r="W138" s="304"/>
      <c r="X138" s="304"/>
      <c r="Y138" s="304"/>
      <c r="Z138" s="304"/>
      <c r="AA138" s="304"/>
      <c r="AB138" s="304"/>
      <c r="AC138" s="304"/>
      <c r="AD138" s="16"/>
      <c r="AE138" s="16"/>
      <c r="AF138" s="304"/>
      <c r="AG138" s="304"/>
      <c r="AH138" s="304"/>
      <c r="AI138" s="304"/>
      <c r="AJ138" s="304"/>
      <c r="AK138" s="304"/>
      <c r="AL138" s="1023"/>
      <c r="AM138" s="1023"/>
      <c r="AN138" s="1023"/>
      <c r="AO138" s="1023"/>
      <c r="AP138" s="1023"/>
      <c r="AQ138" s="361"/>
      <c r="AR138" s="328"/>
      <c r="AS138" s="328"/>
      <c r="AT138" s="328"/>
      <c r="AU138" s="328"/>
      <c r="AV138" s="328"/>
      <c r="AW138" s="328"/>
      <c r="AX138" s="328"/>
      <c r="AY138" s="329"/>
      <c r="AZ138" s="328"/>
      <c r="BA138" s="328"/>
      <c r="BB138" s="1046"/>
      <c r="BC138" s="1046"/>
      <c r="BD138" s="325"/>
      <c r="BE138" s="362"/>
      <c r="BF138" s="16"/>
      <c r="BG138" s="315"/>
      <c r="BH138" s="83"/>
      <c r="BI138" s="83"/>
      <c r="BJ138" s="83"/>
      <c r="BK138" s="83"/>
      <c r="BL138" s="83"/>
      <c r="BM138" s="83"/>
      <c r="BN138" s="83"/>
      <c r="BO138" s="83"/>
      <c r="BT138" s="83"/>
      <c r="BU138" s="83"/>
      <c r="BV138" s="83"/>
      <c r="BW138" s="83"/>
      <c r="BX138" s="83"/>
      <c r="BY138" s="317"/>
      <c r="BZ138" s="317"/>
      <c r="CA138" s="317"/>
      <c r="CB138" s="317"/>
      <c r="CC138" s="317"/>
      <c r="CD138" s="317"/>
      <c r="CE138" s="317"/>
      <c r="CF138" s="317"/>
      <c r="CG138" s="317"/>
      <c r="CH138" s="317"/>
      <c r="CI138" s="317"/>
      <c r="CJ138" s="317"/>
      <c r="CK138" s="317"/>
      <c r="CL138" s="83"/>
      <c r="CM138" s="83"/>
    </row>
    <row r="139" spans="1:91" s="322" customFormat="1" ht="15" customHeight="1" x14ac:dyDescent="0.2">
      <c r="A139" s="315"/>
      <c r="B139" s="304"/>
      <c r="C139" s="304"/>
      <c r="D139" s="304"/>
      <c r="E139" s="304"/>
      <c r="F139" s="12"/>
      <c r="G139" s="304"/>
      <c r="H139" s="304"/>
      <c r="I139" s="304"/>
      <c r="J139" s="304"/>
      <c r="K139" s="304"/>
      <c r="L139" s="304"/>
      <c r="M139" s="304"/>
      <c r="N139" s="304"/>
      <c r="O139" s="304"/>
      <c r="P139" s="304"/>
      <c r="Q139" s="304"/>
      <c r="R139" s="304"/>
      <c r="S139" s="304"/>
      <c r="T139" s="304"/>
      <c r="U139" s="304"/>
      <c r="V139" s="304"/>
      <c r="W139" s="304"/>
      <c r="X139" s="304"/>
      <c r="Y139" s="304"/>
      <c r="Z139" s="304"/>
      <c r="AA139" s="304"/>
      <c r="AB139" s="304"/>
      <c r="AC139" s="304"/>
      <c r="AD139" s="304"/>
      <c r="AE139" s="304"/>
      <c r="AF139" s="304"/>
      <c r="AG139" s="304"/>
      <c r="AH139" s="304"/>
      <c r="AI139" s="304"/>
      <c r="AJ139" s="304"/>
      <c r="AK139" s="304"/>
      <c r="AL139" s="304"/>
      <c r="AM139" s="304"/>
      <c r="AN139" s="304"/>
      <c r="AO139" s="16"/>
      <c r="AP139" s="361"/>
      <c r="AQ139" s="361"/>
      <c r="AR139" s="328"/>
      <c r="AS139" s="328"/>
      <c r="AT139" s="328"/>
      <c r="AU139" s="328"/>
      <c r="AV139" s="328"/>
      <c r="AW139" s="328"/>
      <c r="AX139" s="328"/>
      <c r="AY139" s="329"/>
      <c r="AZ139" s="328"/>
      <c r="BA139" s="328"/>
      <c r="BB139" s="328"/>
      <c r="BC139" s="328"/>
      <c r="BD139" s="325"/>
      <c r="BE139" s="362"/>
      <c r="BF139" s="16"/>
      <c r="BG139" s="315"/>
      <c r="BH139" s="83"/>
      <c r="BI139" s="83"/>
      <c r="BJ139" s="83"/>
      <c r="BK139" s="83"/>
      <c r="BL139" s="83"/>
      <c r="BM139" s="83"/>
      <c r="BN139" s="83"/>
      <c r="BO139" s="83"/>
      <c r="BT139" s="83"/>
      <c r="BU139" s="83"/>
      <c r="BV139" s="83"/>
      <c r="BW139" s="83"/>
      <c r="BX139" s="83"/>
      <c r="BY139" s="317"/>
      <c r="BZ139" s="83"/>
      <c r="CA139" s="83"/>
      <c r="CB139" s="83"/>
      <c r="CC139" s="83"/>
      <c r="CD139" s="83"/>
      <c r="CE139" s="83"/>
      <c r="CF139" s="83"/>
      <c r="CG139" s="83"/>
      <c r="CH139" s="83"/>
      <c r="CI139" s="83"/>
      <c r="CJ139" s="83"/>
      <c r="CK139" s="83"/>
      <c r="CL139" s="83"/>
      <c r="CM139" s="83"/>
    </row>
    <row r="140" spans="1:91" s="322" customFormat="1" ht="15" customHeight="1" x14ac:dyDescent="0.2">
      <c r="A140" s="315"/>
      <c r="B140" s="304"/>
      <c r="C140" s="304"/>
      <c r="D140" s="304"/>
      <c r="E140" s="304"/>
      <c r="F140" s="12"/>
      <c r="G140" s="304"/>
      <c r="H140" s="304"/>
      <c r="I140" s="304"/>
      <c r="J140" s="304"/>
      <c r="K140" s="304"/>
      <c r="L140" s="304"/>
      <c r="M140" s="304"/>
      <c r="N140" s="304"/>
      <c r="O140" s="304"/>
      <c r="P140" s="304"/>
      <c r="Q140" s="304"/>
      <c r="R140" s="304"/>
      <c r="S140" s="304"/>
      <c r="T140" s="304"/>
      <c r="U140" s="304"/>
      <c r="V140" s="304"/>
      <c r="W140" s="304"/>
      <c r="X140" s="304"/>
      <c r="Y140" s="304"/>
      <c r="Z140" s="304"/>
      <c r="AA140" s="304"/>
      <c r="AB140" s="304"/>
      <c r="AC140" s="304"/>
      <c r="AD140" s="304"/>
      <c r="AE140" s="304"/>
      <c r="AF140" s="304"/>
      <c r="AG140" s="304"/>
      <c r="AH140" s="304"/>
      <c r="AI140" s="304"/>
      <c r="AJ140" s="304"/>
      <c r="AK140" s="304"/>
      <c r="AL140" s="304"/>
      <c r="AM140" s="304"/>
      <c r="AN140" s="304"/>
      <c r="AO140" s="304"/>
      <c r="AP140" s="361"/>
      <c r="AQ140" s="361"/>
      <c r="AR140" s="328"/>
      <c r="AS140" s="328"/>
      <c r="AT140" s="328"/>
      <c r="AU140" s="328"/>
      <c r="AV140" s="328"/>
      <c r="AW140" s="328"/>
      <c r="AX140" s="328"/>
      <c r="AY140" s="329"/>
      <c r="AZ140" s="328"/>
      <c r="BA140" s="328"/>
      <c r="BB140" s="328"/>
      <c r="BC140" s="328"/>
      <c r="BD140" s="325"/>
      <c r="BE140" s="362"/>
      <c r="BF140" s="16"/>
      <c r="BG140" s="315"/>
      <c r="BH140" s="83"/>
      <c r="BI140" s="83"/>
      <c r="BJ140" s="83"/>
      <c r="BK140" s="83"/>
      <c r="BL140" s="83"/>
      <c r="BM140" s="83"/>
      <c r="BN140" s="83"/>
      <c r="BO140" s="83"/>
      <c r="BT140" s="83"/>
      <c r="BU140" s="83"/>
      <c r="BV140" s="83"/>
      <c r="BW140" s="83"/>
      <c r="BX140" s="83"/>
      <c r="BY140" s="317"/>
      <c r="BZ140" s="83"/>
      <c r="CA140" s="83"/>
      <c r="CB140" s="83"/>
      <c r="CC140" s="83"/>
      <c r="CD140" s="83"/>
      <c r="CE140" s="83"/>
      <c r="CF140" s="83"/>
      <c r="CG140" s="83"/>
      <c r="CH140" s="83"/>
      <c r="CI140" s="83"/>
      <c r="CJ140" s="83"/>
      <c r="CK140" s="83"/>
      <c r="CL140" s="83"/>
      <c r="CM140" s="83"/>
    </row>
    <row r="141" spans="1:91" s="322" customFormat="1" ht="15" customHeight="1" x14ac:dyDescent="0.2">
      <c r="A141" s="315"/>
      <c r="B141" s="304"/>
      <c r="C141" s="304"/>
      <c r="D141" s="304"/>
      <c r="E141" s="304"/>
      <c r="F141" s="12"/>
      <c r="G141" s="304"/>
      <c r="H141" s="304"/>
      <c r="I141" s="304"/>
      <c r="J141" s="304"/>
      <c r="K141" s="304"/>
      <c r="L141" s="304"/>
      <c r="M141" s="304"/>
      <c r="N141" s="304"/>
      <c r="O141" s="304"/>
      <c r="P141" s="304"/>
      <c r="Q141" s="304"/>
      <c r="R141" s="304"/>
      <c r="S141" s="304"/>
      <c r="T141" s="304"/>
      <c r="U141" s="304"/>
      <c r="V141" s="304"/>
      <c r="W141" s="304"/>
      <c r="X141" s="304"/>
      <c r="Y141" s="304"/>
      <c r="Z141" s="304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361"/>
      <c r="AM141" s="361"/>
      <c r="AN141" s="361"/>
      <c r="AO141" s="361"/>
      <c r="AP141" s="361"/>
      <c r="AQ141" s="361"/>
      <c r="AR141" s="328"/>
      <c r="AS141" s="328"/>
      <c r="AT141" s="328"/>
      <c r="AU141" s="328"/>
      <c r="AV141" s="328"/>
      <c r="AW141" s="328"/>
      <c r="AX141" s="328"/>
      <c r="AY141" s="329"/>
      <c r="AZ141" s="328"/>
      <c r="BA141" s="323"/>
      <c r="BB141" s="323"/>
      <c r="BC141" s="323"/>
      <c r="BD141" s="328"/>
      <c r="BE141" s="326"/>
      <c r="BF141" s="16"/>
      <c r="BG141" s="315"/>
      <c r="BH141" s="83"/>
      <c r="BI141" s="83"/>
      <c r="BJ141" s="83"/>
      <c r="BK141" s="83"/>
      <c r="BL141" s="83"/>
      <c r="BM141" s="83"/>
      <c r="BN141" s="83"/>
      <c r="BO141" s="83"/>
      <c r="BT141" s="83"/>
      <c r="BU141" s="83"/>
      <c r="BV141" s="83"/>
      <c r="BW141" s="83"/>
      <c r="BX141" s="83"/>
      <c r="BY141" s="83"/>
      <c r="BZ141" s="83"/>
      <c r="CA141" s="83"/>
      <c r="CB141" s="83"/>
      <c r="CC141" s="83"/>
      <c r="CD141" s="83"/>
      <c r="CE141" s="83"/>
      <c r="CF141" s="83"/>
      <c r="CG141" s="83"/>
      <c r="CH141" s="83"/>
      <c r="CI141" s="83"/>
      <c r="CJ141" s="83"/>
      <c r="CK141" s="83"/>
      <c r="CL141" s="83"/>
      <c r="CM141" s="83"/>
    </row>
    <row r="142" spans="1:91" s="322" customFormat="1" ht="15" customHeight="1" x14ac:dyDescent="0.2">
      <c r="A142" s="315"/>
      <c r="B142" s="304"/>
      <c r="C142" s="304"/>
      <c r="D142" s="304"/>
      <c r="E142" s="304"/>
      <c r="F142" s="12"/>
      <c r="G142" s="304"/>
      <c r="H142" s="304"/>
      <c r="I142" s="304"/>
      <c r="J142" s="304"/>
      <c r="K142" s="304"/>
      <c r="L142" s="304"/>
      <c r="M142" s="304"/>
      <c r="N142" s="304"/>
      <c r="O142" s="304"/>
      <c r="P142" s="304"/>
      <c r="Q142" s="304"/>
      <c r="R142" s="304"/>
      <c r="S142" s="304"/>
      <c r="T142" s="304"/>
      <c r="U142" s="304"/>
      <c r="V142" s="304"/>
      <c r="W142" s="304"/>
      <c r="X142" s="304"/>
      <c r="Y142" s="304"/>
      <c r="Z142" s="304"/>
      <c r="AA142" s="304"/>
      <c r="AB142" s="304"/>
      <c r="AC142" s="304"/>
      <c r="AD142" s="304"/>
      <c r="AE142" s="304"/>
      <c r="AF142" s="304"/>
      <c r="AG142" s="304"/>
      <c r="AH142" s="304"/>
      <c r="AI142" s="304"/>
      <c r="AJ142" s="304"/>
      <c r="AK142" s="304"/>
      <c r="AL142" s="361"/>
      <c r="AM142" s="361"/>
      <c r="AN142" s="361"/>
      <c r="AO142" s="361"/>
      <c r="AP142" s="361"/>
      <c r="AQ142" s="361"/>
      <c r="AR142" s="328"/>
      <c r="AS142" s="328"/>
      <c r="AT142" s="328"/>
      <c r="AU142" s="328"/>
      <c r="AV142" s="328"/>
      <c r="AW142" s="328"/>
      <c r="AX142" s="328"/>
      <c r="AY142" s="329"/>
      <c r="AZ142" s="328"/>
      <c r="BA142" s="328"/>
      <c r="BB142" s="328"/>
      <c r="BC142" s="328"/>
      <c r="BD142" s="328"/>
      <c r="BE142" s="326"/>
      <c r="BF142" s="16"/>
      <c r="BG142" s="321"/>
      <c r="BH142" s="83"/>
      <c r="BI142" s="83"/>
      <c r="BJ142" s="83"/>
      <c r="BK142" s="83"/>
      <c r="BL142" s="83"/>
      <c r="BM142" s="83"/>
      <c r="BN142" s="83"/>
      <c r="BO142" s="83"/>
      <c r="BT142" s="83"/>
      <c r="BU142" s="83"/>
      <c r="BV142" s="83"/>
      <c r="BW142" s="83"/>
      <c r="BX142" s="83"/>
      <c r="BY142" s="83"/>
      <c r="BZ142" s="83"/>
      <c r="CA142" s="83"/>
      <c r="CB142" s="83"/>
      <c r="CC142" s="83"/>
      <c r="CD142" s="83"/>
      <c r="CE142" s="83"/>
      <c r="CF142" s="83"/>
      <c r="CG142" s="83"/>
      <c r="CH142" s="83"/>
      <c r="CI142" s="83"/>
      <c r="CJ142" s="83"/>
      <c r="CK142" s="83"/>
      <c r="CL142" s="83"/>
      <c r="CM142" s="83"/>
    </row>
    <row r="143" spans="1:91" s="314" customFormat="1" ht="15" customHeight="1" x14ac:dyDescent="0.2">
      <c r="A143" s="315"/>
      <c r="B143" s="304"/>
      <c r="C143" s="304"/>
      <c r="D143" s="304"/>
      <c r="E143" s="304"/>
      <c r="F143" s="304"/>
      <c r="G143" s="304"/>
      <c r="H143" s="304"/>
      <c r="I143" s="304"/>
      <c r="J143" s="304"/>
      <c r="K143" s="304"/>
      <c r="L143" s="304"/>
      <c r="M143" s="304"/>
      <c r="N143" s="304"/>
      <c r="O143" s="304"/>
      <c r="P143" s="304"/>
      <c r="Q143" s="304"/>
      <c r="R143" s="304"/>
      <c r="S143" s="304"/>
      <c r="T143" s="304"/>
      <c r="U143" s="304"/>
      <c r="V143" s="304"/>
      <c r="W143" s="304"/>
      <c r="X143" s="304"/>
      <c r="Y143" s="304"/>
      <c r="Z143" s="304"/>
      <c r="AA143" s="304"/>
      <c r="AB143" s="304"/>
      <c r="AC143" s="304"/>
      <c r="AD143" s="304"/>
      <c r="AE143" s="304"/>
      <c r="AF143" s="304"/>
      <c r="AG143" s="304"/>
      <c r="AH143" s="304"/>
      <c r="AI143" s="304"/>
      <c r="AJ143" s="304"/>
      <c r="AK143" s="304"/>
      <c r="AL143" s="305"/>
      <c r="AM143" s="305"/>
      <c r="AN143" s="305"/>
      <c r="AO143" s="305"/>
      <c r="AP143" s="305"/>
      <c r="AQ143" s="305"/>
      <c r="AR143" s="328"/>
      <c r="AS143" s="328"/>
      <c r="AT143" s="328"/>
      <c r="AU143" s="328"/>
      <c r="AV143" s="328"/>
      <c r="AW143" s="328"/>
      <c r="AX143" s="328"/>
      <c r="AY143" s="329"/>
      <c r="AZ143" s="328"/>
      <c r="BA143" s="328"/>
      <c r="BB143" s="328"/>
      <c r="BC143" s="328"/>
      <c r="BD143" s="328"/>
      <c r="BE143" s="326"/>
      <c r="BF143" s="16"/>
      <c r="BG143" s="321"/>
      <c r="BH143" s="317"/>
      <c r="BI143" s="317"/>
      <c r="BJ143" s="317"/>
      <c r="BK143" s="317"/>
      <c r="BL143" s="317"/>
      <c r="BM143" s="317"/>
      <c r="BN143" s="317"/>
      <c r="BO143" s="317"/>
      <c r="BT143" s="317"/>
      <c r="BU143" s="317"/>
      <c r="BV143" s="317"/>
      <c r="BW143" s="317"/>
      <c r="BX143" s="317"/>
      <c r="BY143" s="83"/>
      <c r="BZ143" s="83"/>
      <c r="CA143" s="83"/>
      <c r="CB143" s="364"/>
      <c r="CC143" s="364"/>
      <c r="CD143" s="364"/>
      <c r="CE143" s="83"/>
      <c r="CF143" s="317"/>
      <c r="CG143" s="317"/>
      <c r="CH143" s="317"/>
      <c r="CI143" s="317"/>
      <c r="CJ143" s="317"/>
      <c r="CK143" s="83"/>
      <c r="CL143" s="83"/>
      <c r="CM143" s="317"/>
    </row>
    <row r="144" spans="1:91" s="314" customFormat="1" ht="15" customHeight="1" x14ac:dyDescent="0.2">
      <c r="A144" s="315"/>
      <c r="B144" s="304"/>
      <c r="C144" s="304"/>
      <c r="D144" s="304"/>
      <c r="E144" s="304"/>
      <c r="F144" s="304"/>
      <c r="G144" s="304"/>
      <c r="H144" s="304"/>
      <c r="I144" s="304"/>
      <c r="J144" s="304"/>
      <c r="K144" s="304"/>
      <c r="L144" s="304"/>
      <c r="M144" s="304"/>
      <c r="N144" s="304"/>
      <c r="O144" s="304"/>
      <c r="P144" s="304"/>
      <c r="Q144" s="304"/>
      <c r="R144" s="304"/>
      <c r="S144" s="304"/>
      <c r="T144" s="304"/>
      <c r="U144" s="304"/>
      <c r="V144" s="304"/>
      <c r="W144" s="304"/>
      <c r="X144" s="304"/>
      <c r="Y144" s="304"/>
      <c r="Z144" s="304"/>
      <c r="AA144" s="304"/>
      <c r="AB144" s="304"/>
      <c r="AC144" s="304"/>
      <c r="AD144" s="304"/>
      <c r="AE144" s="304"/>
      <c r="AF144" s="304"/>
      <c r="AG144" s="304"/>
      <c r="AH144" s="304"/>
      <c r="AI144" s="304"/>
      <c r="AJ144" s="304"/>
      <c r="AK144" s="304"/>
      <c r="AL144" s="304"/>
      <c r="AM144" s="304"/>
      <c r="AN144" s="304"/>
      <c r="AO144" s="304"/>
      <c r="AP144" s="305"/>
      <c r="AQ144" s="305"/>
      <c r="AR144" s="328"/>
      <c r="AS144" s="328"/>
      <c r="AT144" s="328"/>
      <c r="AU144" s="328"/>
      <c r="AV144" s="925">
        <v>12.5</v>
      </c>
      <c r="AW144" s="925"/>
      <c r="AX144" s="925"/>
      <c r="AY144" s="926"/>
      <c r="AZ144" s="328"/>
      <c r="BA144" s="328"/>
      <c r="BB144" s="328"/>
      <c r="BC144" s="328"/>
      <c r="BD144" s="325"/>
      <c r="BE144" s="326"/>
      <c r="BF144" s="16"/>
      <c r="BG144" s="315"/>
      <c r="BH144" s="317"/>
      <c r="BI144" s="317"/>
      <c r="BJ144" s="317"/>
      <c r="BK144" s="317"/>
      <c r="BL144" s="317"/>
      <c r="BM144" s="317"/>
      <c r="BN144" s="317"/>
      <c r="BO144" s="317"/>
      <c r="BT144" s="317"/>
      <c r="BU144" s="317"/>
      <c r="BV144" s="317"/>
      <c r="BW144" s="317"/>
      <c r="BX144" s="317"/>
      <c r="BY144" s="83"/>
      <c r="BZ144" s="83"/>
      <c r="CA144" s="83"/>
      <c r="CB144" s="364"/>
      <c r="CC144" s="364"/>
      <c r="CD144" s="364"/>
      <c r="CE144" s="317"/>
      <c r="CF144" s="317"/>
      <c r="CG144" s="317"/>
      <c r="CH144" s="317"/>
      <c r="CI144" s="317"/>
      <c r="CJ144" s="317"/>
      <c r="CK144" s="83"/>
      <c r="CL144" s="317"/>
      <c r="CM144" s="317"/>
    </row>
    <row r="145" spans="1:91" s="314" customFormat="1" ht="15" customHeight="1" x14ac:dyDescent="0.2">
      <c r="A145" s="315"/>
      <c r="B145" s="304"/>
      <c r="C145" s="304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304"/>
      <c r="AN145" s="304"/>
      <c r="AO145" s="304"/>
      <c r="AP145" s="305"/>
      <c r="AQ145" s="305"/>
      <c r="AR145" s="328"/>
      <c r="AS145" s="328"/>
      <c r="AT145" s="328"/>
      <c r="AU145" s="328"/>
      <c r="AV145" s="328"/>
      <c r="AW145" s="328"/>
      <c r="AX145" s="328"/>
      <c r="AY145" s="329"/>
      <c r="AZ145" s="328"/>
      <c r="BA145" s="328"/>
      <c r="BB145" s="328"/>
      <c r="BC145" s="328"/>
      <c r="BD145" s="328"/>
      <c r="BE145" s="326"/>
      <c r="BF145" s="16"/>
      <c r="BG145" s="315"/>
      <c r="BH145" s="317"/>
      <c r="BI145" s="317"/>
      <c r="BJ145" s="317"/>
      <c r="BK145" s="317"/>
      <c r="BL145" s="317"/>
      <c r="BM145" s="317"/>
      <c r="BN145" s="317"/>
      <c r="BO145" s="317"/>
      <c r="BT145" s="317"/>
      <c r="BU145" s="317"/>
      <c r="BV145" s="317"/>
      <c r="BW145" s="317"/>
      <c r="BX145" s="317"/>
      <c r="BY145" s="317"/>
      <c r="BZ145" s="317"/>
      <c r="CA145" s="317"/>
      <c r="CB145" s="317"/>
      <c r="CC145" s="317"/>
      <c r="CD145" s="317"/>
      <c r="CE145" s="317"/>
      <c r="CF145" s="317"/>
      <c r="CG145" s="317"/>
      <c r="CH145" s="317"/>
      <c r="CI145" s="317"/>
      <c r="CJ145" s="317"/>
      <c r="CK145" s="83"/>
      <c r="CL145" s="317"/>
      <c r="CM145" s="317"/>
    </row>
    <row r="146" spans="1:91" s="314" customFormat="1" ht="15" customHeight="1" x14ac:dyDescent="0.2">
      <c r="A146" s="315"/>
      <c r="B146" s="304"/>
      <c r="C146" s="304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304"/>
      <c r="AC146" s="304"/>
      <c r="AD146" s="304"/>
      <c r="AE146" s="304"/>
      <c r="AF146" s="304"/>
      <c r="AG146" s="304"/>
      <c r="AH146" s="304"/>
      <c r="AI146" s="304"/>
      <c r="AJ146" s="304"/>
      <c r="AK146" s="304"/>
      <c r="AL146" s="304"/>
      <c r="AM146" s="304"/>
      <c r="AN146" s="304"/>
      <c r="AO146" s="304"/>
      <c r="AP146" s="305"/>
      <c r="AQ146" s="305"/>
      <c r="AR146" s="328"/>
      <c r="AS146" s="328"/>
      <c r="AT146" s="328"/>
      <c r="AU146" s="328"/>
      <c r="AV146" s="328"/>
      <c r="AW146" s="328"/>
      <c r="AX146" s="328"/>
      <c r="AY146" s="329"/>
      <c r="AZ146" s="328"/>
      <c r="BA146" s="328"/>
      <c r="BB146" s="328"/>
      <c r="BC146" s="328"/>
      <c r="BD146" s="325"/>
      <c r="BE146" s="362"/>
      <c r="BF146" s="16"/>
      <c r="BG146" s="315"/>
      <c r="BH146" s="317"/>
      <c r="BI146" s="317"/>
      <c r="BJ146" s="317"/>
      <c r="BK146" s="317"/>
      <c r="BL146" s="317"/>
      <c r="BM146" s="317"/>
      <c r="BN146" s="317"/>
      <c r="BO146" s="317"/>
      <c r="BT146" s="317"/>
      <c r="BU146" s="317"/>
      <c r="BV146" s="317"/>
      <c r="BW146" s="317"/>
      <c r="BX146" s="317"/>
      <c r="BY146" s="317"/>
      <c r="BZ146" s="317"/>
      <c r="CA146" s="317"/>
      <c r="CB146" s="317"/>
      <c r="CC146" s="317"/>
      <c r="CD146" s="317"/>
      <c r="CE146" s="317"/>
      <c r="CF146" s="317"/>
      <c r="CG146" s="317"/>
      <c r="CH146" s="317"/>
      <c r="CI146" s="317"/>
      <c r="CJ146" s="317"/>
      <c r="CK146" s="317"/>
      <c r="CL146" s="317"/>
      <c r="CM146" s="317"/>
    </row>
    <row r="147" spans="1:91" s="314" customFormat="1" ht="15" customHeight="1" x14ac:dyDescent="0.2">
      <c r="A147" s="315"/>
      <c r="B147" s="304"/>
      <c r="C147" s="304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304"/>
      <c r="AC147" s="304"/>
      <c r="AD147" s="304"/>
      <c r="AE147" s="304"/>
      <c r="AF147" s="304"/>
      <c r="AG147" s="304"/>
      <c r="AH147" s="304"/>
      <c r="AI147" s="304"/>
      <c r="AJ147" s="304"/>
      <c r="AK147" s="304"/>
      <c r="AL147" s="304"/>
      <c r="AM147" s="304"/>
      <c r="AN147" s="304"/>
      <c r="AO147" s="304"/>
      <c r="AP147" s="305"/>
      <c r="AQ147" s="305"/>
      <c r="AR147" s="328"/>
      <c r="AS147" s="328"/>
      <c r="AT147" s="328"/>
      <c r="AU147" s="328"/>
      <c r="AV147" s="328"/>
      <c r="AW147" s="328"/>
      <c r="AX147" s="328"/>
      <c r="AY147" s="329"/>
      <c r="AZ147" s="328"/>
      <c r="BA147" s="328"/>
      <c r="BB147" s="328"/>
      <c r="BC147" s="328"/>
      <c r="BD147" s="325"/>
      <c r="BE147" s="362"/>
      <c r="BF147" s="16"/>
      <c r="BG147" s="315"/>
      <c r="BH147" s="317"/>
      <c r="BI147" s="317"/>
      <c r="BJ147" s="317"/>
      <c r="BK147" s="317"/>
      <c r="BL147" s="317"/>
      <c r="BM147" s="317"/>
      <c r="BN147" s="317"/>
      <c r="BO147" s="317"/>
      <c r="BT147" s="317"/>
      <c r="BU147" s="317"/>
      <c r="BV147" s="317"/>
      <c r="BW147" s="317"/>
      <c r="BX147" s="317"/>
      <c r="BY147" s="317"/>
      <c r="BZ147" s="317"/>
      <c r="CA147" s="317"/>
      <c r="CB147" s="317"/>
      <c r="CC147" s="317"/>
      <c r="CD147" s="317"/>
      <c r="CE147" s="317"/>
      <c r="CF147" s="317"/>
      <c r="CG147" s="317"/>
      <c r="CH147" s="317"/>
      <c r="CI147" s="207"/>
      <c r="CJ147" s="207"/>
      <c r="CK147" s="207"/>
      <c r="CL147" s="317"/>
      <c r="CM147" s="317"/>
    </row>
    <row r="148" spans="1:91" s="317" customFormat="1" ht="15" customHeight="1" x14ac:dyDescent="0.2">
      <c r="A148" s="315"/>
      <c r="B148" s="304"/>
      <c r="C148" s="304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304"/>
      <c r="AC148" s="304"/>
      <c r="AD148" s="304"/>
      <c r="AE148" s="304"/>
      <c r="AF148" s="304"/>
      <c r="AG148" s="304"/>
      <c r="AH148" s="304"/>
      <c r="AI148" s="304"/>
      <c r="AJ148" s="304"/>
      <c r="AK148" s="304"/>
      <c r="AL148" s="304"/>
      <c r="AM148" s="304"/>
      <c r="AN148" s="304"/>
      <c r="AO148" s="304"/>
      <c r="AP148" s="304"/>
      <c r="AQ148" s="304"/>
      <c r="AR148" s="328"/>
      <c r="AS148" s="328"/>
      <c r="AT148" s="328"/>
      <c r="AU148" s="328"/>
      <c r="AV148" s="328"/>
      <c r="AW148" s="328"/>
      <c r="AX148" s="328"/>
      <c r="AY148" s="329"/>
      <c r="AZ148" s="328"/>
      <c r="BA148" s="328"/>
      <c r="BB148" s="328"/>
      <c r="BC148" s="328"/>
      <c r="BD148" s="325"/>
      <c r="BE148" s="362"/>
      <c r="BF148" s="16"/>
      <c r="BG148" s="315"/>
      <c r="CB148" s="364"/>
      <c r="CC148" s="364"/>
      <c r="CD148" s="364"/>
      <c r="CE148" s="83"/>
      <c r="CI148" s="207"/>
      <c r="CJ148" s="207"/>
      <c r="CK148" s="207"/>
    </row>
    <row r="149" spans="1:91" s="317" customFormat="1" ht="15" customHeight="1" x14ac:dyDescent="0.2">
      <c r="A149" s="315"/>
      <c r="B149" s="304"/>
      <c r="C149" s="304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304"/>
      <c r="AC149" s="304"/>
      <c r="AD149" s="304"/>
      <c r="AE149" s="304"/>
      <c r="AF149" s="304"/>
      <c r="AG149" s="304"/>
      <c r="AH149" s="304"/>
      <c r="AI149" s="304"/>
      <c r="AJ149" s="304"/>
      <c r="AK149" s="304"/>
      <c r="AL149" s="304"/>
      <c r="AM149" s="304"/>
      <c r="AN149" s="304"/>
      <c r="AO149" s="304"/>
      <c r="AP149" s="304"/>
      <c r="AQ149" s="304"/>
      <c r="AR149" s="328"/>
      <c r="AS149" s="328"/>
      <c r="AT149" s="328"/>
      <c r="AU149" s="328"/>
      <c r="AV149" s="328"/>
      <c r="AW149" s="328"/>
      <c r="AX149" s="328"/>
      <c r="AY149" s="329"/>
      <c r="AZ149" s="328"/>
      <c r="BA149" s="328"/>
      <c r="BB149" s="328"/>
      <c r="BC149" s="328"/>
      <c r="BD149" s="325"/>
      <c r="BE149" s="362"/>
      <c r="BF149" s="16"/>
      <c r="BG149" s="315"/>
      <c r="CB149" s="364"/>
      <c r="CC149" s="364"/>
      <c r="CD149" s="364"/>
      <c r="CE149" s="83"/>
    </row>
    <row r="150" spans="1:91" s="317" customFormat="1" ht="15" customHeight="1" x14ac:dyDescent="0.2">
      <c r="A150" s="315"/>
      <c r="B150" s="304"/>
      <c r="C150" s="304"/>
      <c r="D150" s="16"/>
      <c r="E150" s="16"/>
      <c r="F150" s="16"/>
      <c r="G150" s="16"/>
      <c r="H150" s="304"/>
      <c r="I150" s="304"/>
      <c r="J150" s="304"/>
      <c r="K150" s="304"/>
      <c r="L150" s="304"/>
      <c r="M150" s="304"/>
      <c r="N150" s="304"/>
      <c r="O150" s="304"/>
      <c r="P150" s="304"/>
      <c r="Q150" s="304"/>
      <c r="R150" s="304"/>
      <c r="S150" s="304"/>
      <c r="T150" s="304"/>
      <c r="U150" s="304"/>
      <c r="V150" s="304"/>
      <c r="W150" s="304"/>
      <c r="X150" s="304"/>
      <c r="Y150" s="304"/>
      <c r="Z150" s="304"/>
      <c r="AA150" s="304"/>
      <c r="AB150" s="304"/>
      <c r="AC150" s="304"/>
      <c r="AD150" s="304"/>
      <c r="AE150" s="304"/>
      <c r="AF150" s="304"/>
      <c r="AG150" s="304"/>
      <c r="AH150" s="304"/>
      <c r="AI150" s="304"/>
      <c r="AJ150" s="304"/>
      <c r="AK150" s="304"/>
      <c r="AL150" s="304"/>
      <c r="AM150" s="304"/>
      <c r="AN150" s="304"/>
      <c r="AO150" s="304"/>
      <c r="AP150" s="304"/>
      <c r="AQ150" s="304"/>
      <c r="AR150" s="323"/>
      <c r="AS150" s="323"/>
      <c r="AT150" s="323"/>
      <c r="AU150" s="323"/>
      <c r="AV150" s="323"/>
      <c r="AW150" s="323"/>
      <c r="AX150" s="323"/>
      <c r="AY150" s="324"/>
      <c r="AZ150" s="323"/>
      <c r="BA150" s="323"/>
      <c r="BB150" s="323"/>
      <c r="BC150" s="323"/>
      <c r="BD150" s="327"/>
      <c r="BE150" s="365"/>
      <c r="BF150" s="16"/>
      <c r="BG150" s="315"/>
      <c r="CE150" s="83"/>
    </row>
    <row r="151" spans="1:91" s="317" customFormat="1" ht="15" customHeight="1" thickBot="1" x14ac:dyDescent="0.25">
      <c r="A151" s="321"/>
      <c r="B151" s="16"/>
      <c r="C151" s="16"/>
      <c r="D151" s="16"/>
      <c r="E151" s="16"/>
      <c r="F151" s="16"/>
      <c r="G151" s="16"/>
      <c r="H151" s="912"/>
      <c r="I151" s="912"/>
      <c r="J151" s="912"/>
      <c r="K151" s="912"/>
      <c r="L151" s="912"/>
      <c r="M151" s="912"/>
      <c r="N151" s="912"/>
      <c r="O151" s="912"/>
      <c r="P151" s="912"/>
      <c r="Q151" s="912"/>
      <c r="R151" s="912"/>
      <c r="S151" s="912"/>
      <c r="T151" s="137"/>
      <c r="U151" s="137"/>
      <c r="V151" s="137"/>
      <c r="W151" s="137"/>
      <c r="X151" s="137"/>
      <c r="Y151" s="137"/>
      <c r="Z151" s="137"/>
      <c r="AA151" s="137"/>
      <c r="AB151" s="304"/>
      <c r="AC151" s="304"/>
      <c r="AD151" s="304"/>
      <c r="AE151" s="304"/>
      <c r="AF151" s="304"/>
      <c r="AG151" s="304"/>
      <c r="AH151" s="304"/>
      <c r="AI151" s="304"/>
      <c r="AJ151" s="304"/>
      <c r="AK151" s="304"/>
      <c r="AL151" s="304"/>
      <c r="AM151" s="304"/>
      <c r="AN151" s="304"/>
      <c r="AO151" s="304"/>
      <c r="AP151" s="304"/>
      <c r="AQ151" s="304"/>
      <c r="AR151" s="366"/>
      <c r="AS151" s="366"/>
      <c r="AT151" s="366"/>
      <c r="AU151" s="366"/>
      <c r="AV151" s="366"/>
      <c r="AW151" s="366"/>
      <c r="AX151" s="366"/>
      <c r="AY151" s="367"/>
      <c r="AZ151" s="323"/>
      <c r="BA151" s="323"/>
      <c r="BB151" s="323"/>
      <c r="BC151" s="323"/>
      <c r="BD151" s="327"/>
      <c r="BE151" s="365"/>
      <c r="BF151" s="16"/>
      <c r="BG151" s="315"/>
      <c r="BY151" s="83"/>
      <c r="BZ151" s="83"/>
      <c r="CA151" s="83"/>
      <c r="CE151" s="83"/>
      <c r="CF151" s="83"/>
      <c r="CG151" s="83"/>
      <c r="CH151" s="83"/>
      <c r="CI151" s="83"/>
      <c r="CJ151" s="83"/>
      <c r="CK151" s="83"/>
    </row>
    <row r="152" spans="1:91" s="317" customFormat="1" ht="15" customHeight="1" x14ac:dyDescent="0.2">
      <c r="A152" s="321"/>
      <c r="B152" s="16"/>
      <c r="C152" s="16"/>
      <c r="D152" s="16"/>
      <c r="E152" s="16"/>
      <c r="F152" s="16"/>
      <c r="G152" s="16"/>
      <c r="H152" s="912"/>
      <c r="I152" s="912"/>
      <c r="J152" s="912"/>
      <c r="K152" s="912"/>
      <c r="L152" s="912"/>
      <c r="M152" s="912"/>
      <c r="N152" s="912"/>
      <c r="O152" s="912"/>
      <c r="P152" s="912"/>
      <c r="Q152" s="912"/>
      <c r="R152" s="912"/>
      <c r="S152" s="912"/>
      <c r="T152" s="137"/>
      <c r="U152" s="137"/>
      <c r="V152" s="137"/>
      <c r="W152" s="137"/>
      <c r="X152" s="137"/>
      <c r="Y152" s="137"/>
      <c r="Z152" s="137"/>
      <c r="AA152" s="137"/>
      <c r="AB152" s="304"/>
      <c r="AC152" s="304"/>
      <c r="AD152" s="304"/>
      <c r="AE152" s="304"/>
      <c r="AF152" s="304"/>
      <c r="AG152" s="304"/>
      <c r="AH152" s="304"/>
      <c r="AI152" s="304"/>
      <c r="AJ152" s="304"/>
      <c r="AK152" s="304"/>
      <c r="AL152" s="304"/>
      <c r="AM152" s="304"/>
      <c r="AN152" s="304"/>
      <c r="AO152" s="304"/>
      <c r="AP152" s="304"/>
      <c r="AQ152" s="304"/>
      <c r="AR152" s="323"/>
      <c r="AS152" s="323"/>
      <c r="AT152" s="323"/>
      <c r="AU152" s="323"/>
      <c r="AV152" s="323"/>
      <c r="AW152" s="323"/>
      <c r="AX152" s="323"/>
      <c r="AY152" s="323"/>
      <c r="AZ152" s="323"/>
      <c r="BA152" s="323"/>
      <c r="BB152" s="323"/>
      <c r="BC152" s="323"/>
      <c r="BD152" s="327"/>
      <c r="BE152" s="365"/>
      <c r="BF152" s="16"/>
      <c r="BG152" s="315"/>
      <c r="BY152" s="83"/>
      <c r="BZ152" s="83"/>
      <c r="CA152" s="83"/>
      <c r="CF152" s="83"/>
      <c r="CG152" s="83"/>
      <c r="CH152" s="83"/>
      <c r="CI152" s="83"/>
      <c r="CJ152" s="83"/>
      <c r="CK152" s="83"/>
    </row>
    <row r="153" spans="1:91" s="317" customFormat="1" ht="15" customHeight="1" x14ac:dyDescent="0.2">
      <c r="A153" s="321"/>
      <c r="B153" s="304"/>
      <c r="C153" s="304"/>
      <c r="D153" s="304"/>
      <c r="E153" s="304"/>
      <c r="F153" s="304"/>
      <c r="G153" s="304"/>
      <c r="H153" s="304"/>
      <c r="I153" s="304"/>
      <c r="J153" s="304"/>
      <c r="K153" s="304"/>
      <c r="L153" s="304"/>
      <c r="M153" s="304"/>
      <c r="N153" s="304"/>
      <c r="O153" s="304"/>
      <c r="P153" s="304"/>
      <c r="Q153" s="304"/>
      <c r="R153" s="304"/>
      <c r="S153" s="304"/>
      <c r="T153" s="304"/>
      <c r="U153" s="304"/>
      <c r="V153" s="304"/>
      <c r="W153" s="304"/>
      <c r="X153" s="304"/>
      <c r="Y153" s="304"/>
      <c r="Z153" s="304"/>
      <c r="AA153" s="304"/>
      <c r="AB153" s="304"/>
      <c r="AC153" s="304"/>
      <c r="AD153" s="304"/>
      <c r="AE153" s="304"/>
      <c r="AF153" s="304"/>
      <c r="AG153" s="304"/>
      <c r="AH153" s="304"/>
      <c r="AI153" s="304"/>
      <c r="AJ153" s="304"/>
      <c r="AK153" s="304"/>
      <c r="AL153" s="304"/>
      <c r="AM153" s="304"/>
      <c r="AN153" s="304"/>
      <c r="AO153" s="304"/>
      <c r="AP153" s="304"/>
      <c r="AQ153" s="304"/>
      <c r="AR153" s="323"/>
      <c r="AS153" s="323"/>
      <c r="AT153" s="323"/>
      <c r="AU153" s="323"/>
      <c r="AV153" s="323"/>
      <c r="AW153" s="323"/>
      <c r="AX153" s="323"/>
      <c r="AY153" s="323"/>
      <c r="AZ153" s="323"/>
      <c r="BA153" s="323"/>
      <c r="BB153" s="323"/>
      <c r="BC153" s="323"/>
      <c r="BD153" s="327"/>
      <c r="BE153" s="365"/>
      <c r="BF153" s="16"/>
      <c r="BG153" s="315"/>
      <c r="BY153" s="83"/>
      <c r="BZ153" s="83"/>
      <c r="CA153" s="83"/>
      <c r="CB153" s="364"/>
      <c r="CC153" s="364"/>
      <c r="CD153" s="364"/>
      <c r="CF153" s="83"/>
      <c r="CG153" s="83"/>
      <c r="CH153" s="83"/>
      <c r="CI153" s="83"/>
      <c r="CJ153" s="83"/>
      <c r="CK153" s="83"/>
    </row>
    <row r="154" spans="1:91" s="83" customFormat="1" ht="15" customHeight="1" thickBot="1" x14ac:dyDescent="0.25">
      <c r="A154" s="321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357"/>
      <c r="AS154" s="357"/>
      <c r="AT154" s="357"/>
      <c r="AU154" s="357"/>
      <c r="AV154" s="357"/>
      <c r="AW154" s="357"/>
      <c r="AX154" s="357"/>
      <c r="AY154" s="357"/>
      <c r="AZ154" s="357"/>
      <c r="BA154" s="357"/>
      <c r="BB154" s="357"/>
      <c r="BC154" s="357"/>
      <c r="BD154" s="358"/>
      <c r="BE154" s="365"/>
      <c r="BF154" s="16"/>
      <c r="BG154" s="321"/>
      <c r="CB154" s="364"/>
      <c r="CC154" s="364"/>
      <c r="CD154" s="364"/>
      <c r="CE154" s="317"/>
      <c r="CL154" s="317"/>
    </row>
    <row r="155" spans="1:91" s="83" customFormat="1" ht="15" customHeight="1" thickBot="1" x14ac:dyDescent="0.25">
      <c r="A155" s="321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359"/>
      <c r="AS155" s="359"/>
      <c r="AT155" s="359"/>
      <c r="AU155" s="359"/>
      <c r="AV155" s="359"/>
      <c r="AW155" s="359"/>
      <c r="AX155" s="359"/>
      <c r="AY155" s="359"/>
      <c r="AZ155" s="359"/>
      <c r="BA155" s="359"/>
      <c r="BB155" s="359"/>
      <c r="BC155" s="359"/>
      <c r="BD155" s="359"/>
      <c r="BE155" s="360"/>
      <c r="BF155" s="16"/>
      <c r="BG155" s="321"/>
      <c r="CE155" s="317"/>
      <c r="CF155" s="317"/>
      <c r="CG155" s="317"/>
      <c r="CH155" s="317"/>
      <c r="CI155" s="317"/>
      <c r="CJ155" s="317"/>
    </row>
    <row r="156" spans="1:91" s="83" customFormat="1" ht="15" customHeight="1" thickTop="1" x14ac:dyDescent="0.2">
      <c r="A156" s="321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321"/>
      <c r="CE156" s="317"/>
      <c r="CF156" s="317"/>
      <c r="CG156" s="317"/>
      <c r="CH156" s="317"/>
      <c r="CI156" s="317"/>
      <c r="CJ156" s="317"/>
    </row>
    <row r="157" spans="1:91" s="83" customFormat="1" ht="15" customHeight="1" x14ac:dyDescent="0.2">
      <c r="A157" s="321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304"/>
      <c r="AC157" s="304"/>
      <c r="AD157" s="304"/>
      <c r="AE157" s="304"/>
      <c r="AF157" s="304"/>
      <c r="AG157" s="304"/>
      <c r="AH157" s="304"/>
      <c r="AI157" s="304"/>
      <c r="AJ157" s="304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321"/>
      <c r="CE157" s="317"/>
      <c r="CF157" s="317"/>
      <c r="CG157" s="317"/>
      <c r="CH157" s="317"/>
      <c r="CI157" s="317"/>
      <c r="CJ157" s="317"/>
    </row>
    <row r="158" spans="1:91" s="83" customFormat="1" ht="15" customHeight="1" x14ac:dyDescent="0.2">
      <c r="A158" s="321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41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321"/>
      <c r="CC158" s="317"/>
      <c r="CD158" s="317"/>
      <c r="CE158" s="317"/>
      <c r="CF158" s="317"/>
      <c r="CG158" s="317"/>
      <c r="CH158" s="317"/>
      <c r="CI158" s="317"/>
      <c r="CJ158" s="317"/>
    </row>
    <row r="159" spans="1:91" s="322" customFormat="1" ht="15" customHeight="1" x14ac:dyDescent="0.2">
      <c r="A159" s="321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41"/>
      <c r="AR159" s="361"/>
      <c r="AS159" s="361"/>
      <c r="AT159" s="361"/>
      <c r="AU159" s="361"/>
      <c r="AV159" s="361"/>
      <c r="AW159" s="361"/>
      <c r="AX159" s="361"/>
      <c r="AY159" s="361"/>
      <c r="AZ159" s="361"/>
      <c r="BA159" s="361"/>
      <c r="BB159" s="361"/>
      <c r="BC159" s="361"/>
      <c r="BD159" s="361"/>
      <c r="BE159" s="361"/>
      <c r="BF159" s="16"/>
      <c r="BG159" s="321"/>
      <c r="BH159" s="83"/>
      <c r="BI159" s="83"/>
      <c r="BJ159" s="83"/>
      <c r="BK159" s="83"/>
      <c r="BL159" s="83"/>
      <c r="BM159" s="83"/>
      <c r="BN159" s="83"/>
      <c r="BO159" s="83"/>
      <c r="BT159" s="83"/>
      <c r="BU159" s="83"/>
      <c r="BV159" s="83"/>
      <c r="BW159" s="83"/>
      <c r="BX159" s="83"/>
      <c r="BY159" s="83"/>
      <c r="BZ159" s="83"/>
      <c r="CA159" s="83"/>
      <c r="CB159" s="83"/>
      <c r="CC159" s="83"/>
      <c r="CD159" s="83"/>
      <c r="CE159" s="83"/>
      <c r="CF159" s="83"/>
      <c r="CG159" s="317"/>
      <c r="CH159" s="317"/>
      <c r="CI159" s="317"/>
      <c r="CJ159" s="317"/>
      <c r="CK159" s="83"/>
      <c r="CL159" s="83"/>
      <c r="CM159" s="83"/>
    </row>
    <row r="160" spans="1:91" s="322" customFormat="1" ht="15" customHeight="1" x14ac:dyDescent="0.2">
      <c r="A160" s="321"/>
      <c r="B160" s="16"/>
      <c r="C160" s="16"/>
      <c r="D160" s="16"/>
      <c r="E160" s="16"/>
      <c r="F160" s="16"/>
      <c r="G160" s="16"/>
      <c r="H160" s="912"/>
      <c r="I160" s="912"/>
      <c r="J160" s="912"/>
      <c r="K160" s="912"/>
      <c r="L160" s="912"/>
      <c r="M160" s="912"/>
      <c r="N160" s="912"/>
      <c r="O160" s="912"/>
      <c r="P160" s="912"/>
      <c r="Q160" s="912"/>
      <c r="R160" s="912"/>
      <c r="S160" s="912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361"/>
      <c r="AS160" s="361"/>
      <c r="AT160" s="361"/>
      <c r="AU160" s="361"/>
      <c r="AV160" s="361"/>
      <c r="AW160" s="361"/>
      <c r="AX160" s="361"/>
      <c r="AY160" s="361"/>
      <c r="AZ160" s="361"/>
      <c r="BA160" s="361"/>
      <c r="BB160" s="361"/>
      <c r="BC160" s="361"/>
      <c r="BD160" s="361"/>
      <c r="BE160" s="361"/>
      <c r="BF160" s="16"/>
      <c r="BG160" s="321"/>
      <c r="BH160" s="83"/>
      <c r="BI160" s="83"/>
      <c r="BJ160" s="83"/>
      <c r="BK160" s="83"/>
      <c r="BL160" s="83"/>
      <c r="BM160" s="83"/>
      <c r="BN160" s="83"/>
      <c r="BO160" s="83"/>
      <c r="BT160" s="83"/>
      <c r="BU160" s="83"/>
      <c r="BV160" s="83"/>
      <c r="BW160" s="83"/>
      <c r="BX160" s="83"/>
      <c r="BY160" s="83"/>
      <c r="BZ160" s="83"/>
      <c r="CA160" s="83"/>
      <c r="CB160" s="203"/>
      <c r="CC160" s="203"/>
      <c r="CD160" s="203"/>
      <c r="CE160" s="203"/>
      <c r="CF160" s="83"/>
      <c r="CG160" s="317"/>
      <c r="CH160" s="317"/>
      <c r="CI160" s="317"/>
      <c r="CJ160" s="317"/>
      <c r="CK160" s="83"/>
      <c r="CL160" s="83"/>
      <c r="CM160" s="83"/>
    </row>
    <row r="161" spans="1:102" s="322" customFormat="1" ht="15" customHeight="1" x14ac:dyDescent="0.2">
      <c r="A161" s="321"/>
      <c r="B161" s="16"/>
      <c r="C161" s="16"/>
      <c r="D161" s="16"/>
      <c r="E161" s="16"/>
      <c r="F161" s="16"/>
      <c r="G161" s="16"/>
      <c r="H161" s="912"/>
      <c r="I161" s="912"/>
      <c r="J161" s="912"/>
      <c r="K161" s="912"/>
      <c r="L161" s="912"/>
      <c r="M161" s="912"/>
      <c r="N161" s="912"/>
      <c r="O161" s="912"/>
      <c r="P161" s="912"/>
      <c r="Q161" s="912"/>
      <c r="R161" s="912"/>
      <c r="S161" s="912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361"/>
      <c r="AS161" s="361"/>
      <c r="AT161" s="361"/>
      <c r="AU161" s="361"/>
      <c r="AV161" s="361"/>
      <c r="AW161" s="361"/>
      <c r="AX161" s="361"/>
      <c r="AY161" s="361"/>
      <c r="AZ161" s="361"/>
      <c r="BA161" s="361"/>
      <c r="BB161" s="361"/>
      <c r="BC161" s="361"/>
      <c r="BD161" s="361"/>
      <c r="BE161" s="361"/>
      <c r="BF161" s="16"/>
      <c r="BG161" s="321"/>
      <c r="BH161" s="83"/>
      <c r="BI161" s="83"/>
      <c r="BJ161" s="83"/>
      <c r="BK161" s="83"/>
      <c r="BL161" s="83"/>
      <c r="BM161" s="83"/>
      <c r="BN161" s="83"/>
      <c r="BO161" s="83"/>
      <c r="BT161" s="83"/>
      <c r="BU161" s="83"/>
      <c r="BV161" s="83"/>
      <c r="BW161" s="83"/>
      <c r="BX161" s="83"/>
      <c r="BY161" s="83"/>
      <c r="BZ161" s="83"/>
      <c r="CA161" s="83"/>
      <c r="CB161" s="203"/>
      <c r="CC161" s="203"/>
      <c r="CD161" s="203"/>
      <c r="CE161" s="203"/>
      <c r="CF161" s="83"/>
      <c r="CG161" s="317"/>
      <c r="CH161" s="317"/>
      <c r="CI161" s="83"/>
      <c r="CJ161" s="83"/>
      <c r="CK161" s="83"/>
      <c r="CL161" s="83"/>
      <c r="CM161" s="83"/>
    </row>
    <row r="162" spans="1:102" s="322" customFormat="1" ht="15" customHeight="1" x14ac:dyDescent="0.2">
      <c r="A162" s="321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361"/>
      <c r="AS162" s="361"/>
      <c r="AT162" s="361"/>
      <c r="AU162" s="361"/>
      <c r="AV162" s="361"/>
      <c r="AW162" s="361"/>
      <c r="AX162" s="361"/>
      <c r="AY162" s="361"/>
      <c r="AZ162" s="361"/>
      <c r="BA162" s="361"/>
      <c r="BB162" s="361"/>
      <c r="BC162" s="361"/>
      <c r="BD162" s="361"/>
      <c r="BE162" s="361"/>
      <c r="BF162" s="304"/>
      <c r="BG162" s="321"/>
      <c r="BH162" s="83"/>
      <c r="BI162" s="83"/>
      <c r="BJ162" s="83"/>
      <c r="BK162" s="83"/>
      <c r="BL162" s="83"/>
      <c r="BM162" s="83"/>
      <c r="BN162" s="83"/>
      <c r="BO162" s="83"/>
      <c r="BT162" s="83"/>
      <c r="BU162" s="83"/>
      <c r="BV162" s="83"/>
      <c r="BW162" s="83"/>
      <c r="BX162" s="83"/>
      <c r="BY162" s="83"/>
      <c r="BZ162" s="317"/>
      <c r="CA162" s="317"/>
      <c r="CB162" s="317"/>
      <c r="CC162" s="83"/>
      <c r="CD162" s="83"/>
      <c r="CE162" s="83"/>
      <c r="CF162" s="83"/>
      <c r="CG162" s="317"/>
      <c r="CH162" s="317"/>
      <c r="CI162" s="317"/>
      <c r="CJ162" s="83"/>
      <c r="CK162" s="83"/>
      <c r="CL162" s="83"/>
      <c r="CM162" s="83"/>
    </row>
    <row r="163" spans="1:102" s="314" customFormat="1" ht="15" customHeight="1" x14ac:dyDescent="0.2">
      <c r="A163" s="315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304"/>
      <c r="AL163" s="304"/>
      <c r="AM163" s="304"/>
      <c r="AN163" s="304"/>
      <c r="AO163" s="304"/>
      <c r="AP163" s="304"/>
      <c r="AQ163" s="304"/>
      <c r="AR163" s="305"/>
      <c r="AS163" s="305"/>
      <c r="AT163" s="305"/>
      <c r="AU163" s="305"/>
      <c r="AV163" s="305"/>
      <c r="AW163" s="305"/>
      <c r="AX163" s="305"/>
      <c r="AY163" s="305"/>
      <c r="AZ163" s="305"/>
      <c r="BA163" s="305"/>
      <c r="BB163" s="305"/>
      <c r="BC163" s="305"/>
      <c r="BD163" s="305"/>
      <c r="BE163" s="305"/>
      <c r="BF163" s="304"/>
      <c r="BG163" s="315"/>
      <c r="BH163" s="317"/>
      <c r="BI163" s="317"/>
      <c r="BJ163" s="317"/>
      <c r="BK163" s="317"/>
      <c r="BL163" s="317"/>
      <c r="BM163" s="317"/>
      <c r="BN163" s="317"/>
      <c r="BO163" s="317"/>
      <c r="BT163" s="317"/>
      <c r="BU163" s="317"/>
      <c r="BV163" s="317"/>
      <c r="BW163" s="317"/>
      <c r="BX163" s="317"/>
      <c r="BY163" s="317"/>
      <c r="BZ163" s="317"/>
      <c r="CA163" s="317"/>
      <c r="CB163" s="317"/>
      <c r="CC163" s="317"/>
      <c r="CD163" s="317"/>
      <c r="CE163" s="317"/>
      <c r="CF163" s="317"/>
      <c r="CG163" s="317"/>
      <c r="CH163" s="317"/>
      <c r="CI163" s="317"/>
      <c r="CJ163" s="317"/>
      <c r="CK163" s="317"/>
      <c r="CL163" s="83"/>
      <c r="CM163" s="317"/>
    </row>
    <row r="164" spans="1:102" s="314" customFormat="1" ht="15" customHeight="1" x14ac:dyDescent="0.2">
      <c r="A164" s="315"/>
      <c r="B164" s="304"/>
      <c r="C164" s="304"/>
      <c r="D164" s="304"/>
      <c r="E164" s="304"/>
      <c r="F164" s="304"/>
      <c r="G164" s="304"/>
      <c r="H164" s="304"/>
      <c r="I164" s="304"/>
      <c r="J164" s="304"/>
      <c r="K164" s="304"/>
      <c r="L164" s="304"/>
      <c r="M164" s="304"/>
      <c r="N164" s="304"/>
      <c r="O164" s="304"/>
      <c r="P164" s="304"/>
      <c r="Q164" s="304"/>
      <c r="R164" s="304"/>
      <c r="S164" s="304"/>
      <c r="T164" s="304"/>
      <c r="U164" s="304"/>
      <c r="V164" s="304"/>
      <c r="W164" s="304"/>
      <c r="X164" s="304"/>
      <c r="Y164" s="304"/>
      <c r="Z164" s="304"/>
      <c r="AA164" s="304"/>
      <c r="AB164" s="304"/>
      <c r="AC164" s="304"/>
      <c r="AD164" s="304"/>
      <c r="AE164" s="304"/>
      <c r="AF164" s="304"/>
      <c r="AG164" s="304"/>
      <c r="AH164" s="304"/>
      <c r="AI164" s="304"/>
      <c r="AJ164" s="304"/>
      <c r="AK164" s="304"/>
      <c r="AL164" s="304"/>
      <c r="AM164" s="304"/>
      <c r="AN164" s="304"/>
      <c r="AO164" s="304"/>
      <c r="AP164" s="304"/>
      <c r="AQ164" s="304"/>
      <c r="AR164" s="304"/>
      <c r="AS164" s="304"/>
      <c r="AT164" s="304"/>
      <c r="AU164" s="304"/>
      <c r="AV164" s="304"/>
      <c r="AW164" s="304"/>
      <c r="AX164" s="304"/>
      <c r="AY164" s="304"/>
      <c r="AZ164" s="304"/>
      <c r="BA164" s="304"/>
      <c r="BB164" s="304"/>
      <c r="BC164" s="304"/>
      <c r="BD164" s="304"/>
      <c r="BE164" s="304"/>
      <c r="BF164" s="304"/>
      <c r="BG164" s="315"/>
      <c r="BH164" s="317"/>
      <c r="BI164" s="317"/>
      <c r="BJ164" s="317"/>
      <c r="BK164" s="317"/>
      <c r="BL164" s="317"/>
      <c r="BM164" s="317"/>
      <c r="BN164" s="317"/>
      <c r="BO164" s="317"/>
    </row>
    <row r="165" spans="1:102" s="314" customFormat="1" ht="15" customHeight="1" x14ac:dyDescent="0.2">
      <c r="A165" s="315"/>
      <c r="B165" s="304"/>
      <c r="C165" s="913" t="s">
        <v>390</v>
      </c>
      <c r="D165" s="914"/>
      <c r="E165" s="914"/>
      <c r="F165" s="914"/>
      <c r="G165" s="914"/>
      <c r="H165" s="914"/>
      <c r="I165" s="914"/>
      <c r="J165" s="914"/>
      <c r="K165" s="914"/>
      <c r="L165" s="914"/>
      <c r="M165" s="914"/>
      <c r="N165" s="914"/>
      <c r="O165" s="914"/>
      <c r="P165" s="914"/>
      <c r="Q165" s="914"/>
      <c r="R165" s="914"/>
      <c r="S165" s="914"/>
      <c r="T165" s="914"/>
      <c r="U165" s="914"/>
      <c r="V165" s="914"/>
      <c r="W165" s="914"/>
      <c r="X165" s="914"/>
      <c r="Y165" s="914"/>
      <c r="Z165" s="914"/>
      <c r="AA165" s="914"/>
      <c r="AB165" s="914"/>
      <c r="AC165" s="914"/>
      <c r="AD165" s="914"/>
      <c r="AE165" s="914"/>
      <c r="AF165" s="914"/>
      <c r="AG165" s="914"/>
      <c r="AH165" s="914"/>
      <c r="AI165" s="914"/>
      <c r="AJ165" s="914"/>
      <c r="AK165" s="914"/>
      <c r="AL165" s="914"/>
      <c r="AM165" s="914"/>
      <c r="AN165" s="914"/>
      <c r="AO165" s="914"/>
      <c r="AP165" s="914"/>
      <c r="AQ165" s="914"/>
      <c r="AR165" s="914"/>
      <c r="AS165" s="914"/>
      <c r="AT165" s="914"/>
      <c r="AU165" s="914"/>
      <c r="AV165" s="914"/>
      <c r="AW165" s="914"/>
      <c r="AX165" s="304"/>
      <c r="AY165" s="304"/>
      <c r="AZ165" s="304"/>
      <c r="BA165" s="304"/>
      <c r="BB165" s="304"/>
      <c r="BC165" s="304"/>
      <c r="BD165" s="304"/>
      <c r="BE165" s="304"/>
      <c r="BF165" s="304"/>
      <c r="BG165" s="315"/>
      <c r="BH165" s="317"/>
      <c r="BI165" s="317"/>
      <c r="BJ165" s="317"/>
      <c r="BK165" s="317"/>
      <c r="BL165" s="317"/>
      <c r="BM165" s="317"/>
      <c r="BN165" s="317"/>
      <c r="BO165" s="317"/>
    </row>
    <row r="166" spans="1:102" s="314" customFormat="1" ht="15" customHeight="1" thickBot="1" x14ac:dyDescent="0.25">
      <c r="A166" s="315"/>
      <c r="B166" s="304"/>
      <c r="C166" s="304"/>
      <c r="D166" s="304"/>
      <c r="E166" s="304"/>
      <c r="F166" s="304"/>
      <c r="G166" s="304"/>
      <c r="H166" s="304"/>
      <c r="I166" s="304"/>
      <c r="J166" s="304"/>
      <c r="K166" s="304"/>
      <c r="L166" s="304"/>
      <c r="M166" s="304"/>
      <c r="N166" s="304"/>
      <c r="O166" s="304"/>
      <c r="P166" s="304"/>
      <c r="Q166" s="304"/>
      <c r="R166" s="304"/>
      <c r="S166" s="304"/>
      <c r="T166" s="304"/>
      <c r="U166" s="304"/>
      <c r="V166" s="304"/>
      <c r="W166" s="304"/>
      <c r="X166" s="304"/>
      <c r="Y166" s="304"/>
      <c r="Z166" s="304"/>
      <c r="AA166" s="304"/>
      <c r="AB166" s="304"/>
      <c r="AC166" s="304"/>
      <c r="AD166" s="304"/>
      <c r="AE166" s="304"/>
      <c r="AF166" s="304"/>
      <c r="AG166" s="304"/>
      <c r="AH166" s="304"/>
      <c r="AI166" s="304"/>
      <c r="AJ166" s="304"/>
      <c r="AK166" s="304"/>
      <c r="AL166" s="304"/>
      <c r="AM166" s="304"/>
      <c r="AN166" s="304"/>
      <c r="AO166" s="304"/>
      <c r="AP166" s="304"/>
      <c r="AQ166" s="304"/>
      <c r="AR166" s="304"/>
      <c r="AS166" s="304"/>
      <c r="AT166" s="304"/>
      <c r="AU166" s="304"/>
      <c r="AV166" s="304"/>
      <c r="AW166" s="304"/>
      <c r="AX166" s="304"/>
      <c r="AY166" s="304"/>
      <c r="AZ166" s="304"/>
      <c r="BA166" s="304"/>
      <c r="BB166" s="304"/>
      <c r="BC166" s="304"/>
      <c r="BD166" s="304"/>
      <c r="BE166" s="304"/>
      <c r="BF166" s="304"/>
      <c r="BG166" s="315"/>
      <c r="BH166" s="317"/>
      <c r="BI166" s="317"/>
      <c r="BJ166" s="317"/>
      <c r="BK166" s="317"/>
      <c r="BL166" s="317"/>
      <c r="BM166" s="317"/>
      <c r="BN166" s="317"/>
      <c r="BO166" s="317"/>
    </row>
    <row r="167" spans="1:102" s="322" customFormat="1" ht="15" customHeight="1" thickBot="1" x14ac:dyDescent="0.25">
      <c r="A167" s="315"/>
      <c r="B167" s="304"/>
      <c r="C167" s="121" t="s">
        <v>187</v>
      </c>
      <c r="D167" s="121"/>
      <c r="E167" s="121"/>
      <c r="F167" s="920" t="str">
        <f>IF(BJ75="","",BJ75+56)</f>
        <v/>
      </c>
      <c r="G167" s="921"/>
      <c r="H167" s="921"/>
      <c r="I167" s="921"/>
      <c r="J167" s="922"/>
      <c r="K167" s="907" t="s">
        <v>136</v>
      </c>
      <c r="L167" s="908"/>
      <c r="M167" s="909"/>
      <c r="N167" s="304"/>
      <c r="O167" s="304"/>
      <c r="P167" s="304"/>
      <c r="Q167" s="304"/>
      <c r="R167" s="304"/>
      <c r="S167" s="304"/>
      <c r="T167" s="304"/>
      <c r="U167" s="304"/>
      <c r="V167" s="304"/>
      <c r="W167" s="304"/>
      <c r="X167" s="304"/>
      <c r="Y167" s="304"/>
      <c r="Z167" s="304"/>
      <c r="AA167" s="304"/>
      <c r="AB167" s="304"/>
      <c r="AC167" s="304"/>
      <c r="AD167" s="304"/>
      <c r="AE167" s="304"/>
      <c r="AF167" s="304"/>
      <c r="AG167" s="304"/>
      <c r="AH167" s="304"/>
      <c r="AI167" s="304"/>
      <c r="AJ167" s="304"/>
      <c r="AK167" s="304"/>
      <c r="AL167" s="304"/>
      <c r="AM167" s="304"/>
      <c r="AN167" s="304"/>
      <c r="AO167" s="304"/>
      <c r="AP167" s="304"/>
      <c r="AQ167" s="304"/>
      <c r="AR167" s="304"/>
      <c r="AS167" s="304"/>
      <c r="AT167" s="304"/>
      <c r="AU167" s="304"/>
      <c r="AV167" s="304"/>
      <c r="AW167" s="304"/>
      <c r="AX167" s="304"/>
      <c r="AY167" s="304"/>
      <c r="AZ167" s="304"/>
      <c r="BA167" s="304"/>
      <c r="BB167" s="304"/>
      <c r="BC167" s="304"/>
      <c r="BD167" s="304"/>
      <c r="BE167" s="304"/>
      <c r="BF167" s="304"/>
      <c r="BG167" s="321"/>
      <c r="BH167" s="83"/>
      <c r="BI167" s="83"/>
      <c r="BJ167" s="83"/>
      <c r="BK167" s="83"/>
      <c r="BL167" s="83"/>
      <c r="BM167" s="83"/>
      <c r="BN167" s="83"/>
      <c r="BO167" s="83"/>
    </row>
    <row r="168" spans="1:102" s="314" customFormat="1" ht="15" customHeight="1" x14ac:dyDescent="0.2">
      <c r="A168" s="315"/>
      <c r="B168" s="304"/>
      <c r="C168" s="304"/>
      <c r="D168" s="304"/>
      <c r="E168" s="304"/>
      <c r="F168" s="304"/>
      <c r="G168" s="304"/>
      <c r="H168" s="304"/>
      <c r="I168" s="304"/>
      <c r="J168" s="304"/>
      <c r="K168" s="304"/>
      <c r="L168" s="304"/>
      <c r="M168" s="304"/>
      <c r="N168" s="304"/>
      <c r="O168" s="304"/>
      <c r="P168" s="304"/>
      <c r="Q168" s="304"/>
      <c r="R168" s="304"/>
      <c r="S168" s="304"/>
      <c r="T168" s="304"/>
      <c r="U168" s="304"/>
      <c r="V168" s="304"/>
      <c r="W168" s="304"/>
      <c r="X168" s="304"/>
      <c r="Y168" s="304"/>
      <c r="Z168" s="304"/>
      <c r="AA168" s="304"/>
      <c r="AB168" s="304"/>
      <c r="AC168" s="304"/>
      <c r="AD168" s="304"/>
      <c r="AE168" s="304"/>
      <c r="AF168" s="304"/>
      <c r="AG168" s="304"/>
      <c r="AH168" s="304"/>
      <c r="AI168" s="304"/>
      <c r="AJ168" s="304"/>
      <c r="AK168" s="304"/>
      <c r="AL168" s="304"/>
      <c r="AM168" s="304"/>
      <c r="AN168" s="304"/>
      <c r="AO168" s="304"/>
      <c r="AP168" s="304"/>
      <c r="AQ168" s="304"/>
      <c r="AR168" s="304"/>
      <c r="AS168" s="304"/>
      <c r="AT168" s="304"/>
      <c r="AU168" s="304"/>
      <c r="AV168" s="304"/>
      <c r="AW168" s="304"/>
      <c r="AX168" s="304"/>
      <c r="AY168" s="304"/>
      <c r="AZ168" s="304"/>
      <c r="BA168" s="304"/>
      <c r="BB168" s="304"/>
      <c r="BC168" s="304"/>
      <c r="BD168" s="304"/>
      <c r="BE168" s="304"/>
      <c r="BF168" s="304"/>
      <c r="BG168" s="315"/>
      <c r="BH168" s="317"/>
      <c r="BI168" s="317"/>
      <c r="BJ168" s="317"/>
      <c r="BK168" s="317"/>
      <c r="BL168" s="317"/>
      <c r="BM168" s="317"/>
      <c r="BN168" s="317"/>
      <c r="BO168" s="317"/>
    </row>
    <row r="169" spans="1:102" s="314" customFormat="1" ht="36" customHeight="1" x14ac:dyDescent="0.2">
      <c r="A169" s="315"/>
      <c r="B169" s="315"/>
      <c r="C169" s="315"/>
      <c r="D169" s="315"/>
      <c r="E169" s="315"/>
      <c r="F169" s="315"/>
      <c r="G169" s="315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21"/>
      <c r="AO169" s="321"/>
      <c r="AP169" s="321"/>
      <c r="AQ169" s="321"/>
      <c r="AR169" s="321"/>
      <c r="AS169" s="321"/>
      <c r="AT169" s="321"/>
      <c r="AU169" s="321"/>
      <c r="AV169" s="321"/>
      <c r="AW169" s="321"/>
      <c r="AX169" s="321"/>
      <c r="AY169" s="321"/>
      <c r="AZ169" s="321"/>
      <c r="BA169" s="321"/>
      <c r="BB169" s="321"/>
      <c r="BC169" s="321"/>
      <c r="BD169" s="321"/>
      <c r="BE169" s="321"/>
      <c r="BF169" s="321"/>
      <c r="BG169" s="315"/>
      <c r="BH169" s="317"/>
      <c r="BI169" s="317"/>
      <c r="BJ169" s="317"/>
      <c r="BK169" s="317"/>
      <c r="BL169" s="317"/>
      <c r="BM169" s="317"/>
      <c r="BN169" s="317"/>
      <c r="BO169" s="317"/>
    </row>
    <row r="170" spans="1:102" ht="23.25" x14ac:dyDescent="0.2">
      <c r="A170" s="101"/>
      <c r="B170" s="101"/>
      <c r="C170" s="900" t="s">
        <v>555</v>
      </c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900"/>
      <c r="AE170" s="900"/>
      <c r="AF170" s="900"/>
      <c r="AG170" s="900"/>
      <c r="AH170" s="900"/>
      <c r="AI170" s="900"/>
      <c r="AJ170" s="900"/>
      <c r="AK170" s="900"/>
      <c r="AL170" s="900"/>
      <c r="AM170" s="900"/>
      <c r="AN170" s="900"/>
      <c r="AO170" s="900"/>
      <c r="AP170" s="900"/>
      <c r="AQ170" s="900"/>
      <c r="AR170" s="900"/>
      <c r="AS170" s="900"/>
      <c r="AT170" s="900"/>
      <c r="AU170" s="900"/>
      <c r="AV170" s="900"/>
      <c r="AW170" s="900"/>
      <c r="AX170" s="900"/>
      <c r="AY170" s="900"/>
      <c r="AZ170" s="900"/>
      <c r="BA170" s="900"/>
      <c r="BB170" s="900"/>
      <c r="BC170" s="900"/>
      <c r="BD170" s="900"/>
      <c r="BE170" s="900"/>
      <c r="BF170" s="102"/>
      <c r="BG170" s="102"/>
      <c r="BI170" s="303"/>
      <c r="BJ170" s="303"/>
      <c r="BK170" s="303"/>
      <c r="BL170" s="303"/>
      <c r="BM170" s="303"/>
      <c r="BN170" s="303"/>
      <c r="BO170" s="303"/>
      <c r="BP170" s="303"/>
      <c r="BQ170" s="303"/>
      <c r="BR170" s="303"/>
      <c r="BS170" s="303"/>
      <c r="BT170" s="303"/>
      <c r="BU170" s="303"/>
      <c r="BV170" s="303"/>
      <c r="BW170" s="303"/>
      <c r="BX170" s="303"/>
      <c r="BY170" s="303"/>
      <c r="BZ170" s="303"/>
      <c r="CA170" s="303"/>
      <c r="CB170" s="303"/>
      <c r="CC170" s="303"/>
      <c r="CD170" s="303"/>
      <c r="CE170" s="303"/>
      <c r="CF170" s="303"/>
      <c r="CG170" s="303"/>
      <c r="CH170" s="303"/>
      <c r="CI170" s="303"/>
      <c r="CJ170" s="303"/>
      <c r="CK170" s="303"/>
      <c r="CL170" s="303"/>
      <c r="CM170" s="303"/>
      <c r="CN170" s="303"/>
      <c r="CO170" s="303"/>
      <c r="CP170" s="303"/>
      <c r="CQ170" s="303"/>
      <c r="CR170" s="303"/>
      <c r="CS170" s="303"/>
      <c r="CT170" s="303"/>
      <c r="CU170" s="303"/>
      <c r="CV170" s="303"/>
      <c r="CW170" s="303"/>
      <c r="CX170" s="303"/>
    </row>
    <row r="171" spans="1:102" x14ac:dyDescent="0.2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94"/>
      <c r="BF171" s="94"/>
      <c r="BG171" s="94"/>
      <c r="BI171" s="303"/>
      <c r="BJ171" s="303"/>
      <c r="BK171" s="303"/>
      <c r="BL171" s="303"/>
      <c r="BM171" s="303"/>
      <c r="BN171" s="303"/>
      <c r="BO171" s="303"/>
      <c r="BP171" s="303"/>
      <c r="BQ171" s="303"/>
      <c r="BR171" s="303"/>
      <c r="BS171" s="303"/>
      <c r="BT171" s="303"/>
      <c r="BU171" s="303"/>
      <c r="BV171" s="303"/>
      <c r="BW171" s="303"/>
      <c r="BX171" s="303"/>
      <c r="BY171" s="303"/>
      <c r="BZ171" s="303"/>
      <c r="CA171" s="303"/>
      <c r="CB171" s="303"/>
      <c r="CC171" s="303"/>
      <c r="CD171" s="303"/>
      <c r="CE171" s="303"/>
      <c r="CF171" s="303"/>
      <c r="CG171" s="303"/>
      <c r="CH171" s="303"/>
      <c r="CI171" s="303"/>
      <c r="CJ171" s="303"/>
      <c r="CK171" s="303"/>
      <c r="CL171" s="303"/>
      <c r="CM171" s="303"/>
      <c r="CN171" s="303"/>
      <c r="CO171" s="303"/>
      <c r="CP171" s="303"/>
      <c r="CQ171" s="303"/>
      <c r="CR171" s="303"/>
      <c r="CS171" s="303"/>
      <c r="CT171" s="303"/>
      <c r="CU171" s="303"/>
      <c r="CV171" s="303"/>
      <c r="CW171" s="303"/>
      <c r="CX171" s="303"/>
    </row>
    <row r="172" spans="1:102" ht="13.5" thickBot="1" x14ac:dyDescent="0.25">
      <c r="A172" s="94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94"/>
      <c r="BI172" s="303"/>
      <c r="BJ172" s="303"/>
      <c r="BK172" s="303"/>
      <c r="BL172" s="303"/>
      <c r="BM172" s="303"/>
      <c r="BN172" s="303"/>
      <c r="BO172" s="303"/>
      <c r="BP172" s="303"/>
      <c r="BQ172" s="303"/>
      <c r="BR172" s="303"/>
      <c r="BS172" s="303"/>
      <c r="BT172" s="303"/>
      <c r="BU172" s="303"/>
      <c r="BV172" s="303"/>
      <c r="BW172" s="303"/>
      <c r="BX172" s="303"/>
      <c r="BY172" s="303"/>
      <c r="BZ172" s="303"/>
      <c r="CA172" s="303"/>
      <c r="CB172" s="303"/>
      <c r="CC172" s="303"/>
      <c r="CD172" s="303"/>
      <c r="CE172" s="303"/>
      <c r="CF172" s="303"/>
      <c r="CG172" s="303"/>
      <c r="CH172" s="303"/>
      <c r="CI172" s="303"/>
      <c r="CJ172" s="303"/>
      <c r="CK172" s="303"/>
      <c r="CL172" s="303"/>
      <c r="CM172" s="303"/>
      <c r="CN172" s="303"/>
      <c r="CO172" s="303"/>
      <c r="CP172" s="303"/>
      <c r="CQ172" s="303"/>
      <c r="CR172" s="303"/>
      <c r="CS172" s="303"/>
      <c r="CT172" s="303"/>
      <c r="CU172" s="303"/>
      <c r="CV172" s="303"/>
      <c r="CW172" s="303"/>
      <c r="CX172" s="303"/>
    </row>
    <row r="173" spans="1:102" ht="13.5" thickBot="1" x14ac:dyDescent="0.25">
      <c r="A173" s="94"/>
      <c r="B173" s="63"/>
      <c r="C173" s="895" t="s">
        <v>176</v>
      </c>
      <c r="D173" s="895"/>
      <c r="E173" s="895"/>
      <c r="F173" s="895"/>
      <c r="G173" s="895"/>
      <c r="H173" s="895"/>
      <c r="I173" s="895"/>
      <c r="J173" s="895"/>
      <c r="K173" s="895"/>
      <c r="L173" s="895"/>
      <c r="M173" s="895"/>
      <c r="N173" s="895"/>
      <c r="O173" s="895"/>
      <c r="P173" s="895"/>
      <c r="Q173" s="895"/>
      <c r="R173" s="895"/>
      <c r="S173" s="896" t="s">
        <v>537</v>
      </c>
      <c r="T173" s="897"/>
      <c r="U173" s="897"/>
      <c r="V173" s="897"/>
      <c r="W173" s="897"/>
      <c r="X173" s="897"/>
      <c r="Y173" s="897"/>
      <c r="Z173" s="897"/>
      <c r="AA173" s="63"/>
      <c r="AB173" s="63"/>
      <c r="AC173" s="63"/>
      <c r="AD173" s="63"/>
      <c r="AE173" s="63"/>
      <c r="AF173" s="63"/>
      <c r="AG173" s="699" t="s">
        <v>189</v>
      </c>
      <c r="AH173" s="699"/>
      <c r="AI173" s="699"/>
      <c r="AJ173" s="699"/>
      <c r="AK173" s="699"/>
      <c r="AL173" s="699"/>
      <c r="AM173" s="699"/>
      <c r="AN173" s="699"/>
      <c r="AO173" s="699"/>
      <c r="AP173" s="699"/>
      <c r="AQ173" s="699"/>
      <c r="AR173" s="699"/>
      <c r="AS173" s="699"/>
      <c r="AT173" s="699"/>
      <c r="AU173" s="699"/>
      <c r="AV173" s="699"/>
      <c r="AW173" s="699"/>
      <c r="AX173" s="699"/>
      <c r="AY173" s="699"/>
      <c r="AZ173" s="699"/>
      <c r="BA173" s="699"/>
      <c r="BB173" s="699"/>
      <c r="BC173" s="699"/>
      <c r="BD173" s="63"/>
      <c r="BE173" s="63"/>
      <c r="BF173" s="63"/>
      <c r="BG173" s="94"/>
      <c r="BI173" s="303"/>
      <c r="BJ173" s="303"/>
      <c r="BK173" s="303"/>
      <c r="BL173" s="303"/>
      <c r="BM173" s="303"/>
      <c r="BN173" s="303"/>
      <c r="BO173" s="303"/>
      <c r="BP173" s="303"/>
      <c r="BQ173" s="303"/>
      <c r="BR173" s="303"/>
      <c r="BS173" s="303"/>
      <c r="BT173" s="303"/>
      <c r="BU173" s="303"/>
      <c r="BV173" s="303"/>
      <c r="BW173" s="303"/>
      <c r="BX173" s="303"/>
      <c r="BY173" s="303"/>
      <c r="BZ173" s="303"/>
      <c r="CA173" s="303"/>
      <c r="CB173" s="303"/>
      <c r="CC173" s="303"/>
      <c r="CD173" s="303"/>
      <c r="CE173" s="303"/>
      <c r="CF173" s="303"/>
      <c r="CG173" s="303"/>
      <c r="CH173" s="303"/>
      <c r="CI173" s="303"/>
      <c r="CJ173" s="303"/>
      <c r="CK173" s="303"/>
      <c r="CL173" s="303"/>
      <c r="CM173" s="303"/>
      <c r="CN173" s="303"/>
      <c r="CO173" s="303"/>
      <c r="CP173" s="303"/>
      <c r="CQ173" s="303"/>
      <c r="CR173" s="303"/>
      <c r="CS173" s="303"/>
      <c r="CT173" s="303"/>
      <c r="CU173" s="303"/>
      <c r="CV173" s="303"/>
      <c r="CW173" s="303"/>
      <c r="CX173" s="303"/>
    </row>
    <row r="174" spans="1:102" x14ac:dyDescent="0.2">
      <c r="A174" s="94"/>
      <c r="B174" s="63"/>
      <c r="C174" s="66"/>
      <c r="D174" s="66"/>
      <c r="E174" s="66"/>
      <c r="F174" s="66"/>
      <c r="G174" s="66"/>
      <c r="H174" s="66"/>
      <c r="I174" s="66"/>
      <c r="J174" s="63"/>
      <c r="K174" s="63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71"/>
      <c r="X174" s="71"/>
      <c r="Y174" s="71"/>
      <c r="Z174" s="71"/>
      <c r="AA174" s="63"/>
      <c r="AB174" s="63"/>
      <c r="AC174" s="63"/>
      <c r="AD174" s="63"/>
      <c r="AE174" s="63"/>
      <c r="AF174" s="63"/>
      <c r="AG174" s="914" t="s">
        <v>543</v>
      </c>
      <c r="AH174" s="699"/>
      <c r="AI174" s="699"/>
      <c r="AJ174" s="699"/>
      <c r="AK174" s="699"/>
      <c r="AL174" s="699"/>
      <c r="AM174" s="699"/>
      <c r="AN174" s="699"/>
      <c r="AO174" s="699"/>
      <c r="AP174" s="699"/>
      <c r="AQ174" s="699"/>
      <c r="AR174" s="699"/>
      <c r="AS174" s="699"/>
      <c r="AT174" s="699"/>
      <c r="AU174" s="699"/>
      <c r="AV174" s="699"/>
      <c r="AW174" s="699"/>
      <c r="AX174" s="699"/>
      <c r="AY174" s="699"/>
      <c r="AZ174" s="699"/>
      <c r="BA174" s="699"/>
      <c r="BB174" s="699"/>
      <c r="BC174" s="699"/>
      <c r="BD174" s="699"/>
      <c r="BE174" s="699"/>
      <c r="BF174" s="63"/>
      <c r="BG174" s="94"/>
      <c r="BI174" s="303"/>
      <c r="BJ174" s="303"/>
      <c r="BK174" s="303"/>
      <c r="BL174" s="303"/>
      <c r="BM174" s="303"/>
      <c r="BN174" s="303"/>
      <c r="BO174" s="303"/>
      <c r="BP174" s="303"/>
      <c r="BQ174" s="303"/>
      <c r="BR174" s="303"/>
      <c r="BS174" s="303"/>
      <c r="BT174" s="303"/>
      <c r="BU174" s="303"/>
      <c r="BV174" s="303"/>
      <c r="BW174" s="303"/>
      <c r="BX174" s="303"/>
      <c r="BY174" s="303"/>
      <c r="BZ174" s="303"/>
      <c r="CA174" s="303"/>
      <c r="CB174" s="303"/>
      <c r="CC174" s="303"/>
      <c r="CD174" s="303"/>
      <c r="CE174" s="303"/>
      <c r="CF174" s="303"/>
      <c r="CG174" s="303"/>
      <c r="CH174" s="303"/>
      <c r="CI174" s="303"/>
      <c r="CJ174" s="303"/>
      <c r="CK174" s="303"/>
      <c r="CL174" s="303"/>
      <c r="CM174" s="303"/>
      <c r="CN174" s="303"/>
      <c r="CO174" s="303"/>
      <c r="CP174" s="303"/>
      <c r="CQ174" s="303"/>
      <c r="CR174" s="303"/>
      <c r="CS174" s="303"/>
      <c r="CT174" s="303"/>
      <c r="CU174" s="303"/>
      <c r="CV174" s="303"/>
      <c r="CW174" s="303"/>
      <c r="CX174" s="303"/>
    </row>
    <row r="175" spans="1:102" x14ac:dyDescent="0.2">
      <c r="A175" s="94"/>
      <c r="B175" s="63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94"/>
      <c r="BI175" s="303"/>
      <c r="BJ175" s="303"/>
      <c r="BK175" s="303"/>
      <c r="BL175" s="303"/>
      <c r="BM175" s="303"/>
      <c r="BN175" s="303"/>
      <c r="BO175" s="303"/>
      <c r="BP175" s="303"/>
      <c r="BQ175" s="303"/>
      <c r="BR175" s="303"/>
      <c r="BS175" s="303"/>
      <c r="BT175" s="303"/>
      <c r="BU175" s="303"/>
      <c r="BV175" s="303"/>
      <c r="BW175" s="303"/>
      <c r="BX175" s="303"/>
      <c r="BY175" s="303"/>
      <c r="BZ175" s="303"/>
      <c r="CA175" s="303"/>
      <c r="CB175" s="303"/>
      <c r="CC175" s="303"/>
      <c r="CD175" s="303"/>
      <c r="CE175" s="303"/>
      <c r="CF175" s="303"/>
      <c r="CG175" s="303"/>
      <c r="CH175" s="303"/>
      <c r="CI175" s="303"/>
      <c r="CJ175" s="303"/>
      <c r="CK175" s="303"/>
      <c r="CL175" s="303"/>
      <c r="CM175" s="303"/>
      <c r="CN175" s="303"/>
      <c r="CO175" s="303"/>
      <c r="CP175" s="303"/>
      <c r="CQ175" s="303"/>
      <c r="CR175" s="303"/>
      <c r="CS175" s="303"/>
      <c r="CT175" s="303"/>
      <c r="CU175" s="303"/>
      <c r="CV175" s="303"/>
      <c r="CW175" s="303"/>
      <c r="CX175" s="303"/>
    </row>
    <row r="176" spans="1:102" ht="20.25" x14ac:dyDescent="0.2">
      <c r="A176" s="94"/>
      <c r="B176" s="71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3"/>
      <c r="AA176" s="63"/>
      <c r="AB176" s="63"/>
      <c r="AC176" s="63"/>
      <c r="AD176" s="63"/>
      <c r="AE176" s="63"/>
      <c r="AF176" s="63"/>
      <c r="AG176" s="63"/>
      <c r="AH176" s="66"/>
      <c r="AI176" s="901">
        <v>1</v>
      </c>
      <c r="AJ176" s="902"/>
      <c r="AK176" s="151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94"/>
      <c r="BI176" s="303"/>
      <c r="BJ176" s="303"/>
      <c r="BK176" s="303"/>
      <c r="BL176" s="303"/>
      <c r="BM176" s="303"/>
      <c r="BN176" s="303"/>
      <c r="BO176" s="303"/>
      <c r="BP176" s="303"/>
      <c r="BQ176" s="303"/>
      <c r="BR176" s="303"/>
      <c r="BS176" s="303"/>
      <c r="BT176" s="303"/>
      <c r="BU176" s="303"/>
      <c r="BV176" s="303"/>
      <c r="BW176" s="303"/>
      <c r="BX176" s="303"/>
      <c r="BY176" s="303"/>
      <c r="BZ176" s="303"/>
      <c r="CA176" s="303"/>
      <c r="CB176" s="303"/>
      <c r="CC176" s="303"/>
      <c r="CD176" s="303"/>
      <c r="CE176" s="303"/>
      <c r="CF176" s="303"/>
      <c r="CG176" s="303"/>
      <c r="CH176" s="303"/>
      <c r="CI176" s="303"/>
      <c r="CJ176" s="303"/>
      <c r="CK176" s="303"/>
      <c r="CL176" s="303"/>
      <c r="CM176" s="303"/>
      <c r="CN176" s="303"/>
      <c r="CO176" s="303"/>
      <c r="CP176" s="303"/>
      <c r="CQ176" s="303"/>
      <c r="CR176" s="303"/>
      <c r="CS176" s="303"/>
      <c r="CT176" s="303"/>
      <c r="CU176" s="303"/>
      <c r="CV176" s="303"/>
      <c r="CW176" s="303"/>
      <c r="CX176" s="303"/>
    </row>
    <row r="177" spans="1:102" ht="20.25" x14ac:dyDescent="0.2">
      <c r="A177" s="94"/>
      <c r="B177" s="63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3"/>
      <c r="AA177" s="63"/>
      <c r="AB177" s="63"/>
      <c r="AC177" s="63"/>
      <c r="AD177" s="63"/>
      <c r="AE177" s="63"/>
      <c r="AF177" s="63"/>
      <c r="AG177" s="63"/>
      <c r="AH177" s="66"/>
      <c r="AI177" s="66"/>
      <c r="AJ177" s="66"/>
      <c r="AK177" s="151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94"/>
      <c r="BI177" s="303"/>
      <c r="BJ177" s="303"/>
      <c r="BK177" s="303"/>
      <c r="BL177" s="303"/>
      <c r="BM177" s="303"/>
      <c r="BN177" s="303"/>
      <c r="BO177" s="303"/>
      <c r="BP177" s="303"/>
      <c r="BQ177" s="303"/>
      <c r="BR177" s="303"/>
      <c r="BS177" s="303"/>
      <c r="BT177" s="303"/>
      <c r="BU177" s="303"/>
      <c r="BV177" s="303"/>
      <c r="BW177" s="303"/>
      <c r="BX177" s="303"/>
      <c r="BY177" s="303"/>
      <c r="BZ177" s="303"/>
      <c r="CA177" s="303"/>
      <c r="CB177" s="303"/>
      <c r="CC177" s="303"/>
      <c r="CD177" s="303"/>
      <c r="CE177" s="303"/>
      <c r="CF177" s="303"/>
      <c r="CG177" s="303"/>
      <c r="CH177" s="303"/>
      <c r="CI177" s="303"/>
      <c r="CJ177" s="303"/>
      <c r="CK177" s="303"/>
      <c r="CL177" s="303"/>
      <c r="CM177" s="303"/>
      <c r="CN177" s="303"/>
      <c r="CO177" s="303"/>
      <c r="CP177" s="303"/>
      <c r="CQ177" s="303"/>
      <c r="CR177" s="303"/>
      <c r="CS177" s="303"/>
      <c r="CT177" s="303"/>
      <c r="CU177" s="303"/>
      <c r="CV177" s="303"/>
      <c r="CW177" s="303"/>
      <c r="CX177" s="303"/>
    </row>
    <row r="178" spans="1:102" x14ac:dyDescent="0.2">
      <c r="A178" s="94"/>
      <c r="B178" s="63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94"/>
      <c r="BI178" s="303"/>
      <c r="BJ178" s="303"/>
      <c r="BK178" s="303"/>
      <c r="BL178" s="303"/>
      <c r="BM178" s="303"/>
      <c r="BN178" s="303"/>
      <c r="BO178" s="303"/>
      <c r="BP178" s="303"/>
      <c r="BQ178" s="303"/>
      <c r="BR178" s="303"/>
      <c r="BS178" s="303"/>
      <c r="BT178" s="303"/>
      <c r="BU178" s="303"/>
      <c r="BV178" s="303"/>
      <c r="BW178" s="303"/>
      <c r="BX178" s="303"/>
      <c r="BY178" s="303"/>
      <c r="BZ178" s="303"/>
      <c r="CA178" s="303"/>
      <c r="CB178" s="303"/>
      <c r="CC178" s="303"/>
      <c r="CD178" s="303"/>
      <c r="CE178" s="303"/>
      <c r="CF178" s="303"/>
      <c r="CG178" s="303"/>
      <c r="CH178" s="303"/>
      <c r="CI178" s="303"/>
      <c r="CJ178" s="303"/>
      <c r="CK178" s="303"/>
      <c r="CL178" s="303"/>
      <c r="CM178" s="303"/>
      <c r="CN178" s="303"/>
      <c r="CO178" s="303"/>
      <c r="CP178" s="303"/>
      <c r="CQ178" s="303"/>
      <c r="CR178" s="303"/>
      <c r="CS178" s="303"/>
      <c r="CT178" s="303"/>
      <c r="CU178" s="303"/>
      <c r="CV178" s="303"/>
      <c r="CW178" s="303"/>
      <c r="CX178" s="303"/>
    </row>
    <row r="179" spans="1:102" x14ac:dyDescent="0.2">
      <c r="A179" s="94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242">
        <v>40974</v>
      </c>
      <c r="BB179" s="63"/>
      <c r="BC179" s="63"/>
      <c r="BD179" s="63"/>
      <c r="BE179" s="63"/>
      <c r="BF179" s="63"/>
      <c r="BG179" s="94"/>
      <c r="BI179" s="303"/>
      <c r="BJ179" s="303"/>
      <c r="BK179" s="303"/>
      <c r="BL179" s="303"/>
      <c r="BM179" s="303"/>
      <c r="BN179" s="303"/>
      <c r="BO179" s="303"/>
      <c r="BP179" s="303"/>
      <c r="BQ179" s="303"/>
      <c r="BR179" s="303"/>
      <c r="BS179" s="303"/>
      <c r="BT179" s="303"/>
      <c r="BU179" s="303"/>
      <c r="BV179" s="303"/>
      <c r="BW179" s="303"/>
      <c r="BX179" s="303"/>
      <c r="BY179" s="303"/>
      <c r="BZ179" s="303"/>
      <c r="CA179" s="303"/>
      <c r="CB179" s="303"/>
      <c r="CC179" s="303"/>
      <c r="CD179" s="303"/>
      <c r="CE179" s="303"/>
      <c r="CF179" s="303"/>
      <c r="CG179" s="303"/>
      <c r="CH179" s="303"/>
      <c r="CI179" s="303"/>
      <c r="CJ179" s="303"/>
      <c r="CK179" s="303"/>
      <c r="CL179" s="303"/>
      <c r="CM179" s="303"/>
      <c r="CN179" s="303"/>
      <c r="CO179" s="303"/>
      <c r="CP179" s="303"/>
      <c r="CQ179" s="303"/>
      <c r="CR179" s="303"/>
      <c r="CS179" s="303"/>
      <c r="CT179" s="303"/>
      <c r="CU179" s="303"/>
      <c r="CV179" s="303"/>
      <c r="CW179" s="303"/>
      <c r="CX179" s="303"/>
    </row>
    <row r="180" spans="1:102" x14ac:dyDescent="0.2">
      <c r="A180" s="94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94"/>
      <c r="BI180" s="303"/>
      <c r="BJ180" s="303"/>
      <c r="BK180" s="303"/>
      <c r="BL180" s="303"/>
      <c r="BM180" s="303"/>
      <c r="BN180" s="303"/>
      <c r="BO180" s="303"/>
      <c r="BP180" s="303"/>
      <c r="BQ180" s="303"/>
      <c r="BR180" s="303"/>
      <c r="BS180" s="303"/>
      <c r="BT180" s="303"/>
      <c r="BU180" s="303"/>
      <c r="BV180" s="303"/>
      <c r="BW180" s="303"/>
      <c r="BX180" s="303"/>
      <c r="BY180" s="303"/>
      <c r="BZ180" s="303"/>
      <c r="CA180" s="303"/>
      <c r="CB180" s="303"/>
      <c r="CC180" s="303"/>
      <c r="CD180" s="303"/>
      <c r="CE180" s="303"/>
      <c r="CF180" s="303"/>
      <c r="CG180" s="303"/>
      <c r="CH180" s="303"/>
      <c r="CI180" s="303"/>
      <c r="CJ180" s="303"/>
      <c r="CK180" s="303"/>
      <c r="CL180" s="303"/>
      <c r="CM180" s="303"/>
      <c r="CN180" s="303"/>
      <c r="CO180" s="303"/>
      <c r="CP180" s="303"/>
      <c r="CQ180" s="303"/>
      <c r="CR180" s="303"/>
      <c r="CS180" s="303"/>
      <c r="CT180" s="303"/>
      <c r="CU180" s="303"/>
      <c r="CV180" s="303"/>
      <c r="CW180" s="303"/>
      <c r="CX180" s="303"/>
    </row>
    <row r="181" spans="1:102" x14ac:dyDescent="0.2">
      <c r="A181" s="94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94"/>
      <c r="BI181" s="303"/>
      <c r="BJ181" s="303"/>
      <c r="BK181" s="303"/>
      <c r="BL181" s="303"/>
      <c r="BM181" s="303"/>
      <c r="BN181" s="303"/>
      <c r="BO181" s="303"/>
      <c r="BP181" s="303"/>
      <c r="BQ181" s="303"/>
      <c r="BR181" s="303"/>
      <c r="BS181" s="303"/>
      <c r="BT181" s="303"/>
      <c r="BU181" s="303"/>
      <c r="BV181" s="303"/>
      <c r="BW181" s="303"/>
      <c r="BX181" s="303"/>
      <c r="BY181" s="303"/>
      <c r="BZ181" s="303"/>
      <c r="CA181" s="303"/>
      <c r="CB181" s="303"/>
      <c r="CC181" s="303"/>
      <c r="CD181" s="303"/>
      <c r="CE181" s="303"/>
      <c r="CF181" s="303"/>
      <c r="CG181" s="303"/>
      <c r="CH181" s="303"/>
      <c r="CI181" s="303"/>
      <c r="CJ181" s="303"/>
      <c r="CK181" s="303"/>
      <c r="CL181" s="303"/>
      <c r="CM181" s="303"/>
      <c r="CN181" s="303"/>
      <c r="CO181" s="303"/>
      <c r="CP181" s="303"/>
      <c r="CQ181" s="303"/>
      <c r="CR181" s="303"/>
      <c r="CS181" s="303"/>
      <c r="CT181" s="303"/>
      <c r="CU181" s="303"/>
      <c r="CV181" s="303"/>
      <c r="CW181" s="303"/>
      <c r="CX181" s="303"/>
    </row>
    <row r="182" spans="1:102" x14ac:dyDescent="0.2">
      <c r="A182" s="94"/>
      <c r="B182" s="63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94"/>
      <c r="BI182" s="303"/>
      <c r="BJ182" s="303"/>
      <c r="BK182" s="303"/>
      <c r="BL182" s="303"/>
      <c r="BM182" s="303"/>
      <c r="BN182" s="303"/>
      <c r="BO182" s="303"/>
      <c r="BP182" s="303"/>
      <c r="BQ182" s="303"/>
      <c r="BR182" s="303"/>
      <c r="BS182" s="303"/>
      <c r="BT182" s="303"/>
      <c r="BU182" s="303"/>
      <c r="BV182" s="303"/>
      <c r="BW182" s="303"/>
      <c r="BX182" s="303"/>
      <c r="BY182" s="303"/>
      <c r="BZ182" s="303"/>
      <c r="CA182" s="303"/>
      <c r="CB182" s="303"/>
      <c r="CC182" s="303"/>
      <c r="CD182" s="303"/>
      <c r="CE182" s="303"/>
      <c r="CF182" s="303"/>
      <c r="CG182" s="303"/>
      <c r="CH182" s="303"/>
      <c r="CI182" s="303"/>
      <c r="CJ182" s="303"/>
      <c r="CK182" s="303"/>
      <c r="CL182" s="303"/>
      <c r="CM182" s="303"/>
      <c r="CN182" s="303"/>
      <c r="CO182" s="303"/>
      <c r="CP182" s="303"/>
      <c r="CQ182" s="303"/>
      <c r="CR182" s="303"/>
      <c r="CS182" s="303"/>
      <c r="CT182" s="303"/>
      <c r="CU182" s="303"/>
      <c r="CV182" s="303"/>
      <c r="CW182" s="303"/>
      <c r="CX182" s="303"/>
    </row>
    <row r="183" spans="1:102" x14ac:dyDescent="0.2">
      <c r="A183" s="94"/>
      <c r="B183" s="63"/>
      <c r="C183" s="898" t="str">
        <f>IF(C115="ATTENTION - Mounting plate 175H5400 should work for this application","Mounting plate 175H5400 should work for this application","")</f>
        <v/>
      </c>
      <c r="D183" s="898"/>
      <c r="E183" s="898"/>
      <c r="F183" s="898"/>
      <c r="G183" s="898"/>
      <c r="H183" s="898"/>
      <c r="I183" s="898"/>
      <c r="J183" s="898"/>
      <c r="K183" s="898"/>
      <c r="L183" s="898"/>
      <c r="M183" s="898"/>
      <c r="N183" s="898"/>
      <c r="O183" s="898"/>
      <c r="P183" s="898"/>
      <c r="Q183" s="898"/>
      <c r="R183" s="898"/>
      <c r="S183" s="898"/>
      <c r="T183" s="898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6"/>
      <c r="AJ183" s="66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94"/>
      <c r="BI183" s="303"/>
      <c r="BJ183" s="303"/>
      <c r="BK183" s="303"/>
      <c r="BL183" s="303"/>
      <c r="BM183" s="303"/>
      <c r="BN183" s="303"/>
      <c r="BO183" s="303"/>
      <c r="BP183" s="303"/>
      <c r="BQ183" s="303"/>
      <c r="BR183" s="303"/>
      <c r="BS183" s="303"/>
      <c r="BT183" s="303"/>
      <c r="BU183" s="303"/>
      <c r="BV183" s="303"/>
      <c r="BW183" s="303"/>
      <c r="BX183" s="303"/>
      <c r="BY183" s="303"/>
      <c r="BZ183" s="303"/>
      <c r="CA183" s="303"/>
      <c r="CB183" s="303"/>
      <c r="CC183" s="303"/>
      <c r="CD183" s="303"/>
      <c r="CE183" s="303"/>
      <c r="CF183" s="303"/>
      <c r="CG183" s="303"/>
      <c r="CH183" s="303"/>
      <c r="CI183" s="303"/>
      <c r="CJ183" s="303"/>
      <c r="CK183" s="303"/>
      <c r="CL183" s="303"/>
      <c r="CM183" s="303"/>
      <c r="CN183" s="303"/>
      <c r="CO183" s="303"/>
      <c r="CP183" s="303"/>
      <c r="CQ183" s="303"/>
      <c r="CR183" s="303"/>
      <c r="CS183" s="303"/>
      <c r="CT183" s="303"/>
      <c r="CU183" s="303"/>
      <c r="CV183" s="303"/>
      <c r="CW183" s="303"/>
      <c r="CX183" s="303"/>
    </row>
    <row r="184" spans="1:102" x14ac:dyDescent="0.2">
      <c r="A184" s="94"/>
      <c r="B184" s="63"/>
      <c r="C184" s="898"/>
      <c r="D184" s="898"/>
      <c r="E184" s="898"/>
      <c r="F184" s="898"/>
      <c r="G184" s="898"/>
      <c r="H184" s="898"/>
      <c r="I184" s="898"/>
      <c r="J184" s="898"/>
      <c r="K184" s="898"/>
      <c r="L184" s="898"/>
      <c r="M184" s="898"/>
      <c r="N184" s="898"/>
      <c r="O184" s="898"/>
      <c r="P184" s="898"/>
      <c r="Q184" s="898"/>
      <c r="R184" s="898"/>
      <c r="S184" s="898"/>
      <c r="T184" s="898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6"/>
      <c r="AJ184" s="66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94"/>
      <c r="BI184" s="303"/>
      <c r="BJ184" s="303"/>
      <c r="BK184" s="303"/>
      <c r="BL184" s="303"/>
      <c r="BM184" s="303"/>
      <c r="BN184" s="303"/>
      <c r="BO184" s="303"/>
      <c r="BP184" s="303"/>
      <c r="BQ184" s="303"/>
      <c r="BR184" s="303"/>
      <c r="BS184" s="303"/>
      <c r="BT184" s="303"/>
      <c r="BU184" s="303"/>
      <c r="BV184" s="303"/>
      <c r="BW184" s="303"/>
      <c r="BX184" s="303"/>
      <c r="BY184" s="303"/>
      <c r="BZ184" s="303"/>
      <c r="CA184" s="303"/>
      <c r="CB184" s="303"/>
      <c r="CC184" s="303"/>
      <c r="CD184" s="303"/>
      <c r="CE184" s="303"/>
      <c r="CF184" s="303"/>
      <c r="CG184" s="303"/>
      <c r="CH184" s="303"/>
      <c r="CI184" s="303"/>
      <c r="CJ184" s="303"/>
      <c r="CK184" s="303"/>
      <c r="CL184" s="303"/>
      <c r="CM184" s="303"/>
      <c r="CN184" s="303"/>
      <c r="CO184" s="303"/>
      <c r="CP184" s="303"/>
      <c r="CQ184" s="303"/>
      <c r="CR184" s="303"/>
      <c r="CS184" s="303"/>
      <c r="CT184" s="303"/>
      <c r="CU184" s="303"/>
      <c r="CV184" s="303"/>
      <c r="CW184" s="303"/>
      <c r="CX184" s="303"/>
    </row>
    <row r="185" spans="1:102" ht="20.25" x14ac:dyDescent="0.2">
      <c r="A185" s="94"/>
      <c r="B185" s="63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150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6"/>
      <c r="AI185" s="901">
        <v>2</v>
      </c>
      <c r="AJ185" s="902"/>
      <c r="AK185" s="151"/>
      <c r="AL185" s="63"/>
      <c r="AM185" s="71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94"/>
      <c r="BI185" s="303"/>
      <c r="BJ185" s="303"/>
      <c r="BK185" s="303"/>
      <c r="BL185" s="303"/>
      <c r="BM185" s="303"/>
      <c r="BN185" s="303"/>
      <c r="BO185" s="303"/>
      <c r="BP185" s="303"/>
      <c r="BQ185" s="303"/>
      <c r="BR185" s="303"/>
      <c r="BS185" s="303"/>
      <c r="BT185" s="303"/>
      <c r="BU185" s="303"/>
      <c r="BV185" s="303"/>
      <c r="BW185" s="303"/>
      <c r="BX185" s="303"/>
      <c r="BY185" s="303"/>
      <c r="BZ185" s="303"/>
      <c r="CA185" s="303"/>
      <c r="CB185" s="303"/>
      <c r="CC185" s="303"/>
      <c r="CD185" s="303"/>
      <c r="CE185" s="303"/>
      <c r="CF185" s="303"/>
      <c r="CG185" s="303"/>
      <c r="CH185" s="303"/>
      <c r="CI185" s="303"/>
      <c r="CJ185" s="303"/>
      <c r="CK185" s="303"/>
      <c r="CL185" s="303"/>
      <c r="CM185" s="303"/>
      <c r="CN185" s="303"/>
      <c r="CO185" s="303"/>
      <c r="CP185" s="303"/>
      <c r="CQ185" s="303"/>
      <c r="CR185" s="303"/>
      <c r="CS185" s="303"/>
      <c r="CT185" s="303"/>
      <c r="CU185" s="303"/>
      <c r="CV185" s="303"/>
      <c r="CW185" s="303"/>
      <c r="CX185" s="303"/>
    </row>
    <row r="186" spans="1:102" ht="20.25" x14ac:dyDescent="0.2">
      <c r="A186" s="94"/>
      <c r="B186" s="63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150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6"/>
      <c r="AI186" s="66"/>
      <c r="AJ186" s="151"/>
      <c r="AK186" s="151"/>
      <c r="AL186" s="63"/>
      <c r="AM186" s="71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94"/>
      <c r="BI186" s="303"/>
      <c r="BJ186" s="303"/>
      <c r="BK186" s="303"/>
      <c r="BL186" s="303"/>
      <c r="BM186" s="303"/>
      <c r="BN186" s="303"/>
      <c r="BO186" s="303"/>
      <c r="BP186" s="303"/>
      <c r="BQ186" s="303"/>
      <c r="BR186" s="303"/>
      <c r="BS186" s="303"/>
      <c r="BT186" s="303"/>
      <c r="BU186" s="303"/>
      <c r="BV186" s="303"/>
      <c r="BW186" s="303"/>
      <c r="BX186" s="303"/>
      <c r="BY186" s="303"/>
      <c r="BZ186" s="303"/>
      <c r="CA186" s="303"/>
      <c r="CB186" s="303"/>
      <c r="CC186" s="303"/>
      <c r="CD186" s="303"/>
      <c r="CE186" s="303"/>
      <c r="CF186" s="303"/>
      <c r="CG186" s="303"/>
      <c r="CH186" s="303"/>
      <c r="CI186" s="303"/>
      <c r="CJ186" s="303"/>
      <c r="CK186" s="303"/>
      <c r="CL186" s="303"/>
      <c r="CM186" s="303"/>
      <c r="CN186" s="303"/>
      <c r="CO186" s="303"/>
      <c r="CP186" s="303"/>
      <c r="CQ186" s="303"/>
      <c r="CR186" s="303"/>
      <c r="CS186" s="303"/>
      <c r="CT186" s="303"/>
      <c r="CU186" s="303"/>
      <c r="CV186" s="303"/>
      <c r="CW186" s="303"/>
      <c r="CX186" s="303"/>
    </row>
    <row r="187" spans="1:102" x14ac:dyDescent="0.2">
      <c r="A187" s="94"/>
      <c r="B187" s="63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71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94"/>
      <c r="BI187" s="303"/>
      <c r="BJ187" s="303"/>
      <c r="BK187" s="303"/>
      <c r="BL187" s="303"/>
      <c r="BM187" s="303"/>
      <c r="BN187" s="303"/>
      <c r="BO187" s="303"/>
      <c r="BP187" s="303"/>
      <c r="BQ187" s="303"/>
      <c r="BR187" s="303"/>
      <c r="BS187" s="303"/>
      <c r="BT187" s="303"/>
      <c r="BU187" s="303"/>
      <c r="BV187" s="303"/>
      <c r="BW187" s="303"/>
      <c r="BX187" s="303"/>
      <c r="BY187" s="303"/>
      <c r="BZ187" s="303"/>
      <c r="CA187" s="303"/>
      <c r="CB187" s="303"/>
      <c r="CC187" s="303"/>
      <c r="CD187" s="303"/>
      <c r="CE187" s="303"/>
      <c r="CF187" s="303"/>
      <c r="CG187" s="303"/>
      <c r="CH187" s="303"/>
      <c r="CI187" s="303"/>
      <c r="CJ187" s="303"/>
      <c r="CK187" s="303"/>
      <c r="CL187" s="303"/>
      <c r="CM187" s="303"/>
      <c r="CN187" s="303"/>
      <c r="CO187" s="303"/>
      <c r="CP187" s="303"/>
      <c r="CQ187" s="303"/>
      <c r="CR187" s="303"/>
      <c r="CS187" s="303"/>
      <c r="CT187" s="303"/>
      <c r="CU187" s="303"/>
      <c r="CV187" s="303"/>
      <c r="CW187" s="303"/>
      <c r="CX187" s="303"/>
    </row>
    <row r="188" spans="1:102" x14ac:dyDescent="0.2">
      <c r="A188" s="94"/>
      <c r="B188" s="63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94"/>
      <c r="BI188" s="303"/>
      <c r="BJ188" s="303"/>
      <c r="BK188" s="303"/>
      <c r="BL188" s="303"/>
      <c r="BM188" s="303"/>
      <c r="BN188" s="303"/>
      <c r="BO188" s="303"/>
      <c r="BP188" s="303"/>
      <c r="BQ188" s="303"/>
      <c r="BR188" s="303"/>
      <c r="BS188" s="303"/>
      <c r="BT188" s="303"/>
      <c r="BU188" s="303"/>
      <c r="BV188" s="303"/>
      <c r="BW188" s="303"/>
      <c r="BX188" s="303"/>
      <c r="BY188" s="303"/>
      <c r="BZ188" s="303"/>
      <c r="CA188" s="303"/>
      <c r="CB188" s="303"/>
      <c r="CC188" s="303"/>
      <c r="CD188" s="303"/>
      <c r="CE188" s="303"/>
      <c r="CF188" s="303"/>
      <c r="CG188" s="303"/>
      <c r="CH188" s="303"/>
      <c r="CI188" s="303"/>
      <c r="CJ188" s="303"/>
      <c r="CK188" s="303"/>
      <c r="CL188" s="303"/>
      <c r="CM188" s="303"/>
      <c r="CN188" s="303"/>
      <c r="CO188" s="303"/>
      <c r="CP188" s="303"/>
      <c r="CQ188" s="303"/>
      <c r="CR188" s="303"/>
      <c r="CS188" s="303"/>
      <c r="CT188" s="303"/>
      <c r="CU188" s="303"/>
      <c r="CV188" s="303"/>
      <c r="CW188" s="303"/>
      <c r="CX188" s="303"/>
    </row>
    <row r="189" spans="1:102" x14ac:dyDescent="0.2">
      <c r="A189" s="94"/>
      <c r="B189" s="63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94"/>
      <c r="BI189" s="303"/>
      <c r="BJ189" s="303"/>
      <c r="BK189" s="303"/>
      <c r="BL189" s="303"/>
      <c r="BM189" s="303"/>
      <c r="BN189" s="303"/>
      <c r="BO189" s="303"/>
      <c r="BP189" s="303"/>
      <c r="BQ189" s="303"/>
      <c r="BR189" s="303"/>
      <c r="BS189" s="303"/>
      <c r="BT189" s="303"/>
      <c r="BU189" s="303"/>
      <c r="BV189" s="303"/>
      <c r="BW189" s="303"/>
      <c r="BX189" s="303"/>
      <c r="BY189" s="303"/>
      <c r="BZ189" s="303"/>
      <c r="CA189" s="303"/>
      <c r="CB189" s="303"/>
      <c r="CC189" s="303"/>
      <c r="CD189" s="303"/>
      <c r="CE189" s="303"/>
      <c r="CF189" s="303"/>
      <c r="CG189" s="303"/>
      <c r="CH189" s="303"/>
      <c r="CI189" s="303"/>
      <c r="CJ189" s="303"/>
      <c r="CK189" s="303"/>
      <c r="CL189" s="303"/>
      <c r="CM189" s="303"/>
      <c r="CN189" s="303"/>
      <c r="CO189" s="303"/>
      <c r="CP189" s="303"/>
      <c r="CQ189" s="303"/>
      <c r="CR189" s="303"/>
      <c r="CS189" s="303"/>
      <c r="CT189" s="303"/>
      <c r="CU189" s="303"/>
      <c r="CV189" s="303"/>
      <c r="CW189" s="303"/>
      <c r="CX189" s="303"/>
    </row>
    <row r="190" spans="1:102" x14ac:dyDescent="0.2">
      <c r="A190" s="94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94"/>
      <c r="BI190" s="303"/>
      <c r="BJ190" s="303"/>
      <c r="BK190" s="303"/>
      <c r="BL190" s="303"/>
      <c r="BM190" s="303"/>
      <c r="BN190" s="303"/>
      <c r="BO190" s="303"/>
      <c r="BP190" s="303"/>
      <c r="BQ190" s="303"/>
      <c r="BR190" s="303"/>
      <c r="BS190" s="303"/>
      <c r="BT190" s="303"/>
      <c r="BU190" s="303"/>
      <c r="BV190" s="303"/>
      <c r="BW190" s="303"/>
      <c r="BX190" s="303"/>
      <c r="BY190" s="303"/>
      <c r="BZ190" s="303"/>
      <c r="CA190" s="303"/>
      <c r="CB190" s="303"/>
      <c r="CC190" s="303"/>
      <c r="CD190" s="303"/>
      <c r="CE190" s="303"/>
      <c r="CF190" s="303"/>
      <c r="CG190" s="303"/>
      <c r="CH190" s="303"/>
      <c r="CI190" s="303"/>
      <c r="CJ190" s="303"/>
      <c r="CK190" s="303"/>
      <c r="CL190" s="303"/>
      <c r="CM190" s="303"/>
      <c r="CN190" s="303"/>
      <c r="CO190" s="303"/>
      <c r="CP190" s="303"/>
      <c r="CQ190" s="303"/>
      <c r="CR190" s="303"/>
      <c r="CS190" s="303"/>
      <c r="CT190" s="303"/>
      <c r="CU190" s="303"/>
      <c r="CV190" s="303"/>
      <c r="CW190" s="303"/>
      <c r="CX190" s="303"/>
    </row>
    <row r="191" spans="1:102" x14ac:dyDescent="0.2">
      <c r="A191" s="94"/>
      <c r="B191" s="63"/>
      <c r="C191" s="898" t="str">
        <f>IF(D5="","",IF(C116="ATTENTION - Mounting Plate 20S4200 should work for this application","Mounting Plate 20S4200 should work for this application",""))</f>
        <v/>
      </c>
      <c r="D191" s="898"/>
      <c r="E191" s="898"/>
      <c r="F191" s="898"/>
      <c r="G191" s="898"/>
      <c r="H191" s="898"/>
      <c r="I191" s="898"/>
      <c r="J191" s="898"/>
      <c r="K191" s="898"/>
      <c r="L191" s="898"/>
      <c r="M191" s="898"/>
      <c r="N191" s="898"/>
      <c r="O191" s="898"/>
      <c r="P191" s="898"/>
      <c r="Q191" s="898"/>
      <c r="R191" s="898"/>
      <c r="S191" s="898"/>
      <c r="T191" s="898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899" t="s">
        <v>190</v>
      </c>
      <c r="AS191" s="899"/>
      <c r="AT191" s="899"/>
      <c r="AU191" s="899"/>
      <c r="AV191" s="899"/>
      <c r="AW191" s="899"/>
      <c r="AX191" s="899"/>
      <c r="AY191" s="899"/>
      <c r="AZ191" s="899"/>
      <c r="BA191" s="899"/>
      <c r="BB191" s="899"/>
      <c r="BC191" s="899"/>
      <c r="BD191" s="899"/>
      <c r="BE191" s="899"/>
      <c r="BF191" s="63"/>
      <c r="BG191" s="94"/>
      <c r="BI191" s="303"/>
      <c r="BJ191" s="303"/>
      <c r="BK191" s="303"/>
      <c r="BL191" s="303"/>
      <c r="BM191" s="303"/>
      <c r="BN191" s="303"/>
      <c r="BO191" s="303"/>
      <c r="BP191" s="303"/>
      <c r="BQ191" s="303"/>
      <c r="BR191" s="303"/>
      <c r="BS191" s="303"/>
      <c r="BT191" s="303"/>
      <c r="BU191" s="303"/>
      <c r="BV191" s="303"/>
      <c r="BW191" s="303"/>
      <c r="BX191" s="303"/>
      <c r="BY191" s="303"/>
      <c r="BZ191" s="303"/>
      <c r="CA191" s="303"/>
      <c r="CB191" s="303"/>
      <c r="CC191" s="303"/>
      <c r="CD191" s="303"/>
      <c r="CE191" s="303"/>
      <c r="CF191" s="303"/>
      <c r="CG191" s="303"/>
      <c r="CH191" s="303"/>
      <c r="CI191" s="303"/>
      <c r="CJ191" s="303"/>
      <c r="CK191" s="303"/>
      <c r="CL191" s="303"/>
      <c r="CM191" s="303"/>
      <c r="CN191" s="303"/>
      <c r="CO191" s="303"/>
      <c r="CP191" s="303"/>
      <c r="CQ191" s="303"/>
      <c r="CR191" s="303"/>
      <c r="CS191" s="303"/>
      <c r="CT191" s="303"/>
      <c r="CU191" s="303"/>
      <c r="CV191" s="303"/>
      <c r="CW191" s="303"/>
      <c r="CX191" s="303"/>
    </row>
    <row r="192" spans="1:102" x14ac:dyDescent="0.2">
      <c r="A192" s="94"/>
      <c r="B192" s="63"/>
      <c r="C192" s="898"/>
      <c r="D192" s="898"/>
      <c r="E192" s="898"/>
      <c r="F192" s="898"/>
      <c r="G192" s="898"/>
      <c r="H192" s="898"/>
      <c r="I192" s="898"/>
      <c r="J192" s="898"/>
      <c r="K192" s="898"/>
      <c r="L192" s="898"/>
      <c r="M192" s="898"/>
      <c r="N192" s="898"/>
      <c r="O192" s="898"/>
      <c r="P192" s="898"/>
      <c r="Q192" s="898"/>
      <c r="R192" s="898"/>
      <c r="S192" s="898"/>
      <c r="T192" s="898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899"/>
      <c r="AS192" s="899"/>
      <c r="AT192" s="899"/>
      <c r="AU192" s="899"/>
      <c r="AV192" s="899"/>
      <c r="AW192" s="899"/>
      <c r="AX192" s="899"/>
      <c r="AY192" s="899"/>
      <c r="AZ192" s="899"/>
      <c r="BA192" s="899"/>
      <c r="BB192" s="899"/>
      <c r="BC192" s="899"/>
      <c r="BD192" s="899"/>
      <c r="BE192" s="899"/>
      <c r="BF192" s="132"/>
      <c r="BG192" s="94"/>
      <c r="BI192" s="303"/>
      <c r="BJ192" s="303"/>
      <c r="BK192" s="303"/>
      <c r="BL192" s="303"/>
      <c r="BM192" s="303"/>
      <c r="BN192" s="303"/>
      <c r="BO192" s="303"/>
      <c r="BP192" s="303"/>
      <c r="BQ192" s="303"/>
      <c r="BR192" s="303"/>
      <c r="BS192" s="303"/>
      <c r="BT192" s="303"/>
      <c r="BU192" s="303"/>
      <c r="BV192" s="303"/>
      <c r="BW192" s="303"/>
      <c r="BX192" s="303"/>
      <c r="BY192" s="303"/>
      <c r="BZ192" s="303"/>
      <c r="CA192" s="303"/>
      <c r="CB192" s="303"/>
      <c r="CC192" s="303"/>
      <c r="CD192" s="303"/>
      <c r="CE192" s="303"/>
      <c r="CF192" s="303"/>
      <c r="CG192" s="303"/>
      <c r="CH192" s="303"/>
      <c r="CI192" s="303"/>
      <c r="CJ192" s="303"/>
      <c r="CK192" s="303"/>
      <c r="CL192" s="303"/>
      <c r="CM192" s="303"/>
      <c r="CN192" s="303"/>
      <c r="CO192" s="303"/>
      <c r="CP192" s="303"/>
      <c r="CQ192" s="303"/>
      <c r="CR192" s="303"/>
      <c r="CS192" s="303"/>
      <c r="CT192" s="303"/>
      <c r="CU192" s="303"/>
      <c r="CV192" s="303"/>
      <c r="CW192" s="303"/>
      <c r="CX192" s="303"/>
    </row>
    <row r="193" spans="1:102" x14ac:dyDescent="0.2">
      <c r="A193" s="94"/>
      <c r="B193" s="63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94"/>
      <c r="BI193" s="303"/>
      <c r="BJ193" s="303"/>
      <c r="BK193" s="303"/>
      <c r="BL193" s="303"/>
      <c r="BM193" s="303"/>
      <c r="BN193" s="303"/>
      <c r="BO193" s="303"/>
      <c r="BP193" s="303"/>
      <c r="BQ193" s="303"/>
      <c r="BR193" s="303"/>
      <c r="BS193" s="303"/>
      <c r="BT193" s="303"/>
      <c r="BU193" s="303"/>
      <c r="BV193" s="303"/>
      <c r="BW193" s="303"/>
      <c r="BX193" s="303"/>
      <c r="BY193" s="303"/>
      <c r="BZ193" s="303"/>
      <c r="CA193" s="303"/>
      <c r="CB193" s="303"/>
      <c r="CC193" s="303"/>
      <c r="CD193" s="303"/>
      <c r="CE193" s="303"/>
      <c r="CF193" s="303"/>
      <c r="CG193" s="303"/>
      <c r="CH193" s="303"/>
      <c r="CI193" s="303"/>
      <c r="CJ193" s="303"/>
      <c r="CK193" s="303"/>
      <c r="CL193" s="303"/>
      <c r="CM193" s="303"/>
      <c r="CN193" s="303"/>
      <c r="CO193" s="303"/>
      <c r="CP193" s="303"/>
      <c r="CQ193" s="303"/>
      <c r="CR193" s="303"/>
      <c r="CS193" s="303"/>
      <c r="CT193" s="303"/>
      <c r="CU193" s="303"/>
      <c r="CV193" s="303"/>
      <c r="CW193" s="303"/>
      <c r="CX193" s="303"/>
    </row>
    <row r="194" spans="1:102" x14ac:dyDescent="0.2">
      <c r="A194" s="94"/>
      <c r="B194" s="63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94"/>
      <c r="BI194" s="303"/>
      <c r="BJ194" s="303"/>
      <c r="BK194" s="303"/>
      <c r="BL194" s="303"/>
      <c r="BM194" s="303"/>
      <c r="BN194" s="303"/>
      <c r="BO194" s="303"/>
      <c r="BP194" s="303"/>
      <c r="BQ194" s="303"/>
      <c r="BR194" s="303"/>
      <c r="BS194" s="303"/>
      <c r="BT194" s="303"/>
      <c r="BU194" s="303"/>
      <c r="BV194" s="303"/>
      <c r="BW194" s="303"/>
      <c r="BX194" s="303"/>
      <c r="BY194" s="303"/>
      <c r="BZ194" s="303"/>
      <c r="CA194" s="303"/>
      <c r="CB194" s="303"/>
      <c r="CC194" s="303"/>
      <c r="CD194" s="303"/>
      <c r="CE194" s="303"/>
      <c r="CF194" s="303"/>
      <c r="CG194" s="303"/>
      <c r="CH194" s="303"/>
      <c r="CI194" s="303"/>
      <c r="CJ194" s="303"/>
      <c r="CK194" s="303"/>
      <c r="CL194" s="303"/>
      <c r="CM194" s="303"/>
      <c r="CN194" s="303"/>
      <c r="CO194" s="303"/>
      <c r="CP194" s="303"/>
      <c r="CQ194" s="303"/>
      <c r="CR194" s="303"/>
      <c r="CS194" s="303"/>
      <c r="CT194" s="303"/>
      <c r="CU194" s="303"/>
      <c r="CV194" s="303"/>
      <c r="CW194" s="303"/>
      <c r="CX194" s="303"/>
    </row>
    <row r="195" spans="1:102" x14ac:dyDescent="0.2">
      <c r="A195" s="94"/>
      <c r="B195" s="63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99" t="s">
        <v>198</v>
      </c>
      <c r="AH195" s="699"/>
      <c r="AI195" s="699"/>
      <c r="AJ195" s="699"/>
      <c r="AK195" s="699"/>
      <c r="AL195" s="699"/>
      <c r="AM195" s="699"/>
      <c r="AN195" s="699"/>
      <c r="AO195" s="699"/>
      <c r="AP195" s="699"/>
      <c r="AQ195" s="699"/>
      <c r="AR195" s="699"/>
      <c r="AS195" s="699"/>
      <c r="AT195" s="699"/>
      <c r="AU195" s="699"/>
      <c r="AV195" s="699"/>
      <c r="AW195" s="699"/>
      <c r="AX195" s="699"/>
      <c r="AY195" s="699"/>
      <c r="AZ195" s="699"/>
      <c r="BA195" s="699"/>
      <c r="BB195" s="699"/>
      <c r="BC195" s="699"/>
      <c r="BD195" s="699"/>
      <c r="BE195" s="63"/>
      <c r="BF195" s="63"/>
      <c r="BG195" s="94"/>
      <c r="BI195" s="303"/>
      <c r="BJ195" s="303"/>
      <c r="BK195" s="303"/>
      <c r="BL195" s="303"/>
      <c r="BM195" s="303"/>
      <c r="BN195" s="303"/>
      <c r="BO195" s="303"/>
      <c r="BP195" s="303"/>
      <c r="BQ195" s="303"/>
      <c r="BR195" s="303"/>
      <c r="BS195" s="303"/>
      <c r="BT195" s="303"/>
      <c r="BU195" s="303"/>
      <c r="BV195" s="303"/>
      <c r="BW195" s="303"/>
      <c r="BX195" s="303"/>
      <c r="BY195" s="303"/>
      <c r="BZ195" s="303"/>
      <c r="CA195" s="303"/>
      <c r="CB195" s="303"/>
      <c r="CC195" s="303"/>
      <c r="CD195" s="303"/>
      <c r="CE195" s="303"/>
      <c r="CF195" s="303"/>
      <c r="CG195" s="303"/>
      <c r="CH195" s="303"/>
      <c r="CI195" s="303"/>
      <c r="CJ195" s="303"/>
      <c r="CK195" s="303"/>
      <c r="CL195" s="303"/>
      <c r="CM195" s="303"/>
      <c r="CN195" s="303"/>
      <c r="CO195" s="303"/>
      <c r="CP195" s="303"/>
      <c r="CQ195" s="303"/>
      <c r="CR195" s="303"/>
      <c r="CS195" s="303"/>
      <c r="CT195" s="303"/>
      <c r="CU195" s="303"/>
      <c r="CV195" s="303"/>
      <c r="CW195" s="303"/>
      <c r="CX195" s="303"/>
    </row>
    <row r="196" spans="1:102" x14ac:dyDescent="0.2">
      <c r="A196" s="94"/>
      <c r="B196" s="63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150"/>
      <c r="T196" s="150"/>
      <c r="U196" s="150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914" t="s">
        <v>542</v>
      </c>
      <c r="AH196" s="699"/>
      <c r="AI196" s="699"/>
      <c r="AJ196" s="699"/>
      <c r="AK196" s="699"/>
      <c r="AL196" s="699"/>
      <c r="AM196" s="699"/>
      <c r="AN196" s="699"/>
      <c r="AO196" s="699"/>
      <c r="AP196" s="699"/>
      <c r="AQ196" s="699"/>
      <c r="AR196" s="699"/>
      <c r="AS196" s="699"/>
      <c r="AT196" s="699"/>
      <c r="AU196" s="699"/>
      <c r="AV196" s="699"/>
      <c r="AW196" s="699"/>
      <c r="AX196" s="699"/>
      <c r="AY196" s="699"/>
      <c r="AZ196" s="699"/>
      <c r="BA196" s="699"/>
      <c r="BB196" s="699"/>
      <c r="BC196" s="699"/>
      <c r="BD196" s="699"/>
      <c r="BE196" s="699"/>
      <c r="BF196" s="699"/>
      <c r="BG196" s="94"/>
      <c r="BI196" s="303"/>
      <c r="BJ196" s="303"/>
      <c r="BK196" s="303"/>
      <c r="BL196" s="303"/>
      <c r="BM196" s="303"/>
      <c r="BN196" s="303"/>
      <c r="BO196" s="303"/>
      <c r="BP196" s="303"/>
      <c r="BQ196" s="303"/>
      <c r="BR196" s="303"/>
      <c r="BS196" s="303"/>
      <c r="BT196" s="303"/>
      <c r="BU196" s="303"/>
      <c r="BV196" s="303"/>
      <c r="BW196" s="303"/>
      <c r="BX196" s="303"/>
      <c r="BY196" s="303"/>
      <c r="BZ196" s="303"/>
      <c r="CA196" s="303"/>
      <c r="CB196" s="303"/>
      <c r="CC196" s="303"/>
      <c r="CD196" s="303"/>
      <c r="CE196" s="303"/>
      <c r="CF196" s="303"/>
      <c r="CG196" s="303"/>
      <c r="CH196" s="303"/>
      <c r="CI196" s="303"/>
      <c r="CJ196" s="303"/>
      <c r="CK196" s="303"/>
      <c r="CL196" s="303"/>
      <c r="CM196" s="303"/>
      <c r="CN196" s="303"/>
      <c r="CO196" s="303"/>
      <c r="CP196" s="303"/>
      <c r="CQ196" s="303"/>
      <c r="CR196" s="303"/>
      <c r="CS196" s="303"/>
      <c r="CT196" s="303"/>
      <c r="CU196" s="303"/>
      <c r="CV196" s="303"/>
      <c r="CW196" s="303"/>
      <c r="CX196" s="303"/>
    </row>
    <row r="197" spans="1:102" x14ac:dyDescent="0.2">
      <c r="A197" s="94"/>
      <c r="B197" s="63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150"/>
      <c r="T197" s="150"/>
      <c r="U197" s="150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94"/>
      <c r="BI197" s="303"/>
      <c r="BJ197" s="303"/>
      <c r="BK197" s="303"/>
      <c r="BL197" s="303"/>
      <c r="BM197" s="303"/>
      <c r="BN197" s="303"/>
      <c r="BO197" s="303"/>
      <c r="BP197" s="303"/>
      <c r="BQ197" s="303"/>
      <c r="BR197" s="303"/>
      <c r="BS197" s="303"/>
      <c r="BT197" s="303"/>
      <c r="BU197" s="303"/>
      <c r="BV197" s="303"/>
      <c r="BW197" s="303"/>
      <c r="BX197" s="303"/>
      <c r="BY197" s="303"/>
      <c r="BZ197" s="303"/>
      <c r="CA197" s="303"/>
      <c r="CB197" s="303"/>
      <c r="CC197" s="303"/>
      <c r="CD197" s="303"/>
      <c r="CE197" s="303"/>
      <c r="CF197" s="303"/>
      <c r="CG197" s="303"/>
      <c r="CH197" s="303"/>
      <c r="CI197" s="303"/>
      <c r="CJ197" s="303"/>
      <c r="CK197" s="303"/>
      <c r="CL197" s="303"/>
      <c r="CM197" s="303"/>
      <c r="CN197" s="303"/>
      <c r="CO197" s="303"/>
      <c r="CP197" s="303"/>
      <c r="CQ197" s="303"/>
      <c r="CR197" s="303"/>
      <c r="CS197" s="303"/>
      <c r="CT197" s="303"/>
      <c r="CU197" s="303"/>
      <c r="CV197" s="303"/>
      <c r="CW197" s="303"/>
      <c r="CX197" s="303"/>
    </row>
    <row r="198" spans="1:102" ht="20.25" x14ac:dyDescent="0.2">
      <c r="A198" s="94"/>
      <c r="B198" s="63"/>
      <c r="C198" s="898" t="str">
        <f>IF(C115="ATTENTION -          Mounting plate with bracket 175H3F00 will probably be required for this application","Mounting plate with bracket 175H3F00 will probably be required for this application","")</f>
        <v/>
      </c>
      <c r="D198" s="898"/>
      <c r="E198" s="898"/>
      <c r="F198" s="898"/>
      <c r="G198" s="898"/>
      <c r="H198" s="898"/>
      <c r="I198" s="898"/>
      <c r="J198" s="898"/>
      <c r="K198" s="898"/>
      <c r="L198" s="898"/>
      <c r="M198" s="898"/>
      <c r="N198" s="898"/>
      <c r="O198" s="898"/>
      <c r="P198" s="898"/>
      <c r="Q198" s="898"/>
      <c r="R198" s="898"/>
      <c r="S198" s="150"/>
      <c r="T198" s="150"/>
      <c r="U198" s="150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6"/>
      <c r="AG198" s="66"/>
      <c r="AH198" s="66"/>
      <c r="AI198" s="901">
        <v>3</v>
      </c>
      <c r="AJ198" s="902"/>
      <c r="AK198" s="151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94"/>
      <c r="BI198" s="303"/>
      <c r="BJ198" s="303"/>
      <c r="BK198" s="303"/>
      <c r="BL198" s="303"/>
      <c r="BM198" s="303"/>
      <c r="BN198" s="303"/>
      <c r="BO198" s="303"/>
      <c r="BP198" s="303"/>
      <c r="BQ198" s="303"/>
      <c r="BR198" s="303"/>
      <c r="BS198" s="303"/>
      <c r="BT198" s="303"/>
      <c r="BU198" s="303"/>
      <c r="BV198" s="303"/>
      <c r="BW198" s="303"/>
      <c r="BX198" s="303"/>
      <c r="BY198" s="303"/>
      <c r="BZ198" s="303"/>
      <c r="CA198" s="303"/>
      <c r="CB198" s="303"/>
      <c r="CC198" s="303"/>
      <c r="CD198" s="303"/>
      <c r="CE198" s="303"/>
      <c r="CF198" s="303"/>
      <c r="CG198" s="303"/>
      <c r="CH198" s="303"/>
      <c r="CI198" s="303"/>
      <c r="CJ198" s="303"/>
      <c r="CK198" s="303"/>
      <c r="CL198" s="303"/>
      <c r="CM198" s="303"/>
      <c r="CN198" s="303"/>
      <c r="CO198" s="303"/>
      <c r="CP198" s="303"/>
      <c r="CQ198" s="303"/>
      <c r="CR198" s="303"/>
      <c r="CS198" s="303"/>
      <c r="CT198" s="303"/>
      <c r="CU198" s="303"/>
      <c r="CV198" s="303"/>
      <c r="CW198" s="303"/>
      <c r="CX198" s="303"/>
    </row>
    <row r="199" spans="1:102" ht="20.25" x14ac:dyDescent="0.2">
      <c r="A199" s="94"/>
      <c r="B199" s="63"/>
      <c r="C199" s="898"/>
      <c r="D199" s="898"/>
      <c r="E199" s="898"/>
      <c r="F199" s="898"/>
      <c r="G199" s="898"/>
      <c r="H199" s="898"/>
      <c r="I199" s="898"/>
      <c r="J199" s="898"/>
      <c r="K199" s="898"/>
      <c r="L199" s="898"/>
      <c r="M199" s="898"/>
      <c r="N199" s="898"/>
      <c r="O199" s="898"/>
      <c r="P199" s="898"/>
      <c r="Q199" s="898"/>
      <c r="R199" s="898"/>
      <c r="S199" s="150"/>
      <c r="T199" s="150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6"/>
      <c r="AI199" s="66"/>
      <c r="AJ199" s="151"/>
      <c r="AK199" s="151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94"/>
      <c r="BI199" s="303"/>
      <c r="BJ199" s="303"/>
      <c r="BK199" s="303"/>
      <c r="BL199" s="303"/>
      <c r="BM199" s="303"/>
      <c r="BN199" s="303"/>
      <c r="BO199" s="303"/>
      <c r="BP199" s="303"/>
      <c r="BQ199" s="303"/>
      <c r="BR199" s="303"/>
      <c r="BS199" s="303"/>
      <c r="BT199" s="303"/>
      <c r="BU199" s="303"/>
      <c r="BV199" s="303"/>
      <c r="BW199" s="303"/>
      <c r="BX199" s="303"/>
      <c r="BY199" s="303"/>
      <c r="BZ199" s="303"/>
      <c r="CA199" s="303"/>
      <c r="CB199" s="303"/>
      <c r="CC199" s="303"/>
      <c r="CD199" s="303"/>
      <c r="CE199" s="303"/>
      <c r="CF199" s="303"/>
      <c r="CG199" s="303"/>
      <c r="CH199" s="303"/>
      <c r="CI199" s="303"/>
      <c r="CJ199" s="303"/>
      <c r="CK199" s="303"/>
      <c r="CL199" s="303"/>
      <c r="CM199" s="303"/>
      <c r="CN199" s="303"/>
      <c r="CO199" s="303"/>
      <c r="CP199" s="303"/>
      <c r="CQ199" s="303"/>
      <c r="CR199" s="303"/>
      <c r="CS199" s="303"/>
      <c r="CT199" s="303"/>
      <c r="CU199" s="303"/>
      <c r="CV199" s="303"/>
      <c r="CW199" s="303"/>
      <c r="CX199" s="303"/>
    </row>
    <row r="200" spans="1:102" x14ac:dyDescent="0.2">
      <c r="A200" s="94"/>
      <c r="B200" s="63"/>
      <c r="C200" s="898"/>
      <c r="D200" s="898"/>
      <c r="E200" s="898"/>
      <c r="F200" s="898"/>
      <c r="G200" s="898"/>
      <c r="H200" s="898"/>
      <c r="I200" s="898"/>
      <c r="J200" s="898"/>
      <c r="K200" s="898"/>
      <c r="L200" s="898"/>
      <c r="M200" s="898"/>
      <c r="N200" s="898"/>
      <c r="O200" s="898"/>
      <c r="P200" s="898"/>
      <c r="Q200" s="898"/>
      <c r="R200" s="898"/>
      <c r="S200" s="150"/>
      <c r="T200" s="150"/>
      <c r="U200" s="150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94"/>
      <c r="BI200" s="303"/>
      <c r="BJ200" s="303"/>
      <c r="BK200" s="303"/>
      <c r="BL200" s="303"/>
      <c r="BM200" s="303"/>
      <c r="BN200" s="303"/>
      <c r="BO200" s="303"/>
      <c r="BP200" s="303"/>
      <c r="BQ200" s="303"/>
      <c r="BR200" s="303"/>
      <c r="BS200" s="303"/>
      <c r="BT200" s="303"/>
      <c r="BU200" s="303"/>
      <c r="BV200" s="303"/>
      <c r="BW200" s="303"/>
      <c r="BX200" s="303"/>
      <c r="BY200" s="303"/>
      <c r="BZ200" s="303"/>
      <c r="CA200" s="303"/>
      <c r="CB200" s="303"/>
      <c r="CC200" s="303"/>
      <c r="CD200" s="303"/>
      <c r="CE200" s="303"/>
      <c r="CF200" s="303"/>
      <c r="CG200" s="303"/>
      <c r="CH200" s="303"/>
      <c r="CI200" s="303"/>
      <c r="CJ200" s="303"/>
      <c r="CK200" s="303"/>
      <c r="CL200" s="303"/>
      <c r="CM200" s="303"/>
      <c r="CN200" s="303"/>
      <c r="CO200" s="303"/>
      <c r="CP200" s="303"/>
      <c r="CQ200" s="303"/>
      <c r="CR200" s="303"/>
      <c r="CS200" s="303"/>
      <c r="CT200" s="303"/>
      <c r="CU200" s="303"/>
      <c r="CV200" s="303"/>
      <c r="CW200" s="303"/>
      <c r="CX200" s="303"/>
    </row>
    <row r="201" spans="1:102" ht="13.5" thickBot="1" x14ac:dyDescent="0.25">
      <c r="A201" s="94"/>
      <c r="B201" s="71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150"/>
      <c r="T201" s="150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94"/>
      <c r="BI201" s="303"/>
      <c r="BJ201" s="303"/>
      <c r="BK201" s="303"/>
      <c r="BL201" s="303"/>
      <c r="BM201" s="303"/>
      <c r="BN201" s="303"/>
      <c r="BO201" s="303"/>
      <c r="BP201" s="303"/>
      <c r="BQ201" s="303"/>
      <c r="BR201" s="303"/>
      <c r="BS201" s="303"/>
      <c r="BT201" s="303"/>
      <c r="BU201" s="303"/>
      <c r="BV201" s="303"/>
      <c r="BW201" s="303"/>
      <c r="BX201" s="303"/>
      <c r="BY201" s="303"/>
      <c r="BZ201" s="303"/>
      <c r="CA201" s="303"/>
      <c r="CB201" s="303"/>
      <c r="CC201" s="303"/>
      <c r="CD201" s="303"/>
      <c r="CE201" s="303"/>
      <c r="CF201" s="303"/>
      <c r="CG201" s="303"/>
      <c r="CH201" s="303"/>
      <c r="CI201" s="303"/>
      <c r="CJ201" s="303"/>
      <c r="CK201" s="303"/>
      <c r="CL201" s="303"/>
      <c r="CM201" s="303"/>
      <c r="CN201" s="303"/>
      <c r="CO201" s="303"/>
      <c r="CP201" s="303"/>
      <c r="CQ201" s="303"/>
      <c r="CR201" s="303"/>
      <c r="CS201" s="303"/>
      <c r="CT201" s="303"/>
      <c r="CU201" s="303"/>
      <c r="CV201" s="303"/>
      <c r="CW201" s="303"/>
      <c r="CX201" s="303"/>
    </row>
    <row r="202" spans="1:102" ht="13.5" thickBot="1" x14ac:dyDescent="0.25">
      <c r="A202" s="94"/>
      <c r="B202" s="63"/>
      <c r="C202" s="753" t="s">
        <v>170</v>
      </c>
      <c r="D202" s="642"/>
      <c r="E202" s="642"/>
      <c r="F202" s="642"/>
      <c r="G202" s="642"/>
      <c r="H202" s="642"/>
      <c r="I202" s="642"/>
      <c r="J202" s="642"/>
      <c r="K202" s="642"/>
      <c r="L202" s="642"/>
      <c r="M202" s="642"/>
      <c r="N202" s="642"/>
      <c r="O202" s="642"/>
      <c r="P202" s="642"/>
      <c r="Q202" s="642"/>
      <c r="R202" s="642"/>
      <c r="S202" s="642"/>
      <c r="T202" s="642"/>
      <c r="U202" s="642"/>
      <c r="V202" s="642"/>
      <c r="W202" s="642"/>
      <c r="X202" s="643"/>
      <c r="Y202" s="896" t="s">
        <v>538</v>
      </c>
      <c r="Z202" s="897"/>
      <c r="AA202" s="897"/>
      <c r="AB202" s="897"/>
      <c r="AC202" s="897"/>
      <c r="AD202" s="897"/>
      <c r="AE202" s="897"/>
      <c r="AF202" s="897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94"/>
      <c r="BI202" s="303"/>
      <c r="BJ202" s="303"/>
      <c r="BK202" s="303"/>
      <c r="BL202" s="303"/>
      <c r="BM202" s="303"/>
      <c r="BN202" s="303"/>
      <c r="BO202" s="303"/>
      <c r="BP202" s="303"/>
      <c r="BQ202" s="303"/>
      <c r="BR202" s="303"/>
      <c r="BS202" s="303"/>
      <c r="BT202" s="303"/>
      <c r="BU202" s="303"/>
      <c r="BV202" s="303"/>
      <c r="BW202" s="303"/>
      <c r="BX202" s="303"/>
      <c r="BY202" s="303"/>
      <c r="BZ202" s="303"/>
      <c r="CA202" s="303"/>
      <c r="CB202" s="303"/>
      <c r="CC202" s="303"/>
      <c r="CD202" s="303"/>
      <c r="CE202" s="303"/>
      <c r="CF202" s="303"/>
      <c r="CG202" s="303"/>
      <c r="CH202" s="303"/>
      <c r="CI202" s="303"/>
      <c r="CJ202" s="303"/>
      <c r="CK202" s="303"/>
      <c r="CL202" s="303"/>
      <c r="CM202" s="303"/>
      <c r="CN202" s="303"/>
      <c r="CO202" s="303"/>
      <c r="CP202" s="303"/>
      <c r="CQ202" s="303"/>
      <c r="CR202" s="303"/>
      <c r="CS202" s="303"/>
      <c r="CT202" s="303"/>
      <c r="CU202" s="303"/>
      <c r="CV202" s="303"/>
      <c r="CW202" s="303"/>
      <c r="CX202" s="303"/>
    </row>
    <row r="203" spans="1:102" x14ac:dyDescent="0.2">
      <c r="A203" s="94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94"/>
      <c r="BI203" s="303"/>
      <c r="BJ203" s="303"/>
      <c r="BK203" s="303"/>
      <c r="BL203" s="303"/>
      <c r="BM203" s="303"/>
      <c r="BN203" s="303"/>
      <c r="BO203" s="303"/>
      <c r="BP203" s="303"/>
      <c r="BQ203" s="303"/>
      <c r="BR203" s="303"/>
      <c r="BS203" s="303"/>
      <c r="BT203" s="303"/>
      <c r="BU203" s="303"/>
      <c r="BV203" s="303"/>
      <c r="BW203" s="303"/>
      <c r="BX203" s="303"/>
      <c r="BY203" s="303"/>
      <c r="BZ203" s="303"/>
      <c r="CA203" s="303"/>
      <c r="CB203" s="303"/>
      <c r="CC203" s="303"/>
      <c r="CD203" s="303"/>
      <c r="CE203" s="303"/>
      <c r="CF203" s="303"/>
      <c r="CG203" s="303"/>
      <c r="CH203" s="303"/>
      <c r="CI203" s="303"/>
      <c r="CJ203" s="303"/>
      <c r="CK203" s="303"/>
      <c r="CL203" s="303"/>
      <c r="CM203" s="303"/>
      <c r="CN203" s="303"/>
      <c r="CO203" s="303"/>
      <c r="CP203" s="303"/>
      <c r="CQ203" s="303"/>
      <c r="CR203" s="303"/>
      <c r="CS203" s="303"/>
      <c r="CT203" s="303"/>
      <c r="CU203" s="303"/>
      <c r="CV203" s="303"/>
      <c r="CW203" s="303"/>
      <c r="CX203" s="303"/>
    </row>
    <row r="204" spans="1:102" x14ac:dyDescent="0.2">
      <c r="A204" s="94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71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94"/>
      <c r="BI204" s="303"/>
      <c r="BJ204" s="303"/>
      <c r="BK204" s="303"/>
      <c r="BL204" s="303"/>
      <c r="BM204" s="303"/>
      <c r="BN204" s="303"/>
      <c r="BO204" s="303"/>
      <c r="BP204" s="303"/>
      <c r="BQ204" s="303"/>
      <c r="BR204" s="303"/>
      <c r="BS204" s="303"/>
      <c r="BT204" s="303"/>
      <c r="BU204" s="303"/>
      <c r="BV204" s="303"/>
      <c r="BW204" s="303"/>
      <c r="BX204" s="303"/>
      <c r="BY204" s="303"/>
      <c r="BZ204" s="303"/>
      <c r="CA204" s="303"/>
      <c r="CB204" s="303"/>
      <c r="CC204" s="303"/>
      <c r="CD204" s="303"/>
      <c r="CE204" s="303"/>
      <c r="CF204" s="303"/>
      <c r="CG204" s="303"/>
      <c r="CH204" s="303"/>
      <c r="CI204" s="303"/>
      <c r="CJ204" s="303"/>
      <c r="CK204" s="303"/>
      <c r="CL204" s="303"/>
      <c r="CM204" s="303"/>
      <c r="CN204" s="303"/>
      <c r="CO204" s="303"/>
      <c r="CP204" s="303"/>
      <c r="CQ204" s="303"/>
      <c r="CR204" s="303"/>
      <c r="CS204" s="303"/>
      <c r="CT204" s="303"/>
      <c r="CU204" s="303"/>
      <c r="CV204" s="303"/>
      <c r="CW204" s="303"/>
      <c r="CX204" s="303"/>
    </row>
    <row r="205" spans="1:102" x14ac:dyDescent="0.2">
      <c r="A205" s="94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94"/>
      <c r="BI205" s="303"/>
      <c r="BJ205" s="303"/>
      <c r="BK205" s="303"/>
      <c r="BL205" s="303"/>
      <c r="BM205" s="303"/>
      <c r="BN205" s="303"/>
      <c r="BO205" s="303"/>
      <c r="BP205" s="303"/>
      <c r="BQ205" s="303"/>
      <c r="BR205" s="303"/>
      <c r="BS205" s="303"/>
      <c r="BT205" s="303"/>
      <c r="BU205" s="303"/>
      <c r="BV205" s="303"/>
      <c r="BW205" s="303"/>
      <c r="BX205" s="303"/>
      <c r="BY205" s="303"/>
      <c r="BZ205" s="303"/>
      <c r="CA205" s="303"/>
      <c r="CB205" s="303"/>
      <c r="CC205" s="303"/>
      <c r="CD205" s="303"/>
      <c r="CE205" s="303"/>
      <c r="CF205" s="303"/>
      <c r="CG205" s="303"/>
      <c r="CH205" s="303"/>
      <c r="CI205" s="303"/>
      <c r="CJ205" s="303"/>
      <c r="CK205" s="303"/>
      <c r="CL205" s="303"/>
      <c r="CM205" s="303"/>
      <c r="CN205" s="303"/>
      <c r="CO205" s="303"/>
      <c r="CP205" s="303"/>
      <c r="CQ205" s="303"/>
      <c r="CR205" s="303"/>
      <c r="CS205" s="303"/>
      <c r="CT205" s="303"/>
      <c r="CU205" s="303"/>
      <c r="CV205" s="303"/>
      <c r="CW205" s="303"/>
      <c r="CX205" s="303"/>
    </row>
    <row r="206" spans="1:102" x14ac:dyDescent="0.2">
      <c r="A206" s="94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94"/>
      <c r="BI206" s="303"/>
      <c r="BJ206" s="303"/>
      <c r="BK206" s="303"/>
      <c r="BL206" s="303"/>
      <c r="BM206" s="303"/>
      <c r="BN206" s="303"/>
      <c r="BO206" s="303"/>
      <c r="BP206" s="303"/>
      <c r="BQ206" s="303"/>
      <c r="BR206" s="303"/>
      <c r="BS206" s="303"/>
      <c r="BT206" s="303"/>
      <c r="BU206" s="303"/>
      <c r="BV206" s="303"/>
      <c r="BW206" s="303"/>
      <c r="BX206" s="303"/>
      <c r="BY206" s="303"/>
      <c r="BZ206" s="303"/>
      <c r="CA206" s="303"/>
      <c r="CB206" s="303"/>
      <c r="CC206" s="303"/>
      <c r="CD206" s="303"/>
      <c r="CE206" s="303"/>
      <c r="CF206" s="303"/>
      <c r="CG206" s="303"/>
      <c r="CH206" s="303"/>
      <c r="CI206" s="303"/>
      <c r="CJ206" s="303"/>
      <c r="CK206" s="303"/>
      <c r="CL206" s="303"/>
      <c r="CM206" s="303"/>
      <c r="CN206" s="303"/>
      <c r="CO206" s="303"/>
      <c r="CP206" s="303"/>
      <c r="CQ206" s="303"/>
      <c r="CR206" s="303"/>
      <c r="CS206" s="303"/>
      <c r="CT206" s="303"/>
      <c r="CU206" s="303"/>
      <c r="CV206" s="303"/>
      <c r="CW206" s="303"/>
      <c r="CX206" s="303"/>
    </row>
    <row r="207" spans="1:102" x14ac:dyDescent="0.2">
      <c r="A207" s="94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914" t="s">
        <v>541</v>
      </c>
      <c r="AH207" s="699"/>
      <c r="AI207" s="699"/>
      <c r="AJ207" s="699"/>
      <c r="AK207" s="699"/>
      <c r="AL207" s="699"/>
      <c r="AM207" s="699"/>
      <c r="AN207" s="699"/>
      <c r="AO207" s="699"/>
      <c r="AP207" s="699"/>
      <c r="AQ207" s="699"/>
      <c r="AR207" s="699"/>
      <c r="AS207" s="699"/>
      <c r="AT207" s="699"/>
      <c r="AU207" s="699"/>
      <c r="AV207" s="699"/>
      <c r="AW207" s="699"/>
      <c r="AX207" s="699"/>
      <c r="AY207" s="699"/>
      <c r="AZ207" s="699"/>
      <c r="BA207" s="699"/>
      <c r="BB207" s="699"/>
      <c r="BC207" s="699"/>
      <c r="BD207" s="699"/>
      <c r="BE207" s="699"/>
      <c r="BF207" s="699"/>
      <c r="BG207" s="94"/>
      <c r="BI207" s="303"/>
      <c r="BJ207" s="303"/>
      <c r="BK207" s="303"/>
      <c r="BL207" s="303"/>
      <c r="BM207" s="303"/>
      <c r="BN207" s="303"/>
      <c r="BO207" s="303"/>
      <c r="BP207" s="303"/>
      <c r="BQ207" s="303"/>
      <c r="BR207" s="303"/>
      <c r="BS207" s="303"/>
      <c r="BT207" s="303"/>
      <c r="BU207" s="303"/>
      <c r="BV207" s="303"/>
      <c r="BW207" s="303"/>
      <c r="BX207" s="303"/>
      <c r="BY207" s="303"/>
      <c r="BZ207" s="303"/>
      <c r="CA207" s="303"/>
      <c r="CB207" s="303"/>
      <c r="CC207" s="303"/>
      <c r="CD207" s="303"/>
      <c r="CE207" s="303"/>
      <c r="CF207" s="303"/>
      <c r="CG207" s="303"/>
      <c r="CH207" s="303"/>
      <c r="CI207" s="303"/>
      <c r="CJ207" s="303"/>
      <c r="CK207" s="303"/>
      <c r="CL207" s="303"/>
      <c r="CM207" s="303"/>
      <c r="CN207" s="303"/>
      <c r="CO207" s="303"/>
      <c r="CP207" s="303"/>
      <c r="CQ207" s="303"/>
      <c r="CR207" s="303"/>
      <c r="CS207" s="303"/>
      <c r="CT207" s="303"/>
      <c r="CU207" s="303"/>
      <c r="CV207" s="303"/>
      <c r="CW207" s="303"/>
      <c r="CX207" s="303"/>
    </row>
    <row r="208" spans="1:102" x14ac:dyDescent="0.2">
      <c r="A208" s="94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99" t="s">
        <v>191</v>
      </c>
      <c r="AH208" s="699"/>
      <c r="AI208" s="699"/>
      <c r="AJ208" s="699"/>
      <c r="AK208" s="699"/>
      <c r="AL208" s="699"/>
      <c r="AM208" s="699"/>
      <c r="AN208" s="699"/>
      <c r="AO208" s="699"/>
      <c r="AP208" s="699"/>
      <c r="AQ208" s="699"/>
      <c r="AR208" s="699"/>
      <c r="AS208" s="699"/>
      <c r="AT208" s="699"/>
      <c r="AU208" s="699"/>
      <c r="AV208" s="699"/>
      <c r="AW208" s="699"/>
      <c r="AX208" s="699"/>
      <c r="AY208" s="699"/>
      <c r="AZ208" s="699"/>
      <c r="BA208" s="699"/>
      <c r="BB208" s="699"/>
      <c r="BC208" s="699"/>
      <c r="BD208" s="699"/>
      <c r="BE208" s="699"/>
      <c r="BF208" s="63"/>
      <c r="BG208" s="94"/>
      <c r="BI208" s="303"/>
      <c r="BJ208" s="303"/>
      <c r="BK208" s="303"/>
      <c r="BL208" s="303"/>
      <c r="BM208" s="303"/>
      <c r="BN208" s="303"/>
      <c r="BO208" s="303"/>
      <c r="BP208" s="303"/>
      <c r="BQ208" s="303"/>
      <c r="BR208" s="303"/>
      <c r="BS208" s="303"/>
      <c r="BT208" s="303"/>
      <c r="BU208" s="303"/>
      <c r="BV208" s="303"/>
      <c r="BW208" s="303"/>
      <c r="BX208" s="303"/>
      <c r="BY208" s="303"/>
      <c r="BZ208" s="303"/>
      <c r="CA208" s="303"/>
      <c r="CB208" s="303"/>
      <c r="CC208" s="303"/>
      <c r="CD208" s="303"/>
      <c r="CE208" s="303"/>
      <c r="CF208" s="303"/>
      <c r="CG208" s="303"/>
      <c r="CH208" s="303"/>
      <c r="CI208" s="303"/>
      <c r="CJ208" s="303"/>
      <c r="CK208" s="303"/>
      <c r="CL208" s="303"/>
      <c r="CM208" s="303"/>
      <c r="CN208" s="303"/>
      <c r="CO208" s="303"/>
      <c r="CP208" s="303"/>
      <c r="CQ208" s="303"/>
      <c r="CR208" s="303"/>
      <c r="CS208" s="303"/>
      <c r="CT208" s="303"/>
      <c r="CU208" s="303"/>
      <c r="CV208" s="303"/>
      <c r="CW208" s="303"/>
      <c r="CX208" s="303"/>
    </row>
    <row r="209" spans="1:102" x14ac:dyDescent="0.2">
      <c r="A209" s="94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99" t="s">
        <v>192</v>
      </c>
      <c r="AH209" s="699"/>
      <c r="AI209" s="699"/>
      <c r="AJ209" s="699"/>
      <c r="AK209" s="699"/>
      <c r="AL209" s="699"/>
      <c r="AM209" s="699"/>
      <c r="AN209" s="699"/>
      <c r="AO209" s="699"/>
      <c r="AP209" s="699"/>
      <c r="AQ209" s="699"/>
      <c r="AR209" s="699"/>
      <c r="AS209" s="699"/>
      <c r="AT209" s="699"/>
      <c r="AU209" s="699"/>
      <c r="AV209" s="699"/>
      <c r="AW209" s="699"/>
      <c r="AX209" s="699"/>
      <c r="AY209" s="699"/>
      <c r="AZ209" s="699"/>
      <c r="BA209" s="699"/>
      <c r="BB209" s="699"/>
      <c r="BC209" s="699"/>
      <c r="BD209" s="699"/>
      <c r="BE209" s="699"/>
      <c r="BF209" s="63"/>
      <c r="BG209" s="94"/>
      <c r="BI209" s="303"/>
      <c r="BJ209" s="303"/>
      <c r="BK209" s="303"/>
      <c r="BL209" s="303"/>
      <c r="BM209" s="303"/>
      <c r="BN209" s="303"/>
      <c r="BO209" s="303"/>
      <c r="BP209" s="303"/>
      <c r="BQ209" s="303"/>
      <c r="BR209" s="303"/>
      <c r="BS209" s="303"/>
      <c r="BT209" s="303"/>
      <c r="BU209" s="303"/>
      <c r="BV209" s="303"/>
      <c r="BW209" s="303"/>
      <c r="BX209" s="303"/>
      <c r="BY209" s="303"/>
      <c r="BZ209" s="303"/>
      <c r="CA209" s="303"/>
      <c r="CB209" s="303"/>
      <c r="CC209" s="303"/>
      <c r="CD209" s="303"/>
      <c r="CE209" s="303"/>
      <c r="CF209" s="303"/>
      <c r="CG209" s="303"/>
      <c r="CH209" s="303"/>
      <c r="CI209" s="303"/>
      <c r="CJ209" s="303"/>
      <c r="CK209" s="303"/>
      <c r="CL209" s="303"/>
      <c r="CM209" s="303"/>
      <c r="CN209" s="303"/>
      <c r="CO209" s="303"/>
      <c r="CP209" s="303"/>
      <c r="CQ209" s="303"/>
      <c r="CR209" s="303"/>
      <c r="CS209" s="303"/>
      <c r="CT209" s="303"/>
      <c r="CU209" s="303"/>
      <c r="CV209" s="303"/>
      <c r="CW209" s="303"/>
      <c r="CX209" s="303"/>
    </row>
    <row r="210" spans="1:102" x14ac:dyDescent="0.2">
      <c r="A210" s="94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94"/>
      <c r="BI210" s="303"/>
      <c r="BJ210" s="303"/>
      <c r="BK210" s="303"/>
      <c r="BL210" s="303"/>
      <c r="BM210" s="303"/>
      <c r="BN210" s="303"/>
      <c r="BO210" s="303"/>
      <c r="BP210" s="303"/>
      <c r="BQ210" s="303"/>
      <c r="BR210" s="303"/>
      <c r="BS210" s="303"/>
      <c r="BT210" s="303"/>
      <c r="BU210" s="303"/>
      <c r="BV210" s="303"/>
      <c r="BW210" s="303"/>
      <c r="BX210" s="303"/>
      <c r="BY210" s="303"/>
      <c r="BZ210" s="303"/>
      <c r="CA210" s="303"/>
      <c r="CB210" s="303"/>
      <c r="CC210" s="303"/>
      <c r="CD210" s="303"/>
      <c r="CE210" s="303"/>
      <c r="CF210" s="303"/>
      <c r="CG210" s="303"/>
      <c r="CH210" s="303"/>
      <c r="CI210" s="303"/>
      <c r="CJ210" s="303"/>
      <c r="CK210" s="303"/>
      <c r="CL210" s="303"/>
      <c r="CM210" s="303"/>
      <c r="CN210" s="303"/>
      <c r="CO210" s="303"/>
      <c r="CP210" s="303"/>
      <c r="CQ210" s="303"/>
      <c r="CR210" s="303"/>
      <c r="CS210" s="303"/>
      <c r="CT210" s="303"/>
      <c r="CU210" s="303"/>
      <c r="CV210" s="303"/>
      <c r="CW210" s="303"/>
      <c r="CX210" s="303"/>
    </row>
    <row r="211" spans="1:102" ht="20.25" x14ac:dyDescent="0.2">
      <c r="A211" s="94"/>
      <c r="B211" s="63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63"/>
      <c r="P211" s="71"/>
      <c r="Q211" s="71"/>
      <c r="R211" s="66"/>
      <c r="S211" s="66"/>
      <c r="T211" s="66"/>
      <c r="U211" s="66"/>
      <c r="V211" s="66"/>
      <c r="W211" s="63"/>
      <c r="X211" s="63"/>
      <c r="Y211" s="63"/>
      <c r="Z211" s="63"/>
      <c r="AA211" s="63"/>
      <c r="AB211" s="63"/>
      <c r="AC211" s="63"/>
      <c r="AD211" s="63"/>
      <c r="AE211" s="63"/>
      <c r="AF211" s="66"/>
      <c r="AG211" s="66"/>
      <c r="AH211" s="66"/>
      <c r="AI211" s="901">
        <v>4</v>
      </c>
      <c r="AJ211" s="902"/>
      <c r="AK211" s="151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94"/>
      <c r="BI211" s="303"/>
      <c r="BJ211" s="303"/>
      <c r="BK211" s="303"/>
      <c r="BL211" s="303"/>
      <c r="BM211" s="303"/>
      <c r="BN211" s="303"/>
      <c r="BO211" s="303"/>
      <c r="BP211" s="303"/>
      <c r="BQ211" s="303"/>
      <c r="BR211" s="303"/>
      <c r="BS211" s="303"/>
      <c r="BT211" s="303"/>
      <c r="BU211" s="303"/>
      <c r="BV211" s="303"/>
      <c r="BW211" s="303"/>
      <c r="BX211" s="303"/>
      <c r="BY211" s="303"/>
      <c r="BZ211" s="303"/>
      <c r="CA211" s="303"/>
      <c r="CB211" s="303"/>
      <c r="CC211" s="303"/>
      <c r="CD211" s="303"/>
      <c r="CE211" s="303"/>
      <c r="CF211" s="303"/>
      <c r="CG211" s="303"/>
      <c r="CH211" s="303"/>
      <c r="CI211" s="303"/>
      <c r="CJ211" s="303"/>
      <c r="CK211" s="303"/>
      <c r="CL211" s="303"/>
      <c r="CM211" s="303"/>
      <c r="CN211" s="303"/>
      <c r="CO211" s="303"/>
      <c r="CP211" s="303"/>
      <c r="CQ211" s="303"/>
      <c r="CR211" s="303"/>
      <c r="CS211" s="303"/>
      <c r="CT211" s="303"/>
      <c r="CU211" s="303"/>
      <c r="CV211" s="303"/>
      <c r="CW211" s="303"/>
      <c r="CX211" s="303"/>
    </row>
    <row r="212" spans="1:102" ht="20.25" x14ac:dyDescent="0.2">
      <c r="A212" s="94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6"/>
      <c r="AI212" s="66"/>
      <c r="AJ212" s="151"/>
      <c r="AK212" s="151"/>
      <c r="AL212" s="63"/>
      <c r="AM212" s="63"/>
      <c r="AN212" s="63"/>
      <c r="AO212" s="63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94"/>
      <c r="BI212" s="303"/>
      <c r="BJ212" s="303"/>
      <c r="BK212" s="303"/>
      <c r="BL212" s="303"/>
      <c r="BM212" s="303"/>
      <c r="BN212" s="303"/>
      <c r="BO212" s="303"/>
      <c r="BP212" s="303"/>
      <c r="BQ212" s="303"/>
      <c r="BR212" s="303"/>
      <c r="BS212" s="303"/>
      <c r="BT212" s="303"/>
      <c r="BU212" s="303"/>
      <c r="BV212" s="303"/>
      <c r="BW212" s="303"/>
      <c r="BX212" s="303"/>
      <c r="BY212" s="303"/>
      <c r="BZ212" s="303"/>
      <c r="CA212" s="303"/>
      <c r="CB212" s="303"/>
      <c r="CC212" s="303"/>
      <c r="CD212" s="303"/>
      <c r="CE212" s="303"/>
      <c r="CF212" s="303"/>
      <c r="CG212" s="303"/>
      <c r="CH212" s="303"/>
      <c r="CI212" s="303"/>
      <c r="CJ212" s="303"/>
      <c r="CK212" s="303"/>
      <c r="CL212" s="303"/>
      <c r="CM212" s="303"/>
      <c r="CN212" s="303"/>
      <c r="CO212" s="303"/>
      <c r="CP212" s="303"/>
      <c r="CQ212" s="303"/>
      <c r="CR212" s="303"/>
      <c r="CS212" s="303"/>
      <c r="CT212" s="303"/>
      <c r="CU212" s="303"/>
      <c r="CV212" s="303"/>
      <c r="CW212" s="303"/>
      <c r="CX212" s="303"/>
    </row>
    <row r="213" spans="1:102" ht="13.5" thickBot="1" x14ac:dyDescent="0.25">
      <c r="A213" s="94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94"/>
      <c r="BI213" s="303"/>
      <c r="BJ213" s="303"/>
      <c r="BK213" s="303"/>
      <c r="BL213" s="303"/>
      <c r="BM213" s="303"/>
      <c r="BN213" s="303"/>
      <c r="BO213" s="303"/>
      <c r="BP213" s="303"/>
      <c r="BQ213" s="303"/>
      <c r="BR213" s="303"/>
      <c r="BS213" s="303"/>
      <c r="BT213" s="303"/>
      <c r="BU213" s="303"/>
      <c r="BV213" s="303"/>
      <c r="BW213" s="303"/>
      <c r="BX213" s="303"/>
      <c r="BY213" s="303"/>
      <c r="BZ213" s="303"/>
      <c r="CA213" s="303"/>
      <c r="CB213" s="303"/>
      <c r="CC213" s="303"/>
      <c r="CD213" s="303"/>
      <c r="CE213" s="303"/>
      <c r="CF213" s="303"/>
      <c r="CG213" s="303"/>
      <c r="CH213" s="303"/>
      <c r="CI213" s="303"/>
      <c r="CJ213" s="303"/>
      <c r="CK213" s="303"/>
      <c r="CL213" s="303"/>
      <c r="CM213" s="303"/>
      <c r="CN213" s="303"/>
      <c r="CO213" s="303"/>
      <c r="CP213" s="303"/>
      <c r="CQ213" s="303"/>
      <c r="CR213" s="303"/>
      <c r="CS213" s="303"/>
      <c r="CT213" s="303"/>
      <c r="CU213" s="303"/>
      <c r="CV213" s="303"/>
      <c r="CW213" s="303"/>
      <c r="CX213" s="303"/>
    </row>
    <row r="214" spans="1:102" ht="13.5" thickBot="1" x14ac:dyDescent="0.25">
      <c r="A214" s="94"/>
      <c r="B214" s="63"/>
      <c r="C214" s="63"/>
      <c r="D214" s="1049" t="s">
        <v>539</v>
      </c>
      <c r="E214" s="905"/>
      <c r="F214" s="905"/>
      <c r="G214" s="905"/>
      <c r="H214" s="905"/>
      <c r="I214" s="905"/>
      <c r="J214" s="905"/>
      <c r="K214" s="63"/>
      <c r="L214" s="63"/>
      <c r="M214" s="63"/>
      <c r="N214" s="1049" t="s">
        <v>540</v>
      </c>
      <c r="O214" s="905"/>
      <c r="P214" s="905"/>
      <c r="Q214" s="905"/>
      <c r="R214" s="905"/>
      <c r="S214" s="905"/>
      <c r="T214" s="905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152"/>
      <c r="AQ214" s="152"/>
      <c r="AR214" s="152"/>
      <c r="AS214" s="152"/>
      <c r="AT214" s="152"/>
      <c r="AU214" s="152"/>
      <c r="AV214" s="152"/>
      <c r="AW214" s="152"/>
      <c r="AX214" s="152"/>
      <c r="AY214" s="152"/>
      <c r="AZ214" s="152"/>
      <c r="BA214" s="152"/>
      <c r="BB214" s="152"/>
      <c r="BC214" s="152"/>
      <c r="BD214" s="152"/>
      <c r="BE214" s="152"/>
      <c r="BF214" s="152"/>
      <c r="BG214" s="94"/>
      <c r="BI214" s="303"/>
      <c r="BJ214" s="303"/>
      <c r="BK214" s="303"/>
      <c r="BL214" s="303"/>
      <c r="BM214" s="303"/>
      <c r="BN214" s="303"/>
      <c r="BO214" s="303"/>
      <c r="BP214" s="303"/>
      <c r="BQ214" s="303"/>
      <c r="BR214" s="303"/>
      <c r="BS214" s="303"/>
      <c r="BT214" s="303"/>
      <c r="BU214" s="303"/>
      <c r="BV214" s="303"/>
      <c r="BW214" s="303"/>
      <c r="BX214" s="303"/>
      <c r="BY214" s="303"/>
      <c r="BZ214" s="303"/>
      <c r="CA214" s="303"/>
      <c r="CB214" s="303"/>
      <c r="CC214" s="303"/>
      <c r="CD214" s="303"/>
      <c r="CE214" s="303"/>
      <c r="CF214" s="303"/>
      <c r="CG214" s="303"/>
      <c r="CH214" s="303"/>
      <c r="CI214" s="303"/>
      <c r="CJ214" s="303"/>
      <c r="CK214" s="303"/>
      <c r="CL214" s="303"/>
      <c r="CM214" s="303"/>
      <c r="CN214" s="303"/>
      <c r="CO214" s="303"/>
      <c r="CP214" s="303"/>
      <c r="CQ214" s="303"/>
      <c r="CR214" s="303"/>
      <c r="CS214" s="303"/>
      <c r="CT214" s="303"/>
      <c r="CU214" s="303"/>
      <c r="CV214" s="303"/>
      <c r="CW214" s="303"/>
      <c r="CX214" s="303"/>
    </row>
    <row r="215" spans="1:102" x14ac:dyDescent="0.2">
      <c r="A215" s="94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94"/>
      <c r="BI215" s="303"/>
      <c r="BJ215" s="303"/>
      <c r="BK215" s="303"/>
      <c r="BL215" s="303"/>
      <c r="BM215" s="303"/>
      <c r="BN215" s="303"/>
      <c r="BO215" s="303"/>
      <c r="BP215" s="303"/>
      <c r="BQ215" s="303"/>
      <c r="BR215" s="303"/>
      <c r="BS215" s="303"/>
      <c r="BT215" s="303"/>
      <c r="BU215" s="303"/>
      <c r="BV215" s="303"/>
      <c r="BW215" s="303"/>
      <c r="BX215" s="303"/>
      <c r="BY215" s="303"/>
      <c r="BZ215" s="303"/>
      <c r="CA215" s="303"/>
      <c r="CB215" s="303"/>
      <c r="CC215" s="303"/>
      <c r="CD215" s="303"/>
      <c r="CE215" s="303"/>
      <c r="CF215" s="303"/>
      <c r="CG215" s="303"/>
      <c r="CH215" s="303"/>
      <c r="CI215" s="303"/>
      <c r="CJ215" s="303"/>
      <c r="CK215" s="303"/>
      <c r="CL215" s="303"/>
      <c r="CM215" s="303"/>
      <c r="CN215" s="303"/>
      <c r="CO215" s="303"/>
      <c r="CP215" s="303"/>
      <c r="CQ215" s="303"/>
      <c r="CR215" s="303"/>
      <c r="CS215" s="303"/>
      <c r="CT215" s="303"/>
      <c r="CU215" s="303"/>
      <c r="CV215" s="303"/>
      <c r="CW215" s="303"/>
      <c r="CX215" s="303"/>
    </row>
    <row r="216" spans="1:102" x14ac:dyDescent="0.2">
      <c r="A216" s="94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152"/>
      <c r="AQ216" s="152"/>
      <c r="AR216" s="152"/>
      <c r="AS216" s="152"/>
      <c r="AT216" s="152"/>
      <c r="AU216" s="152"/>
      <c r="AV216" s="152"/>
      <c r="AW216" s="152"/>
      <c r="AX216" s="152"/>
      <c r="AY216" s="152"/>
      <c r="AZ216" s="152"/>
      <c r="BA216" s="152"/>
      <c r="BB216" s="152"/>
      <c r="BC216" s="152"/>
      <c r="BD216" s="152"/>
      <c r="BE216" s="152"/>
      <c r="BF216" s="152"/>
      <c r="BG216" s="94"/>
      <c r="BI216" s="303"/>
      <c r="BJ216" s="303"/>
      <c r="BK216" s="303"/>
      <c r="BL216" s="303"/>
      <c r="BM216" s="303"/>
      <c r="BN216" s="303"/>
      <c r="BO216" s="303"/>
      <c r="BP216" s="303"/>
      <c r="BQ216" s="303"/>
      <c r="BR216" s="303"/>
      <c r="BS216" s="303"/>
      <c r="BT216" s="303"/>
      <c r="BU216" s="303"/>
      <c r="BV216" s="303"/>
      <c r="BW216" s="303"/>
      <c r="BX216" s="303"/>
      <c r="BY216" s="303"/>
      <c r="BZ216" s="303"/>
      <c r="CA216" s="303"/>
      <c r="CB216" s="303"/>
      <c r="CC216" s="303"/>
      <c r="CD216" s="303"/>
      <c r="CE216" s="303"/>
      <c r="CF216" s="303"/>
      <c r="CG216" s="303"/>
      <c r="CH216" s="303"/>
      <c r="CI216" s="303"/>
      <c r="CJ216" s="303"/>
      <c r="CK216" s="303"/>
      <c r="CL216" s="303"/>
      <c r="CM216" s="303"/>
      <c r="CN216" s="303"/>
      <c r="CO216" s="303"/>
      <c r="CP216" s="303"/>
      <c r="CQ216" s="303"/>
      <c r="CR216" s="303"/>
      <c r="CS216" s="303"/>
      <c r="CT216" s="303"/>
      <c r="CU216" s="303"/>
      <c r="CV216" s="303"/>
      <c r="CW216" s="303"/>
      <c r="CX216" s="303"/>
    </row>
    <row r="217" spans="1:102" x14ac:dyDescent="0.2">
      <c r="A217" s="94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94"/>
      <c r="BI217" s="303"/>
      <c r="BJ217" s="303"/>
      <c r="BK217" s="303"/>
      <c r="BL217" s="303"/>
      <c r="BM217" s="303"/>
      <c r="BN217" s="303"/>
      <c r="BO217" s="303"/>
      <c r="BP217" s="303"/>
      <c r="BQ217" s="303"/>
      <c r="BR217" s="303"/>
      <c r="BS217" s="303"/>
      <c r="BT217" s="303"/>
      <c r="BU217" s="303"/>
      <c r="BV217" s="303"/>
      <c r="BW217" s="303"/>
      <c r="BX217" s="303"/>
      <c r="BY217" s="303"/>
      <c r="BZ217" s="303"/>
      <c r="CA217" s="303"/>
      <c r="CB217" s="303"/>
      <c r="CC217" s="303"/>
      <c r="CD217" s="303"/>
      <c r="CE217" s="303"/>
      <c r="CF217" s="303"/>
      <c r="CG217" s="303"/>
      <c r="CH217" s="303"/>
      <c r="CI217" s="303"/>
      <c r="CJ217" s="303"/>
      <c r="CK217" s="303"/>
      <c r="CL217" s="303"/>
      <c r="CM217" s="303"/>
      <c r="CN217" s="303"/>
      <c r="CO217" s="303"/>
      <c r="CP217" s="303"/>
      <c r="CQ217" s="303"/>
      <c r="CR217" s="303"/>
      <c r="CS217" s="303"/>
      <c r="CT217" s="303"/>
      <c r="CU217" s="303"/>
      <c r="CV217" s="303"/>
      <c r="CW217" s="303"/>
      <c r="CX217" s="303"/>
    </row>
    <row r="218" spans="1:102" x14ac:dyDescent="0.2">
      <c r="A218" s="94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94"/>
      <c r="BI218" s="303"/>
      <c r="BJ218" s="303"/>
      <c r="BK218" s="303"/>
      <c r="BL218" s="303"/>
      <c r="BM218" s="303"/>
      <c r="BN218" s="303"/>
      <c r="BO218" s="303"/>
      <c r="BP218" s="303"/>
      <c r="BQ218" s="303"/>
      <c r="BR218" s="303"/>
      <c r="BS218" s="303"/>
      <c r="BT218" s="303"/>
      <c r="BU218" s="303"/>
      <c r="BV218" s="303"/>
      <c r="BW218" s="303"/>
      <c r="BX218" s="303"/>
      <c r="BY218" s="303"/>
      <c r="BZ218" s="303"/>
      <c r="CA218" s="303"/>
      <c r="CB218" s="303"/>
      <c r="CC218" s="303"/>
      <c r="CD218" s="303"/>
      <c r="CE218" s="303"/>
      <c r="CF218" s="303"/>
      <c r="CG218" s="303"/>
      <c r="CH218" s="303"/>
      <c r="CI218" s="303"/>
      <c r="CJ218" s="303"/>
      <c r="CK218" s="303"/>
      <c r="CL218" s="303"/>
      <c r="CM218" s="303"/>
      <c r="CN218" s="303"/>
      <c r="CO218" s="303"/>
      <c r="CP218" s="303"/>
      <c r="CQ218" s="303"/>
      <c r="CR218" s="303"/>
      <c r="CS218" s="303"/>
      <c r="CT218" s="303"/>
      <c r="CU218" s="303"/>
      <c r="CV218" s="303"/>
      <c r="CW218" s="303"/>
      <c r="CX218" s="303"/>
    </row>
    <row r="219" spans="1:102" x14ac:dyDescent="0.2">
      <c r="A219" s="94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6"/>
      <c r="AQ219" s="66"/>
      <c r="AR219" s="66"/>
      <c r="AS219" s="903" t="s">
        <v>193</v>
      </c>
      <c r="AT219" s="903"/>
      <c r="AU219" s="903"/>
      <c r="AV219" s="903"/>
      <c r="AW219" s="903"/>
      <c r="AX219" s="903"/>
      <c r="AY219" s="903"/>
      <c r="AZ219" s="903"/>
      <c r="BA219" s="903"/>
      <c r="BB219" s="903"/>
      <c r="BC219" s="903"/>
      <c r="BD219" s="903"/>
      <c r="BE219" s="903"/>
      <c r="BF219" s="63"/>
      <c r="BG219" s="94"/>
      <c r="BI219" s="303"/>
      <c r="BJ219" s="303"/>
      <c r="BK219" s="303"/>
      <c r="BL219" s="303"/>
      <c r="BM219" s="303"/>
      <c r="BN219" s="303"/>
      <c r="BO219" s="303"/>
      <c r="BP219" s="303"/>
      <c r="BQ219" s="303"/>
      <c r="BR219" s="303"/>
      <c r="BS219" s="303"/>
      <c r="BT219" s="303"/>
      <c r="BU219" s="303"/>
      <c r="BV219" s="303"/>
      <c r="BW219" s="303"/>
      <c r="BX219" s="303"/>
      <c r="BY219" s="303"/>
      <c r="BZ219" s="303"/>
      <c r="CA219" s="303"/>
      <c r="CB219" s="303"/>
      <c r="CC219" s="303"/>
      <c r="CD219" s="303"/>
      <c r="CE219" s="303"/>
      <c r="CF219" s="303"/>
      <c r="CG219" s="303"/>
      <c r="CH219" s="303"/>
      <c r="CI219" s="303"/>
      <c r="CJ219" s="303"/>
      <c r="CK219" s="303"/>
      <c r="CL219" s="303"/>
      <c r="CM219" s="303"/>
      <c r="CN219" s="303"/>
      <c r="CO219" s="303"/>
      <c r="CP219" s="303"/>
      <c r="CQ219" s="303"/>
      <c r="CR219" s="303"/>
      <c r="CS219" s="303"/>
      <c r="CT219" s="303"/>
      <c r="CU219" s="303"/>
      <c r="CV219" s="303"/>
      <c r="CW219" s="303"/>
      <c r="CX219" s="303"/>
    </row>
    <row r="220" spans="1:102" x14ac:dyDescent="0.2">
      <c r="A220" s="94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3"/>
      <c r="BF220" s="63"/>
      <c r="BG220" s="94"/>
      <c r="BI220" s="303"/>
      <c r="BJ220" s="303"/>
      <c r="BK220" s="303"/>
      <c r="BL220" s="303"/>
      <c r="BM220" s="303"/>
      <c r="BN220" s="303"/>
      <c r="BO220" s="303"/>
      <c r="BP220" s="303"/>
      <c r="BQ220" s="303"/>
      <c r="BR220" s="303"/>
      <c r="BS220" s="303"/>
      <c r="BT220" s="303"/>
      <c r="BU220" s="303"/>
      <c r="BV220" s="303"/>
      <c r="BW220" s="303"/>
      <c r="BX220" s="303"/>
      <c r="BY220" s="303"/>
      <c r="BZ220" s="303"/>
      <c r="CA220" s="303"/>
      <c r="CB220" s="303"/>
      <c r="CC220" s="303"/>
      <c r="CD220" s="303"/>
      <c r="CE220" s="303"/>
      <c r="CF220" s="303"/>
      <c r="CG220" s="303"/>
      <c r="CH220" s="303"/>
      <c r="CI220" s="303"/>
      <c r="CJ220" s="303"/>
      <c r="CK220" s="303"/>
      <c r="CL220" s="303"/>
      <c r="CM220" s="303"/>
      <c r="CN220" s="303"/>
      <c r="CO220" s="303"/>
      <c r="CP220" s="303"/>
      <c r="CQ220" s="303"/>
      <c r="CR220" s="303"/>
      <c r="CS220" s="303"/>
      <c r="CT220" s="303"/>
      <c r="CU220" s="303"/>
      <c r="CV220" s="303"/>
      <c r="CW220" s="303"/>
      <c r="CX220" s="303"/>
    </row>
    <row r="221" spans="1:102" x14ac:dyDescent="0.2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I221" s="303"/>
      <c r="BJ221" s="303"/>
      <c r="BK221" s="303"/>
      <c r="BL221" s="303"/>
      <c r="BM221" s="303"/>
      <c r="BN221" s="303"/>
      <c r="BO221" s="303"/>
      <c r="BP221" s="303"/>
      <c r="BQ221" s="303"/>
      <c r="BR221" s="303"/>
      <c r="BS221" s="303"/>
      <c r="BT221" s="303"/>
      <c r="BU221" s="303"/>
      <c r="BV221" s="303"/>
      <c r="BW221" s="303"/>
      <c r="BX221" s="303"/>
      <c r="BY221" s="303"/>
      <c r="BZ221" s="303"/>
      <c r="CA221" s="303"/>
      <c r="CB221" s="303"/>
      <c r="CC221" s="303"/>
      <c r="CD221" s="303"/>
      <c r="CE221" s="303"/>
      <c r="CF221" s="303"/>
      <c r="CG221" s="303"/>
      <c r="CH221" s="303"/>
      <c r="CI221" s="303"/>
      <c r="CJ221" s="303"/>
      <c r="CK221" s="303"/>
      <c r="CL221" s="303"/>
      <c r="CM221" s="303"/>
      <c r="CN221" s="303"/>
      <c r="CO221" s="303"/>
      <c r="CP221" s="303"/>
      <c r="CQ221" s="303"/>
      <c r="CR221" s="303"/>
      <c r="CS221" s="303"/>
      <c r="CT221" s="303"/>
      <c r="CU221" s="303"/>
      <c r="CV221" s="303"/>
      <c r="CW221" s="303"/>
      <c r="CX221" s="303"/>
    </row>
    <row r="222" spans="1:102" x14ac:dyDescent="0.2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I222" s="303"/>
      <c r="BJ222" s="303"/>
      <c r="BK222" s="303"/>
      <c r="BL222" s="303"/>
      <c r="BM222" s="303"/>
      <c r="BN222" s="303"/>
      <c r="BO222" s="303"/>
      <c r="BP222" s="303"/>
      <c r="BQ222" s="303"/>
      <c r="BR222" s="303"/>
      <c r="BS222" s="303"/>
      <c r="BT222" s="303"/>
      <c r="BU222" s="303"/>
      <c r="BV222" s="303"/>
      <c r="BW222" s="303"/>
      <c r="BX222" s="303"/>
      <c r="BY222" s="303"/>
      <c r="BZ222" s="303"/>
      <c r="CA222" s="303"/>
      <c r="CB222" s="303"/>
      <c r="CC222" s="303"/>
      <c r="CD222" s="303"/>
      <c r="CE222" s="303"/>
      <c r="CF222" s="303"/>
      <c r="CG222" s="303"/>
      <c r="CH222" s="303"/>
      <c r="CI222" s="303"/>
      <c r="CJ222" s="303"/>
      <c r="CK222" s="303"/>
      <c r="CL222" s="303"/>
      <c r="CM222" s="303"/>
      <c r="CN222" s="303"/>
      <c r="CO222" s="303"/>
      <c r="CP222" s="303"/>
      <c r="CQ222" s="303"/>
      <c r="CR222" s="303"/>
      <c r="CS222" s="303"/>
      <c r="CT222" s="303"/>
      <c r="CU222" s="303"/>
      <c r="CV222" s="303"/>
      <c r="CW222" s="303"/>
      <c r="CX222" s="303"/>
    </row>
    <row r="223" spans="1:102" x14ac:dyDescent="0.2">
      <c r="A223" s="94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4"/>
      <c r="BB223" s="94"/>
      <c r="BC223" s="94"/>
      <c r="BD223" s="94"/>
      <c r="BE223" s="94"/>
      <c r="BF223" s="94"/>
      <c r="BG223" s="94"/>
      <c r="BI223" s="303"/>
      <c r="BJ223" s="303"/>
      <c r="BK223" s="303"/>
      <c r="BL223" s="303"/>
      <c r="BM223" s="303"/>
      <c r="BN223" s="303"/>
      <c r="BO223" s="303"/>
      <c r="BP223" s="303"/>
      <c r="BQ223" s="303"/>
      <c r="BR223" s="303"/>
      <c r="BS223" s="303"/>
      <c r="BT223" s="303"/>
      <c r="BU223" s="303"/>
      <c r="BV223" s="303"/>
      <c r="BW223" s="303"/>
      <c r="BX223" s="303"/>
      <c r="BY223" s="303"/>
      <c r="BZ223" s="303"/>
      <c r="CA223" s="303"/>
      <c r="CB223" s="303"/>
      <c r="CC223" s="303"/>
      <c r="CD223" s="303"/>
      <c r="CE223" s="303"/>
      <c r="CF223" s="303"/>
      <c r="CG223" s="303"/>
      <c r="CH223" s="303"/>
      <c r="CI223" s="303"/>
      <c r="CJ223" s="303"/>
      <c r="CK223" s="303"/>
      <c r="CL223" s="303"/>
      <c r="CM223" s="303"/>
      <c r="CN223" s="303"/>
      <c r="CO223" s="303"/>
      <c r="CP223" s="303"/>
      <c r="CQ223" s="303"/>
      <c r="CR223" s="303"/>
      <c r="CS223" s="303"/>
      <c r="CT223" s="303"/>
      <c r="CU223" s="303"/>
      <c r="CV223" s="303"/>
      <c r="CW223" s="303"/>
      <c r="CX223" s="303"/>
    </row>
    <row r="224" spans="1:102" ht="23.25" x14ac:dyDescent="0.2">
      <c r="A224" s="101"/>
      <c r="B224" s="101"/>
      <c r="C224" s="900" t="s">
        <v>806</v>
      </c>
      <c r="D224" s="900"/>
      <c r="E224" s="900"/>
      <c r="F224" s="900"/>
      <c r="G224" s="900"/>
      <c r="H224" s="900"/>
      <c r="I224" s="900"/>
      <c r="J224" s="900"/>
      <c r="K224" s="900"/>
      <c r="L224" s="900"/>
      <c r="M224" s="900"/>
      <c r="N224" s="900"/>
      <c r="O224" s="900"/>
      <c r="P224" s="900"/>
      <c r="Q224" s="900"/>
      <c r="R224" s="900"/>
      <c r="S224" s="900"/>
      <c r="T224" s="900"/>
      <c r="U224" s="900"/>
      <c r="V224" s="900"/>
      <c r="W224" s="900"/>
      <c r="X224" s="900"/>
      <c r="Y224" s="900"/>
      <c r="Z224" s="900"/>
      <c r="AA224" s="900"/>
      <c r="AB224" s="900"/>
      <c r="AC224" s="900"/>
      <c r="AD224" s="900"/>
      <c r="AE224" s="900"/>
      <c r="AF224" s="900"/>
      <c r="AG224" s="900"/>
      <c r="AH224" s="900"/>
      <c r="AI224" s="900"/>
      <c r="AJ224" s="900"/>
      <c r="AK224" s="900"/>
      <c r="AL224" s="900"/>
      <c r="AM224" s="900"/>
      <c r="AN224" s="900"/>
      <c r="AO224" s="900"/>
      <c r="AP224" s="900"/>
      <c r="AQ224" s="900"/>
      <c r="AR224" s="900"/>
      <c r="AS224" s="900"/>
      <c r="AT224" s="900"/>
      <c r="AU224" s="900"/>
      <c r="AV224" s="900"/>
      <c r="AW224" s="900"/>
      <c r="AX224" s="900"/>
      <c r="AY224" s="900"/>
      <c r="AZ224" s="900"/>
      <c r="BA224" s="900"/>
      <c r="BB224" s="900"/>
      <c r="BC224" s="900"/>
      <c r="BD224" s="900"/>
      <c r="BE224" s="900"/>
      <c r="BF224" s="102"/>
      <c r="BG224" s="102"/>
      <c r="BH224" s="161"/>
      <c r="BI224" s="161"/>
      <c r="BJ224" s="161"/>
      <c r="BK224" s="161"/>
      <c r="BL224" s="161"/>
      <c r="BM224" s="161"/>
      <c r="BN224" s="161"/>
      <c r="BO224" s="161"/>
      <c r="BP224" s="161"/>
      <c r="BQ224" s="161"/>
      <c r="BR224" s="161"/>
      <c r="BS224" s="161"/>
      <c r="BT224" s="161"/>
      <c r="BU224" s="161"/>
      <c r="BV224" s="161"/>
      <c r="BW224" s="161"/>
      <c r="BX224" s="161"/>
      <c r="BY224" s="161"/>
      <c r="BZ224" s="161"/>
      <c r="CA224" s="161"/>
      <c r="CB224" s="161"/>
      <c r="CC224" s="161"/>
      <c r="CD224" s="161"/>
      <c r="CE224" s="161"/>
      <c r="CF224" s="161"/>
      <c r="CG224" s="161"/>
      <c r="CH224" s="161"/>
      <c r="CI224" s="161"/>
      <c r="CJ224" s="161"/>
      <c r="CK224" s="161"/>
      <c r="CL224" s="161"/>
      <c r="CM224" s="161"/>
    </row>
    <row r="225" spans="1:139" ht="13.5" thickBot="1" x14ac:dyDescent="0.25">
      <c r="A225" s="94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61"/>
      <c r="BI225" s="161"/>
      <c r="BJ225" s="161"/>
      <c r="BK225" s="161"/>
      <c r="BL225" s="161"/>
      <c r="BM225" s="161"/>
      <c r="BN225" s="161"/>
      <c r="BO225" s="161"/>
      <c r="BP225" s="161"/>
      <c r="BQ225" s="161"/>
      <c r="BR225" s="161"/>
      <c r="BS225" s="161"/>
      <c r="BT225" s="161"/>
      <c r="BU225" s="161"/>
      <c r="BV225" s="161"/>
      <c r="BW225" s="161"/>
      <c r="BX225" s="161"/>
      <c r="BY225" s="161"/>
      <c r="BZ225" s="161"/>
      <c r="CA225" s="161"/>
      <c r="CB225" s="161"/>
      <c r="CC225" s="161"/>
      <c r="CD225" s="161"/>
      <c r="CE225" s="161"/>
      <c r="CF225" s="161"/>
      <c r="CG225" s="161"/>
      <c r="CH225" s="161"/>
      <c r="CI225" s="161"/>
      <c r="CJ225" s="161"/>
      <c r="CK225" s="161"/>
      <c r="CL225" s="161"/>
      <c r="CM225" s="161"/>
    </row>
    <row r="226" spans="1:139" ht="13.5" thickBot="1" x14ac:dyDescent="0.25">
      <c r="A226" s="584"/>
      <c r="B226" s="894" t="s">
        <v>797</v>
      </c>
      <c r="C226" s="895"/>
      <c r="D226" s="895"/>
      <c r="E226" s="895"/>
      <c r="F226" s="895"/>
      <c r="G226" s="895"/>
      <c r="H226" s="895"/>
      <c r="I226" s="895"/>
      <c r="J226" s="895"/>
      <c r="K226" s="895"/>
      <c r="L226" s="895"/>
      <c r="M226" s="895"/>
      <c r="N226" s="895"/>
      <c r="O226" s="895"/>
      <c r="P226" s="895"/>
      <c r="Q226" s="895"/>
      <c r="R226" s="896" t="s">
        <v>789</v>
      </c>
      <c r="S226" s="897"/>
      <c r="T226" s="897"/>
      <c r="U226" s="897"/>
      <c r="V226" s="897"/>
      <c r="W226" s="897"/>
      <c r="X226" s="897"/>
      <c r="Y226" s="897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584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161"/>
      <c r="BR226" s="161"/>
      <c r="BS226" s="161"/>
      <c r="BT226" s="161"/>
      <c r="BU226" s="161"/>
      <c r="BV226" s="161"/>
      <c r="BW226" s="161"/>
      <c r="BX226" s="161"/>
      <c r="BY226" s="161"/>
      <c r="BZ226" s="161"/>
      <c r="CA226" s="161"/>
      <c r="CB226" s="161"/>
      <c r="CC226" s="161"/>
      <c r="CD226" s="161"/>
      <c r="CE226" s="161"/>
      <c r="CF226" s="161"/>
      <c r="CG226" s="161"/>
      <c r="CH226" s="161"/>
      <c r="CI226" s="161"/>
      <c r="CJ226" s="161"/>
      <c r="CK226" s="161"/>
      <c r="CL226" s="161"/>
      <c r="CM226" s="161"/>
    </row>
    <row r="227" spans="1:139" x14ac:dyDescent="0.2">
      <c r="A227" s="584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584"/>
      <c r="BH227" s="161"/>
      <c r="BI227" s="161"/>
      <c r="BJ227" s="161"/>
      <c r="BK227" s="161"/>
      <c r="BL227" s="161"/>
      <c r="BM227" s="161"/>
      <c r="BN227" s="161"/>
      <c r="BO227" s="161"/>
      <c r="BP227" s="161"/>
      <c r="BQ227" s="161"/>
      <c r="BR227" s="161"/>
      <c r="BS227" s="161"/>
      <c r="BT227" s="161"/>
      <c r="BU227" s="161"/>
      <c r="BV227" s="161"/>
      <c r="BW227" s="161"/>
      <c r="BX227" s="161"/>
      <c r="BY227" s="161"/>
      <c r="BZ227" s="161"/>
      <c r="CA227" s="161"/>
      <c r="CB227" s="161"/>
      <c r="CC227" s="161"/>
      <c r="CD227" s="161"/>
      <c r="CE227" s="161"/>
      <c r="CF227" s="161"/>
      <c r="CG227" s="161"/>
      <c r="CH227" s="161"/>
      <c r="CI227" s="161"/>
      <c r="CJ227" s="161"/>
      <c r="CK227" s="161"/>
      <c r="CL227" s="161"/>
      <c r="CM227" s="161"/>
    </row>
    <row r="228" spans="1:139" ht="66.75" customHeight="1" x14ac:dyDescent="0.2">
      <c r="A228" s="584"/>
      <c r="B228" s="63"/>
      <c r="C228" s="63"/>
      <c r="D228" s="63"/>
      <c r="E228" s="893" t="s">
        <v>811</v>
      </c>
      <c r="F228" s="893"/>
      <c r="G228" s="893"/>
      <c r="H228" s="893"/>
      <c r="I228" s="893"/>
      <c r="J228" s="893"/>
      <c r="K228" s="893"/>
      <c r="L228" s="893"/>
      <c r="M228" s="893"/>
      <c r="N228" s="893"/>
      <c r="O228" s="893"/>
      <c r="P228" s="893"/>
      <c r="Q228" s="893"/>
      <c r="R228" s="893"/>
      <c r="S228" s="893"/>
      <c r="T228" s="893"/>
      <c r="U228" s="893"/>
      <c r="V228" s="893"/>
      <c r="W228" s="893"/>
      <c r="X228" s="893"/>
      <c r="Y228" s="893"/>
      <c r="Z228" s="893"/>
      <c r="AA228" s="893"/>
      <c r="AB228" s="63"/>
      <c r="AC228" s="63"/>
      <c r="AD228" s="63"/>
      <c r="AE228" s="63"/>
      <c r="AF228" s="63"/>
      <c r="AG228" s="893" t="s">
        <v>791</v>
      </c>
      <c r="AH228" s="893"/>
      <c r="AI228" s="893"/>
      <c r="AJ228" s="893"/>
      <c r="AK228" s="893"/>
      <c r="AL228" s="893"/>
      <c r="AM228" s="893"/>
      <c r="AN228" s="893"/>
      <c r="AO228" s="893"/>
      <c r="AP228" s="893"/>
      <c r="AQ228" s="893"/>
      <c r="AR228" s="893"/>
      <c r="AS228" s="893"/>
      <c r="AT228" s="893"/>
      <c r="AU228" s="893"/>
      <c r="AV228" s="893"/>
      <c r="AW228" s="893"/>
      <c r="AX228" s="893"/>
      <c r="AY228" s="893"/>
      <c r="AZ228" s="893"/>
      <c r="BA228" s="893"/>
      <c r="BB228" s="893"/>
      <c r="BC228" s="893"/>
      <c r="BD228" s="132"/>
      <c r="BE228" s="132"/>
      <c r="BF228" s="152"/>
      <c r="BG228" s="584"/>
      <c r="BH228" s="161"/>
      <c r="BI228" s="161"/>
      <c r="BJ228" s="161"/>
      <c r="BK228" s="161"/>
      <c r="BL228" s="161"/>
      <c r="BM228" s="161"/>
      <c r="BN228" s="161"/>
      <c r="BO228" s="161"/>
      <c r="BP228" s="161"/>
      <c r="BQ228" s="161"/>
      <c r="BR228" s="161"/>
      <c r="BS228" s="161"/>
      <c r="BT228" s="161"/>
      <c r="BU228" s="161"/>
      <c r="BV228" s="161"/>
      <c r="BW228" s="161"/>
      <c r="BX228" s="161"/>
      <c r="BY228" s="161"/>
      <c r="BZ228" s="161"/>
      <c r="CA228" s="161"/>
      <c r="CB228" s="161"/>
      <c r="CC228" s="161"/>
      <c r="CD228" s="161"/>
      <c r="CE228" s="161"/>
      <c r="CF228" s="161"/>
      <c r="CG228" s="161"/>
      <c r="CH228" s="161"/>
      <c r="CI228" s="161"/>
      <c r="CJ228" s="161"/>
      <c r="CK228" s="161"/>
      <c r="CL228" s="161"/>
      <c r="CM228" s="161"/>
    </row>
    <row r="229" spans="1:139" x14ac:dyDescent="0.2">
      <c r="A229" s="584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3"/>
      <c r="BF229" s="63"/>
      <c r="BG229" s="584"/>
      <c r="BH229" s="161"/>
      <c r="BI229" s="161"/>
      <c r="BJ229" s="161"/>
      <c r="BK229" s="161"/>
      <c r="BL229" s="161"/>
      <c r="BM229" s="161"/>
      <c r="BN229" s="161"/>
      <c r="BO229" s="161"/>
      <c r="BP229" s="161"/>
      <c r="BQ229" s="161"/>
      <c r="BR229" s="161"/>
      <c r="BS229" s="161"/>
      <c r="BT229" s="161"/>
      <c r="BU229" s="161"/>
      <c r="BV229" s="161"/>
      <c r="BW229" s="161"/>
      <c r="BX229" s="161"/>
      <c r="BY229" s="161"/>
      <c r="BZ229" s="161"/>
      <c r="CA229" s="161"/>
      <c r="CB229" s="161"/>
      <c r="CC229" s="161"/>
      <c r="CD229" s="161"/>
      <c r="CE229" s="161"/>
      <c r="CF229" s="161"/>
      <c r="CG229" s="161"/>
      <c r="CH229" s="161"/>
      <c r="CI229" s="161"/>
      <c r="CJ229" s="161"/>
      <c r="CK229" s="161"/>
      <c r="CL229" s="161"/>
      <c r="CM229" s="161"/>
    </row>
    <row r="230" spans="1:139" x14ac:dyDescent="0.2">
      <c r="A230" s="584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152"/>
      <c r="AQ230" s="152"/>
      <c r="AR230" s="152"/>
      <c r="AS230" s="152"/>
      <c r="AT230" s="152"/>
      <c r="AU230" s="152"/>
      <c r="AV230" s="152"/>
      <c r="AW230" s="152"/>
      <c r="AX230" s="152"/>
      <c r="AY230" s="152"/>
      <c r="AZ230" s="152"/>
      <c r="BA230" s="152"/>
      <c r="BB230" s="152"/>
      <c r="BC230" s="152"/>
      <c r="BD230" s="152"/>
      <c r="BE230" s="152"/>
      <c r="BF230" s="63"/>
      <c r="BG230" s="584"/>
      <c r="BH230" s="161"/>
      <c r="BI230" s="161"/>
      <c r="BJ230" s="161"/>
      <c r="BK230" s="161"/>
      <c r="BL230" s="161"/>
      <c r="BM230" s="161"/>
      <c r="BN230" s="161"/>
      <c r="BO230" s="161"/>
      <c r="BP230" s="161"/>
      <c r="BQ230" s="161"/>
      <c r="BR230" s="161"/>
      <c r="BS230" s="161"/>
      <c r="BT230" s="161"/>
      <c r="BU230" s="161"/>
      <c r="BV230" s="161"/>
      <c r="BW230" s="161"/>
      <c r="BX230" s="161"/>
      <c r="BY230" s="161"/>
      <c r="BZ230" s="161"/>
      <c r="CA230" s="161"/>
      <c r="CB230" s="161"/>
      <c r="CC230" s="161"/>
      <c r="CD230" s="161"/>
      <c r="CE230" s="161"/>
      <c r="CF230" s="161"/>
      <c r="CG230" s="161"/>
      <c r="CH230" s="161"/>
      <c r="CI230" s="161"/>
      <c r="CJ230" s="161"/>
      <c r="CK230" s="161"/>
      <c r="CL230" s="161"/>
      <c r="CM230" s="161"/>
    </row>
    <row r="231" spans="1:139" x14ac:dyDescent="0.2">
      <c r="A231" s="584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584"/>
      <c r="BH231" s="161"/>
      <c r="BI231" s="161"/>
      <c r="BJ231" s="161"/>
      <c r="BK231" s="161"/>
      <c r="BL231" s="161"/>
      <c r="BM231" s="161"/>
      <c r="BN231" s="161"/>
      <c r="BO231" s="161"/>
      <c r="BP231" s="161"/>
      <c r="BQ231" s="161"/>
      <c r="BR231" s="161"/>
      <c r="BS231" s="161"/>
      <c r="BT231" s="161"/>
      <c r="BU231" s="161"/>
      <c r="BV231" s="161"/>
      <c r="BW231" s="161"/>
      <c r="BX231" s="161"/>
      <c r="BY231" s="161"/>
      <c r="BZ231" s="161"/>
      <c r="CA231" s="161"/>
      <c r="CB231" s="161"/>
      <c r="CC231" s="161"/>
      <c r="CD231" s="161"/>
      <c r="CE231" s="161"/>
      <c r="CF231" s="161"/>
      <c r="CG231" s="161"/>
      <c r="CH231" s="161"/>
      <c r="CI231" s="161"/>
      <c r="CJ231" s="161"/>
      <c r="CK231" s="161"/>
      <c r="CL231" s="161"/>
      <c r="CM231" s="161"/>
    </row>
    <row r="232" spans="1:139" ht="15.75" x14ac:dyDescent="0.2">
      <c r="A232" s="584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584"/>
      <c r="BH232" s="161"/>
      <c r="BI232" s="161"/>
      <c r="BJ232" s="161"/>
      <c r="BK232" s="161"/>
      <c r="BL232" s="161"/>
      <c r="BM232" s="161"/>
      <c r="BN232" s="161"/>
      <c r="BO232" s="161"/>
      <c r="BP232" s="161"/>
      <c r="BQ232" s="198"/>
      <c r="BR232" s="198"/>
      <c r="BS232" s="198"/>
      <c r="BT232" s="161"/>
      <c r="BU232" s="161"/>
      <c r="BV232" s="161"/>
      <c r="BW232" s="161"/>
      <c r="BX232" s="161"/>
      <c r="BY232" s="161"/>
      <c r="BZ232" s="161"/>
      <c r="CA232" s="161"/>
      <c r="CB232" s="161"/>
      <c r="CC232" s="161"/>
      <c r="CD232" s="161"/>
      <c r="CE232" s="161"/>
      <c r="CF232" s="161"/>
      <c r="CG232" s="161"/>
      <c r="CH232" s="161"/>
      <c r="CI232" s="161"/>
      <c r="CJ232" s="161"/>
      <c r="CK232" s="161"/>
      <c r="CL232" s="161"/>
      <c r="CM232" s="161"/>
    </row>
    <row r="233" spans="1:139" ht="15.75" x14ac:dyDescent="0.2">
      <c r="A233" s="584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6"/>
      <c r="AQ233" s="66"/>
      <c r="AR233" s="66"/>
      <c r="AS233" s="132"/>
      <c r="AT233" s="132"/>
      <c r="AU233" s="132"/>
      <c r="AV233" s="132"/>
      <c r="AW233" s="132"/>
      <c r="AX233" s="132"/>
      <c r="AY233" s="132"/>
      <c r="AZ233" s="132"/>
      <c r="BA233" s="132"/>
      <c r="BB233" s="132"/>
      <c r="BC233" s="132"/>
      <c r="BD233" s="132"/>
      <c r="BE233" s="132"/>
      <c r="BF233" s="152"/>
      <c r="BG233" s="584"/>
      <c r="BH233" s="161"/>
      <c r="BI233" s="162"/>
      <c r="BJ233" s="162"/>
      <c r="BK233" s="162"/>
      <c r="BL233" s="162"/>
      <c r="BM233" s="162"/>
      <c r="BN233" s="162"/>
      <c r="BO233" s="162"/>
      <c r="BP233" s="162"/>
      <c r="BQ233" s="198"/>
      <c r="BR233" s="198"/>
      <c r="BS233" s="198"/>
      <c r="BT233" s="217"/>
      <c r="BU233" s="217"/>
      <c r="BV233" s="217"/>
      <c r="BW233" s="217"/>
      <c r="BX233" s="217"/>
      <c r="BY233" s="217"/>
      <c r="BZ233" s="217"/>
      <c r="CA233" s="217"/>
      <c r="CB233" s="217"/>
      <c r="CC233" s="217"/>
      <c r="CD233" s="217"/>
      <c r="CE233" s="217"/>
      <c r="CF233" s="217"/>
      <c r="CG233" s="217"/>
      <c r="CH233" s="217"/>
      <c r="CI233" s="217"/>
      <c r="CJ233" s="217"/>
      <c r="CK233" s="161"/>
      <c r="CL233" s="161"/>
      <c r="CM233" s="161"/>
    </row>
    <row r="234" spans="1:139" x14ac:dyDescent="0.2">
      <c r="A234" s="584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3"/>
      <c r="BF234" s="63"/>
      <c r="BG234" s="584"/>
      <c r="BH234" s="161"/>
      <c r="BI234" s="162"/>
      <c r="BJ234" s="162"/>
      <c r="BK234" s="162"/>
      <c r="BL234" s="162"/>
      <c r="BM234" s="162"/>
      <c r="BN234" s="162"/>
      <c r="BO234" s="162"/>
      <c r="BP234" s="162"/>
      <c r="BQ234" s="161"/>
      <c r="BR234" s="161"/>
      <c r="BS234" s="161"/>
      <c r="BT234" s="217"/>
      <c r="BU234" s="217"/>
      <c r="BV234" s="217"/>
      <c r="BW234" s="217"/>
      <c r="BX234" s="217"/>
      <c r="BY234" s="217"/>
      <c r="BZ234" s="217"/>
      <c r="CA234" s="217"/>
      <c r="CB234" s="217"/>
      <c r="CC234" s="217"/>
      <c r="CD234" s="217"/>
      <c r="CE234" s="217"/>
      <c r="CF234" s="217"/>
      <c r="CG234" s="217"/>
      <c r="CH234" s="217"/>
      <c r="CI234" s="217"/>
      <c r="CJ234" s="217"/>
      <c r="CK234" s="161"/>
      <c r="CL234" s="161"/>
      <c r="CM234" s="161"/>
    </row>
    <row r="235" spans="1:139" x14ac:dyDescent="0.2">
      <c r="A235" s="584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152"/>
      <c r="AQ235" s="152"/>
      <c r="AR235" s="152"/>
      <c r="AS235" s="152"/>
      <c r="AT235" s="152"/>
      <c r="AU235" s="152"/>
      <c r="AV235" s="152"/>
      <c r="AW235" s="152"/>
      <c r="AX235" s="152"/>
      <c r="AY235" s="152"/>
      <c r="AZ235" s="152"/>
      <c r="BA235" s="152"/>
      <c r="BB235" s="152"/>
      <c r="BC235" s="152"/>
      <c r="BD235" s="152"/>
      <c r="BE235" s="152"/>
      <c r="BF235" s="63"/>
      <c r="BG235" s="584"/>
      <c r="BH235" s="161"/>
      <c r="BI235" s="162"/>
      <c r="BJ235" s="162"/>
      <c r="BK235" s="162"/>
      <c r="BL235" s="162"/>
      <c r="BM235" s="162"/>
      <c r="BN235" s="162"/>
      <c r="BO235" s="162"/>
      <c r="BP235" s="162"/>
      <c r="BQ235" s="205"/>
      <c r="BR235" s="205"/>
      <c r="BS235" s="205"/>
      <c r="BT235" s="217"/>
      <c r="BU235" s="217"/>
      <c r="BV235" s="217"/>
      <c r="BW235" s="217"/>
      <c r="BX235" s="217"/>
      <c r="BY235" s="217"/>
      <c r="BZ235" s="217"/>
      <c r="CA235" s="217"/>
      <c r="CB235" s="217"/>
      <c r="CC235" s="217"/>
      <c r="CD235" s="217"/>
      <c r="CE235" s="217"/>
      <c r="CF235" s="217"/>
      <c r="CG235" s="217"/>
      <c r="CH235" s="217"/>
      <c r="CI235" s="217"/>
      <c r="CJ235" s="217"/>
      <c r="CK235" s="161"/>
      <c r="CL235" s="161"/>
      <c r="CM235" s="161"/>
    </row>
    <row r="236" spans="1:139" x14ac:dyDescent="0.2">
      <c r="A236" s="584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584"/>
      <c r="BH236" s="161"/>
      <c r="BI236" s="162"/>
      <c r="BJ236" s="162"/>
      <c r="BK236" s="162"/>
      <c r="BL236" s="162"/>
      <c r="BM236" s="162"/>
      <c r="BN236" s="162"/>
      <c r="BO236" s="162"/>
      <c r="BP236" s="162"/>
      <c r="BQ236" s="205"/>
      <c r="BR236" s="205"/>
      <c r="BS236" s="205"/>
      <c r="BT236" s="205"/>
      <c r="BU236" s="205"/>
      <c r="BV236" s="205"/>
      <c r="BW236" s="205"/>
      <c r="BX236" s="205"/>
      <c r="BY236" s="205"/>
      <c r="BZ236" s="205"/>
      <c r="CA236" s="205"/>
      <c r="CB236" s="205"/>
      <c r="CC236" s="205"/>
      <c r="CD236" s="205"/>
      <c r="CE236" s="205"/>
      <c r="CF236" s="205"/>
      <c r="CG236" s="205"/>
      <c r="CH236" s="161"/>
      <c r="CI236" s="161"/>
      <c r="CJ236" s="161"/>
      <c r="CK236" s="161"/>
      <c r="CL236" s="161"/>
      <c r="CM236" s="161"/>
    </row>
    <row r="237" spans="1:139" x14ac:dyDescent="0.2">
      <c r="A237" s="584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584"/>
      <c r="BH237" s="161"/>
      <c r="BI237" s="162"/>
      <c r="BJ237" s="162"/>
      <c r="BK237" s="162"/>
      <c r="BL237" s="162"/>
      <c r="BM237" s="162"/>
      <c r="BN237" s="162"/>
      <c r="BO237" s="162"/>
      <c r="BP237" s="162"/>
      <c r="BQ237" s="161"/>
      <c r="BR237" s="161"/>
      <c r="BS237" s="161"/>
      <c r="BT237" s="161"/>
      <c r="BU237" s="161"/>
      <c r="BV237" s="161"/>
      <c r="BW237" s="161"/>
      <c r="BX237" s="161"/>
      <c r="BY237" s="161"/>
      <c r="BZ237" s="161"/>
      <c r="CA237" s="161"/>
      <c r="CB237" s="161"/>
      <c r="CC237" s="161"/>
      <c r="CD237" s="161"/>
      <c r="CE237" s="161"/>
      <c r="CF237" s="161"/>
      <c r="CG237" s="161"/>
      <c r="CH237" s="161"/>
      <c r="CI237" s="161"/>
      <c r="CJ237" s="161"/>
      <c r="CK237" s="161"/>
      <c r="CL237" s="161"/>
      <c r="CM237" s="161"/>
    </row>
    <row r="238" spans="1:139" ht="15.75" x14ac:dyDescent="0.2">
      <c r="A238" s="584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6"/>
      <c r="AQ238" s="66"/>
      <c r="AR238" s="66"/>
      <c r="AS238" s="903"/>
      <c r="AT238" s="903"/>
      <c r="AU238" s="903"/>
      <c r="AV238" s="903"/>
      <c r="AW238" s="903"/>
      <c r="AX238" s="903"/>
      <c r="AY238" s="903"/>
      <c r="AZ238" s="903"/>
      <c r="BA238" s="903"/>
      <c r="BB238" s="903"/>
      <c r="BC238" s="903"/>
      <c r="BD238" s="903"/>
      <c r="BE238" s="903"/>
      <c r="BF238" s="152"/>
      <c r="BG238" s="584"/>
      <c r="BH238" s="161"/>
      <c r="BI238" s="162"/>
      <c r="BJ238" s="162"/>
      <c r="BK238" s="162"/>
      <c r="BL238" s="162"/>
      <c r="BM238" s="162"/>
      <c r="BN238" s="162"/>
      <c r="BO238" s="162"/>
      <c r="BP238" s="162"/>
      <c r="BQ238" s="198"/>
      <c r="BR238" s="198"/>
      <c r="BS238" s="198"/>
      <c r="BT238" s="198"/>
      <c r="BU238" s="198"/>
      <c r="BV238" s="198"/>
      <c r="BW238" s="198"/>
      <c r="BX238" s="198"/>
      <c r="BY238" s="161"/>
      <c r="BZ238" s="161"/>
      <c r="CA238" s="161"/>
      <c r="CB238" s="161"/>
      <c r="CC238" s="161"/>
      <c r="CD238" s="161"/>
      <c r="CE238" s="161"/>
      <c r="CF238" s="161"/>
      <c r="CG238" s="161"/>
      <c r="CH238" s="161"/>
      <c r="CI238" s="161"/>
      <c r="CJ238" s="161"/>
      <c r="CK238" s="161"/>
      <c r="CL238" s="161"/>
      <c r="CM238" s="161"/>
    </row>
    <row r="239" spans="1:139" ht="15.75" x14ac:dyDescent="0.2">
      <c r="A239" s="584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/>
      <c r="AZ239" s="66"/>
      <c r="BA239" s="66"/>
      <c r="BB239" s="66"/>
      <c r="BC239" s="66"/>
      <c r="BD239" s="66"/>
      <c r="BE239" s="63"/>
      <c r="BF239" s="63"/>
      <c r="BG239" s="584"/>
      <c r="BH239" s="161"/>
      <c r="BI239" s="162"/>
      <c r="BJ239" s="162"/>
      <c r="BK239" s="162"/>
      <c r="BL239" s="162"/>
      <c r="BM239" s="162"/>
      <c r="BN239" s="162"/>
      <c r="BO239" s="162"/>
      <c r="BP239" s="162"/>
      <c r="BQ239" s="198"/>
      <c r="BR239" s="198"/>
      <c r="BS239" s="198"/>
      <c r="BT239" s="198"/>
      <c r="BU239" s="198"/>
      <c r="BV239" s="198"/>
      <c r="BW239" s="198"/>
      <c r="BX239" s="198"/>
      <c r="BY239" s="161"/>
      <c r="BZ239" s="161"/>
      <c r="CA239" s="161"/>
      <c r="CB239" s="161"/>
      <c r="CC239" s="161"/>
      <c r="CD239" s="161"/>
      <c r="CE239" s="161"/>
      <c r="CF239" s="161"/>
      <c r="CG239" s="161"/>
      <c r="CH239" s="161"/>
      <c r="CI239" s="161"/>
      <c r="CJ239" s="161"/>
      <c r="CK239" s="161"/>
      <c r="CL239" s="161"/>
      <c r="CM239" s="161"/>
    </row>
    <row r="240" spans="1:139" ht="15" x14ac:dyDescent="0.2">
      <c r="A240" s="584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/>
      <c r="AZ240" s="152"/>
      <c r="BA240" s="152"/>
      <c r="BB240" s="152"/>
      <c r="BC240" s="152"/>
      <c r="BD240" s="152"/>
      <c r="BE240" s="152"/>
      <c r="BF240" s="63"/>
      <c r="BG240" s="584"/>
      <c r="BH240" s="161"/>
      <c r="BI240" s="213"/>
      <c r="BJ240" s="213"/>
      <c r="BK240" s="213"/>
      <c r="BL240" s="40"/>
      <c r="BM240" s="40"/>
      <c r="BN240" s="40"/>
      <c r="BO240" s="40"/>
      <c r="BP240" s="161"/>
      <c r="BQ240" s="161"/>
      <c r="BR240" s="161"/>
      <c r="BS240" s="161"/>
      <c r="BT240" s="161"/>
      <c r="BU240" s="161"/>
      <c r="BV240" s="161"/>
      <c r="BW240" s="161"/>
      <c r="BX240" s="161"/>
      <c r="BY240" s="161"/>
      <c r="BZ240" s="161"/>
      <c r="CA240" s="161"/>
      <c r="CB240" s="161"/>
      <c r="CC240" s="161"/>
      <c r="CD240" s="161"/>
      <c r="CE240" s="161"/>
      <c r="CF240" s="161"/>
      <c r="CG240" s="161"/>
      <c r="CH240" s="161"/>
      <c r="CI240" s="161"/>
      <c r="CJ240" s="161"/>
      <c r="CK240" s="161"/>
      <c r="CL240" s="161"/>
      <c r="CM240" s="161"/>
      <c r="CN240" s="162"/>
      <c r="CO240" s="162"/>
      <c r="CP240" s="162"/>
      <c r="CQ240" s="162"/>
      <c r="CR240" s="162"/>
      <c r="CS240" s="162"/>
      <c r="CT240" s="162"/>
      <c r="CU240" s="162"/>
      <c r="CV240" s="162"/>
      <c r="CW240" s="162"/>
      <c r="CX240" s="162"/>
      <c r="CY240" s="162"/>
      <c r="CZ240" s="162"/>
      <c r="DA240" s="162"/>
      <c r="DB240" s="162"/>
      <c r="DC240" s="162"/>
      <c r="DD240" s="162"/>
      <c r="DE240" s="162"/>
      <c r="DF240" s="162"/>
      <c r="DG240" s="162"/>
      <c r="DH240" s="162"/>
      <c r="DI240" s="162"/>
      <c r="DJ240" s="162"/>
      <c r="DK240" s="162"/>
      <c r="DL240" s="162"/>
      <c r="DM240" s="162"/>
      <c r="DN240" s="162"/>
      <c r="DO240" s="162"/>
      <c r="DP240" s="162"/>
      <c r="DQ240" s="162"/>
      <c r="DR240" s="162"/>
      <c r="DS240" s="162"/>
      <c r="DT240" s="162"/>
      <c r="DU240" s="162"/>
      <c r="DV240" s="162"/>
      <c r="DW240" s="162"/>
      <c r="DX240" s="162"/>
      <c r="DY240" s="162"/>
      <c r="DZ240" s="162"/>
      <c r="EA240" s="162"/>
      <c r="EB240" s="162"/>
      <c r="EC240" s="162"/>
      <c r="ED240" s="162"/>
      <c r="EE240" s="162"/>
      <c r="EF240" s="162"/>
      <c r="EG240" s="162"/>
      <c r="EH240" s="162"/>
      <c r="EI240" s="162"/>
    </row>
    <row r="241" spans="1:139" ht="15.75" x14ac:dyDescent="0.2">
      <c r="A241" s="584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584"/>
      <c r="BH241" s="161"/>
      <c r="BI241" s="161"/>
      <c r="BJ241" s="161"/>
      <c r="BK241" s="161"/>
      <c r="BL241" s="161"/>
      <c r="BM241" s="198"/>
      <c r="BN241" s="198"/>
      <c r="BO241" s="198"/>
      <c r="BP241" s="161"/>
      <c r="BQ241" s="198"/>
      <c r="BR241" s="198"/>
      <c r="BS241" s="198"/>
      <c r="BT241" s="198"/>
      <c r="BU241" s="198"/>
      <c r="BV241" s="198"/>
      <c r="BW241" s="198"/>
      <c r="BX241" s="198"/>
      <c r="BY241" s="161"/>
      <c r="BZ241" s="161"/>
      <c r="CA241" s="161"/>
      <c r="CB241" s="161"/>
      <c r="CC241" s="161"/>
      <c r="CD241" s="161"/>
      <c r="CE241" s="161"/>
      <c r="CF241" s="161"/>
      <c r="CG241" s="161"/>
      <c r="CH241" s="161"/>
      <c r="CI241" s="161"/>
      <c r="CJ241" s="161"/>
      <c r="CK241" s="161"/>
      <c r="CL241" s="161"/>
      <c r="CM241" s="161"/>
      <c r="CN241" s="162"/>
      <c r="CO241" s="162"/>
      <c r="CP241" s="162"/>
      <c r="CQ241" s="162"/>
      <c r="CR241" s="162"/>
      <c r="CS241" s="162"/>
      <c r="CT241" s="162"/>
      <c r="CU241" s="162"/>
      <c r="CV241" s="162"/>
      <c r="CW241" s="162"/>
      <c r="CX241" s="162"/>
      <c r="CY241" s="162"/>
      <c r="CZ241" s="162"/>
      <c r="DA241" s="162"/>
      <c r="DB241" s="162"/>
      <c r="DC241" s="162"/>
      <c r="DD241" s="162"/>
      <c r="DE241" s="162"/>
      <c r="DF241" s="162"/>
      <c r="DG241" s="162"/>
      <c r="DH241" s="162"/>
      <c r="DI241" s="162"/>
      <c r="DJ241" s="162"/>
      <c r="DK241" s="162"/>
      <c r="DL241" s="162"/>
      <c r="DM241" s="162"/>
      <c r="DN241" s="162"/>
      <c r="DO241" s="162"/>
      <c r="DP241" s="162"/>
      <c r="DQ241" s="162"/>
      <c r="DR241" s="162"/>
      <c r="DS241" s="162"/>
      <c r="DT241" s="162"/>
      <c r="DU241" s="162"/>
      <c r="DV241" s="162"/>
      <c r="DW241" s="162"/>
      <c r="DX241" s="162"/>
      <c r="DY241" s="162"/>
      <c r="DZ241" s="162"/>
      <c r="EA241" s="162"/>
      <c r="EB241" s="162"/>
      <c r="EC241" s="162"/>
      <c r="ED241" s="162"/>
      <c r="EE241" s="162"/>
      <c r="EF241" s="162"/>
      <c r="EG241" s="162"/>
      <c r="EH241" s="162"/>
      <c r="EI241" s="162"/>
    </row>
    <row r="242" spans="1:139" ht="18" x14ac:dyDescent="0.2">
      <c r="A242" s="584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584"/>
      <c r="BH242" s="161"/>
      <c r="BI242" s="212"/>
      <c r="BJ242" s="212"/>
      <c r="BK242" s="212"/>
      <c r="BL242" s="212"/>
      <c r="BM242" s="198"/>
      <c r="BN242" s="198"/>
      <c r="BO242" s="198"/>
      <c r="BP242" s="161"/>
      <c r="BQ242" s="198"/>
      <c r="BR242" s="198"/>
      <c r="BS242" s="198"/>
      <c r="BT242" s="198"/>
      <c r="BU242" s="198"/>
      <c r="BV242" s="198"/>
      <c r="BW242" s="198"/>
      <c r="BX242" s="198"/>
      <c r="BY242" s="161"/>
      <c r="BZ242" s="161"/>
      <c r="CA242" s="161"/>
      <c r="CB242" s="161"/>
      <c r="CC242" s="161"/>
      <c r="CD242" s="161"/>
      <c r="CE242" s="161"/>
      <c r="CF242" s="161"/>
      <c r="CG242" s="161"/>
      <c r="CH242" s="161"/>
      <c r="CI242" s="161"/>
      <c r="CJ242" s="161"/>
      <c r="CK242" s="161"/>
      <c r="CL242" s="161"/>
      <c r="CM242" s="161"/>
      <c r="CN242" s="162"/>
      <c r="CO242" s="162"/>
      <c r="CP242" s="162"/>
      <c r="CQ242" s="162"/>
      <c r="CR242" s="162"/>
      <c r="CS242" s="162"/>
      <c r="CT242" s="162"/>
      <c r="CU242" s="162"/>
      <c r="CV242" s="162"/>
      <c r="CW242" s="162"/>
      <c r="CX242" s="162"/>
      <c r="CY242" s="162"/>
      <c r="CZ242" s="162"/>
      <c r="DA242" s="162"/>
      <c r="DB242" s="162"/>
      <c r="DC242" s="162"/>
      <c r="DD242" s="162"/>
      <c r="DE242" s="162"/>
      <c r="DF242" s="162"/>
      <c r="DG242" s="162"/>
      <c r="DH242" s="162"/>
      <c r="DI242" s="162"/>
      <c r="DJ242" s="162"/>
      <c r="DK242" s="162"/>
      <c r="DL242" s="162"/>
      <c r="DM242" s="162"/>
      <c r="DN242" s="162"/>
      <c r="DO242" s="162"/>
      <c r="DP242" s="162"/>
      <c r="DQ242" s="162"/>
      <c r="DR242" s="162"/>
      <c r="DS242" s="162"/>
      <c r="DT242" s="162"/>
      <c r="DU242" s="162"/>
      <c r="DV242" s="162"/>
      <c r="DW242" s="162"/>
      <c r="DX242" s="162"/>
      <c r="DY242" s="162"/>
      <c r="DZ242" s="162"/>
      <c r="EA242" s="162"/>
      <c r="EB242" s="162"/>
      <c r="EC242" s="162"/>
      <c r="ED242" s="162"/>
      <c r="EE242" s="162"/>
      <c r="EF242" s="162"/>
      <c r="EG242" s="162"/>
      <c r="EH242" s="162"/>
      <c r="EI242" s="162"/>
    </row>
    <row r="243" spans="1:139" x14ac:dyDescent="0.2">
      <c r="A243" s="584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6"/>
      <c r="AQ243" s="66"/>
      <c r="AR243" s="66"/>
      <c r="AS243" s="903"/>
      <c r="AT243" s="903"/>
      <c r="AU243" s="903"/>
      <c r="AV243" s="903"/>
      <c r="AW243" s="903"/>
      <c r="AX243" s="903"/>
      <c r="AY243" s="903"/>
      <c r="AZ243" s="903"/>
      <c r="BA243" s="903"/>
      <c r="BB243" s="903"/>
      <c r="BC243" s="903"/>
      <c r="BD243" s="903"/>
      <c r="BE243" s="903"/>
      <c r="BF243" s="591"/>
      <c r="BG243" s="584"/>
      <c r="BH243" s="161"/>
      <c r="BI243" s="161"/>
      <c r="BJ243" s="161"/>
      <c r="BK243" s="161"/>
      <c r="BL243" s="161"/>
      <c r="BM243" s="161"/>
      <c r="BN243" s="161"/>
      <c r="BO243" s="161"/>
      <c r="BP243" s="161"/>
      <c r="BQ243" s="161"/>
      <c r="BR243" s="161"/>
      <c r="BS243" s="161"/>
      <c r="BT243" s="161"/>
      <c r="BU243" s="161"/>
      <c r="BV243" s="161"/>
      <c r="BW243" s="161"/>
      <c r="BX243" s="161"/>
      <c r="BY243" s="161"/>
      <c r="BZ243" s="161"/>
      <c r="CA243" s="161"/>
      <c r="CB243" s="161"/>
      <c r="CC243" s="161"/>
      <c r="CD243" s="161"/>
      <c r="CE243" s="161"/>
      <c r="CF243" s="161"/>
      <c r="CG243" s="161"/>
      <c r="CH243" s="161"/>
      <c r="CI243" s="161"/>
      <c r="CJ243" s="161"/>
      <c r="CK243" s="161"/>
      <c r="CL243" s="161"/>
      <c r="CM243" s="161"/>
      <c r="CN243" s="162"/>
      <c r="CO243" s="162"/>
      <c r="CP243" s="162"/>
      <c r="CQ243" s="162"/>
      <c r="CR243" s="162"/>
      <c r="CS243" s="162"/>
      <c r="CT243" s="162"/>
      <c r="CU243" s="162"/>
      <c r="CV243" s="162"/>
      <c r="CW243" s="162"/>
      <c r="CX243" s="162"/>
      <c r="CY243" s="162"/>
      <c r="CZ243" s="162"/>
      <c r="DA243" s="162"/>
      <c r="DB243" s="162"/>
      <c r="DC243" s="162"/>
      <c r="DD243" s="162"/>
      <c r="DE243" s="162"/>
      <c r="DF243" s="162"/>
      <c r="DG243" s="162"/>
      <c r="DH243" s="162"/>
      <c r="DI243" s="162"/>
      <c r="DJ243" s="162"/>
      <c r="DK243" s="162"/>
      <c r="DL243" s="162"/>
      <c r="DM243" s="162"/>
      <c r="DN243" s="162"/>
      <c r="DO243" s="162"/>
      <c r="DP243" s="162"/>
      <c r="DQ243" s="162"/>
      <c r="DR243" s="162"/>
      <c r="DS243" s="162"/>
      <c r="DT243" s="162"/>
      <c r="DU243" s="162"/>
      <c r="DV243" s="162"/>
      <c r="DW243" s="162"/>
      <c r="DX243" s="162"/>
      <c r="DY243" s="162"/>
      <c r="DZ243" s="162"/>
      <c r="EA243" s="162"/>
      <c r="EB243" s="162"/>
      <c r="EC243" s="162"/>
      <c r="ED243" s="162"/>
      <c r="EE243" s="162"/>
      <c r="EF243" s="162"/>
      <c r="EG243" s="162"/>
      <c r="EH243" s="162"/>
      <c r="EI243" s="162"/>
    </row>
    <row r="244" spans="1:139" x14ac:dyDescent="0.2">
      <c r="A244" s="584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3"/>
      <c r="BF244" s="591"/>
      <c r="BG244" s="584"/>
      <c r="BH244" s="161"/>
      <c r="BI244" s="161"/>
      <c r="BJ244" s="161"/>
      <c r="BK244" s="161"/>
      <c r="BL244" s="161"/>
      <c r="BM244" s="161"/>
      <c r="BN244" s="161"/>
      <c r="BO244" s="161"/>
      <c r="BP244" s="161"/>
      <c r="BQ244" s="161"/>
      <c r="BR244" s="161"/>
      <c r="BS244" s="161"/>
      <c r="BT244" s="161"/>
      <c r="BU244" s="161"/>
      <c r="BV244" s="161"/>
      <c r="BW244" s="161"/>
      <c r="BX244" s="161"/>
      <c r="BY244" s="161"/>
      <c r="BZ244" s="161"/>
      <c r="CA244" s="161"/>
      <c r="CB244" s="161"/>
      <c r="CC244" s="161"/>
      <c r="CD244" s="161"/>
      <c r="CE244" s="161"/>
      <c r="CF244" s="161"/>
      <c r="CG244" s="161"/>
      <c r="CH244" s="161"/>
      <c r="CI244" s="161"/>
      <c r="CJ244" s="161"/>
      <c r="CK244" s="161"/>
      <c r="CL244" s="161"/>
      <c r="CM244" s="161"/>
      <c r="CN244" s="162"/>
      <c r="CO244" s="162"/>
      <c r="CP244" s="162"/>
      <c r="CQ244" s="162"/>
      <c r="CR244" s="162"/>
      <c r="CS244" s="162"/>
      <c r="CT244" s="162"/>
      <c r="CU244" s="162"/>
      <c r="CV244" s="162"/>
      <c r="CW244" s="162"/>
      <c r="CX244" s="162"/>
      <c r="CY244" s="162"/>
      <c r="CZ244" s="162"/>
      <c r="DA244" s="162"/>
      <c r="DB244" s="162"/>
      <c r="DC244" s="162"/>
      <c r="DD244" s="162"/>
      <c r="DE244" s="162"/>
      <c r="DF244" s="162"/>
      <c r="DG244" s="162"/>
      <c r="DH244" s="162"/>
      <c r="DI244" s="162"/>
      <c r="DJ244" s="162"/>
      <c r="DK244" s="162"/>
      <c r="DL244" s="162"/>
      <c r="DM244" s="162"/>
      <c r="DN244" s="162"/>
      <c r="DO244" s="162"/>
      <c r="DP244" s="162"/>
      <c r="DQ244" s="162"/>
      <c r="DR244" s="162"/>
      <c r="DS244" s="162"/>
      <c r="DT244" s="162"/>
      <c r="DU244" s="162"/>
      <c r="DV244" s="162"/>
      <c r="DW244" s="162"/>
      <c r="DX244" s="162"/>
      <c r="DY244" s="162"/>
      <c r="DZ244" s="162"/>
      <c r="EA244" s="162"/>
      <c r="EB244" s="162"/>
      <c r="EC244" s="162"/>
      <c r="ED244" s="162"/>
      <c r="EE244" s="162"/>
      <c r="EF244" s="162"/>
      <c r="EG244" s="162"/>
      <c r="EH244" s="162"/>
      <c r="EI244" s="162"/>
    </row>
    <row r="245" spans="1:139" x14ac:dyDescent="0.2">
      <c r="A245" s="584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152"/>
      <c r="AQ245" s="152"/>
      <c r="AR245" s="152"/>
      <c r="AS245" s="152"/>
      <c r="AT245" s="152"/>
      <c r="AU245" s="152"/>
      <c r="AV245" s="152"/>
      <c r="AW245" s="152"/>
      <c r="AX245" s="152"/>
      <c r="AY245" s="152"/>
      <c r="AZ245" s="152"/>
      <c r="BA245" s="152"/>
      <c r="BB245" s="152"/>
      <c r="BC245" s="152"/>
      <c r="BD245" s="152"/>
      <c r="BE245" s="152"/>
      <c r="BF245" s="591"/>
      <c r="BG245" s="584"/>
      <c r="BH245" s="161"/>
      <c r="BI245" s="161"/>
      <c r="BJ245" s="161"/>
      <c r="BK245" s="161"/>
      <c r="BL245" s="161"/>
      <c r="BM245" s="161"/>
      <c r="BN245" s="161"/>
      <c r="BO245" s="161"/>
      <c r="BP245" s="161"/>
      <c r="BQ245" s="161"/>
      <c r="BR245" s="161"/>
      <c r="BS245" s="161"/>
      <c r="BT245" s="161"/>
      <c r="BU245" s="161"/>
      <c r="BV245" s="161"/>
      <c r="BW245" s="161"/>
      <c r="BX245" s="161"/>
      <c r="BY245" s="161"/>
      <c r="BZ245" s="161"/>
      <c r="CA245" s="161"/>
      <c r="CB245" s="161"/>
      <c r="CC245" s="161"/>
      <c r="CD245" s="161"/>
      <c r="CE245" s="161"/>
      <c r="CF245" s="161"/>
      <c r="CG245" s="161"/>
      <c r="CH245" s="161"/>
      <c r="CI245" s="161"/>
      <c r="CJ245" s="161"/>
      <c r="CK245" s="161"/>
      <c r="CL245" s="161"/>
      <c r="CM245" s="161"/>
      <c r="CN245" s="162"/>
      <c r="CO245" s="162"/>
      <c r="CP245" s="162"/>
      <c r="CQ245" s="162"/>
      <c r="CR245" s="162"/>
      <c r="CS245" s="162"/>
      <c r="CT245" s="162"/>
      <c r="CU245" s="162"/>
      <c r="CV245" s="162"/>
      <c r="CW245" s="162"/>
      <c r="CX245" s="162"/>
      <c r="CY245" s="162"/>
      <c r="CZ245" s="162"/>
      <c r="DA245" s="162"/>
      <c r="DB245" s="162"/>
      <c r="DC245" s="162"/>
      <c r="DD245" s="162"/>
      <c r="DE245" s="162"/>
      <c r="DF245" s="162"/>
      <c r="DG245" s="162"/>
      <c r="DH245" s="162"/>
      <c r="DI245" s="162"/>
      <c r="DJ245" s="162"/>
      <c r="DK245" s="162"/>
      <c r="DL245" s="162"/>
      <c r="DM245" s="162"/>
      <c r="DN245" s="162"/>
      <c r="DO245" s="162"/>
      <c r="DP245" s="162"/>
      <c r="DQ245" s="162"/>
      <c r="DR245" s="162"/>
      <c r="DS245" s="162"/>
      <c r="DT245" s="162"/>
      <c r="DU245" s="162"/>
      <c r="DV245" s="162"/>
      <c r="DW245" s="162"/>
      <c r="DX245" s="162"/>
      <c r="DY245" s="162"/>
      <c r="DZ245" s="162"/>
      <c r="EA245" s="162"/>
      <c r="EB245" s="162"/>
      <c r="EC245" s="162"/>
      <c r="ED245" s="162"/>
      <c r="EE245" s="162"/>
      <c r="EF245" s="162"/>
      <c r="EG245" s="162"/>
      <c r="EH245" s="162"/>
      <c r="EI245" s="162"/>
    </row>
    <row r="246" spans="1:139" x14ac:dyDescent="0.2">
      <c r="A246" s="584"/>
      <c r="B246" s="63"/>
      <c r="C246" s="63"/>
      <c r="D246" s="63"/>
      <c r="E246" s="361" t="s">
        <v>794</v>
      </c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16" t="s">
        <v>793</v>
      </c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591"/>
      <c r="BG246" s="584"/>
      <c r="BH246" s="161"/>
      <c r="BI246" s="161"/>
      <c r="BJ246" s="161"/>
      <c r="BK246" s="161"/>
      <c r="BL246" s="161"/>
      <c r="BM246" s="161"/>
      <c r="BN246" s="161"/>
      <c r="BO246" s="161"/>
      <c r="BP246" s="161"/>
      <c r="BQ246" s="161"/>
      <c r="BR246" s="161"/>
      <c r="BS246" s="161"/>
      <c r="BT246" s="161"/>
      <c r="BU246" s="161"/>
      <c r="BV246" s="161"/>
      <c r="BW246" s="161"/>
      <c r="BX246" s="161"/>
      <c r="BY246" s="162"/>
      <c r="BZ246" s="162"/>
      <c r="CA246" s="162"/>
      <c r="CB246" s="162"/>
      <c r="CC246" s="162"/>
      <c r="CD246" s="162"/>
      <c r="CE246" s="162"/>
      <c r="CF246" s="162"/>
      <c r="CG246" s="162"/>
      <c r="CH246" s="162"/>
      <c r="CI246" s="162"/>
      <c r="CJ246" s="162"/>
      <c r="CK246" s="162"/>
      <c r="CL246" s="162"/>
      <c r="CM246" s="162"/>
      <c r="CN246" s="162"/>
      <c r="CO246" s="162"/>
      <c r="CP246" s="162"/>
      <c r="CQ246" s="162"/>
      <c r="CR246" s="162"/>
      <c r="CS246" s="162"/>
      <c r="CT246" s="162"/>
      <c r="CU246" s="162"/>
      <c r="CV246" s="162"/>
      <c r="CW246" s="162"/>
      <c r="CX246" s="162"/>
      <c r="CY246" s="162"/>
      <c r="CZ246" s="162"/>
      <c r="DA246" s="162"/>
      <c r="DB246" s="162"/>
      <c r="DC246" s="162"/>
      <c r="DD246" s="162"/>
      <c r="DE246" s="162"/>
      <c r="DF246" s="162"/>
      <c r="DG246" s="162"/>
      <c r="DH246" s="162"/>
      <c r="DI246" s="162"/>
      <c r="DJ246" s="162"/>
      <c r="DK246" s="162"/>
      <c r="DL246" s="162"/>
      <c r="DM246" s="162"/>
      <c r="DN246" s="162"/>
      <c r="DO246" s="162"/>
      <c r="DP246" s="162"/>
      <c r="DQ246" s="162"/>
      <c r="DR246" s="162"/>
      <c r="DS246" s="162"/>
      <c r="DT246" s="162"/>
      <c r="DU246" s="162"/>
      <c r="DV246" s="162"/>
      <c r="DW246" s="162"/>
      <c r="DX246" s="162"/>
      <c r="DY246" s="162"/>
      <c r="DZ246" s="162"/>
      <c r="EA246" s="162"/>
      <c r="EB246" s="162"/>
      <c r="EC246" s="162"/>
      <c r="ED246" s="162"/>
      <c r="EE246" s="162"/>
      <c r="EF246" s="162"/>
      <c r="EG246" s="162"/>
      <c r="EH246" s="162"/>
      <c r="EI246" s="162"/>
    </row>
    <row r="247" spans="1:139" x14ac:dyDescent="0.2">
      <c r="A247" s="584"/>
      <c r="B247" s="587"/>
      <c r="C247" s="587"/>
      <c r="D247" s="587"/>
      <c r="E247" s="587"/>
      <c r="F247" s="587"/>
      <c r="G247" s="587"/>
      <c r="H247" s="587"/>
      <c r="I247" s="587"/>
      <c r="J247" s="587"/>
      <c r="K247" s="587"/>
      <c r="L247" s="587"/>
      <c r="M247" s="587"/>
      <c r="N247" s="587"/>
      <c r="O247" s="587"/>
      <c r="P247" s="587"/>
      <c r="Q247" s="587"/>
      <c r="R247" s="587"/>
      <c r="S247" s="587"/>
      <c r="T247" s="587"/>
      <c r="U247" s="587"/>
      <c r="V247" s="587"/>
      <c r="W247" s="587"/>
      <c r="X247" s="587"/>
      <c r="Y247" s="587"/>
      <c r="Z247" s="587"/>
      <c r="AA247" s="587"/>
      <c r="AB247" s="587"/>
      <c r="AC247" s="587"/>
      <c r="AD247" s="587"/>
      <c r="AE247" s="587"/>
      <c r="AF247" s="587"/>
      <c r="AG247" s="587"/>
      <c r="AH247" s="587"/>
      <c r="AI247" s="587"/>
      <c r="AJ247" s="587"/>
      <c r="AK247" s="587"/>
      <c r="AL247" s="587"/>
      <c r="AM247" s="587"/>
      <c r="AN247" s="587"/>
      <c r="AO247" s="587"/>
      <c r="AP247" s="587"/>
      <c r="AQ247" s="587"/>
      <c r="AR247" s="587"/>
      <c r="AS247" s="587"/>
      <c r="AT247" s="587"/>
      <c r="AU247" s="587"/>
      <c r="AV247" s="587"/>
      <c r="AW247" s="587"/>
      <c r="AX247" s="587"/>
      <c r="AY247" s="587"/>
      <c r="AZ247" s="587"/>
      <c r="BA247" s="587"/>
      <c r="BB247" s="587"/>
      <c r="BC247" s="587"/>
      <c r="BD247" s="587"/>
      <c r="BE247" s="587"/>
      <c r="BF247" s="587"/>
      <c r="BG247" s="584"/>
      <c r="BH247" s="161"/>
      <c r="BI247" s="161"/>
      <c r="BJ247" s="161"/>
      <c r="BK247" s="161"/>
      <c r="BL247" s="161"/>
      <c r="BM247" s="161"/>
      <c r="BN247" s="161"/>
      <c r="BO247" s="161"/>
      <c r="BP247" s="161"/>
      <c r="BQ247" s="161"/>
      <c r="BR247" s="161"/>
      <c r="BS247" s="161"/>
      <c r="BT247" s="161"/>
      <c r="BU247" s="161"/>
      <c r="BV247" s="161"/>
      <c r="BW247" s="161"/>
      <c r="BX247" s="161"/>
      <c r="BY247" s="162"/>
      <c r="BZ247" s="162"/>
      <c r="CA247" s="162"/>
      <c r="CB247" s="162"/>
      <c r="CC247" s="162"/>
      <c r="CD247" s="162"/>
      <c r="CE247" s="162"/>
      <c r="CF247" s="162"/>
      <c r="CG247" s="162"/>
      <c r="CH247" s="162"/>
      <c r="CI247" s="162"/>
      <c r="CJ247" s="162"/>
      <c r="CK247" s="162"/>
      <c r="CL247" s="162"/>
      <c r="CM247" s="162"/>
      <c r="CN247" s="162"/>
      <c r="CO247" s="162"/>
      <c r="CP247" s="162"/>
      <c r="CQ247" s="162"/>
      <c r="CR247" s="162"/>
      <c r="CS247" s="162"/>
      <c r="CT247" s="162"/>
      <c r="CU247" s="162"/>
      <c r="CV247" s="162"/>
      <c r="CW247" s="162"/>
      <c r="CX247" s="162"/>
      <c r="CY247" s="162"/>
      <c r="CZ247" s="162"/>
      <c r="DA247" s="162"/>
      <c r="DB247" s="162"/>
      <c r="DC247" s="162"/>
      <c r="DD247" s="162"/>
      <c r="DE247" s="162"/>
      <c r="DF247" s="162"/>
      <c r="DG247" s="162"/>
      <c r="DH247" s="162"/>
      <c r="DI247" s="162"/>
      <c r="DJ247" s="162"/>
      <c r="DK247" s="162"/>
      <c r="DL247" s="162"/>
      <c r="DM247" s="162"/>
      <c r="DN247" s="162"/>
      <c r="DO247" s="162"/>
      <c r="DP247" s="162"/>
      <c r="DQ247" s="162"/>
      <c r="DR247" s="162"/>
      <c r="DS247" s="162"/>
      <c r="DT247" s="162"/>
      <c r="DU247" s="162"/>
      <c r="DV247" s="162"/>
      <c r="DW247" s="162"/>
      <c r="DX247" s="162"/>
      <c r="DY247" s="162"/>
      <c r="DZ247" s="162"/>
      <c r="EA247" s="162"/>
      <c r="EB247" s="162"/>
      <c r="EC247" s="162"/>
      <c r="ED247" s="162"/>
      <c r="EE247" s="162"/>
      <c r="EF247" s="162"/>
      <c r="EG247" s="162"/>
      <c r="EH247" s="162"/>
      <c r="EI247" s="162"/>
    </row>
    <row r="248" spans="1:139" x14ac:dyDescent="0.2">
      <c r="A248" s="584"/>
      <c r="B248" s="587"/>
      <c r="C248" s="587"/>
      <c r="D248" s="587"/>
      <c r="E248" s="587"/>
      <c r="F248" s="587"/>
      <c r="G248" s="587"/>
      <c r="H248" s="587"/>
      <c r="I248" s="587"/>
      <c r="J248" s="587"/>
      <c r="K248" s="587"/>
      <c r="L248" s="587"/>
      <c r="M248" s="587"/>
      <c r="N248" s="587"/>
      <c r="O248" s="587"/>
      <c r="P248" s="587"/>
      <c r="Q248" s="587"/>
      <c r="R248" s="587"/>
      <c r="S248" s="587"/>
      <c r="T248" s="587"/>
      <c r="U248" s="587"/>
      <c r="V248" s="587"/>
      <c r="W248" s="587"/>
      <c r="X248" s="587"/>
      <c r="Y248" s="587"/>
      <c r="Z248" s="587"/>
      <c r="AA248" s="587"/>
      <c r="AB248" s="587"/>
      <c r="AC248" s="587"/>
      <c r="AD248" s="587"/>
      <c r="AE248" s="587"/>
      <c r="AF248" s="587"/>
      <c r="AG248" s="587"/>
      <c r="AH248" s="587"/>
      <c r="AI248" s="587"/>
      <c r="AJ248" s="587"/>
      <c r="AK248" s="587"/>
      <c r="AL248" s="587"/>
      <c r="AM248" s="587"/>
      <c r="AN248" s="587"/>
      <c r="AO248" s="587"/>
      <c r="AP248" s="587"/>
      <c r="AQ248" s="587"/>
      <c r="AR248" s="587"/>
      <c r="AS248" s="587"/>
      <c r="AT248" s="587"/>
      <c r="AU248" s="587"/>
      <c r="AV248" s="587"/>
      <c r="AW248" s="587"/>
      <c r="AX248" s="587"/>
      <c r="AY248" s="587"/>
      <c r="AZ248" s="587"/>
      <c r="BA248" s="587"/>
      <c r="BB248" s="587"/>
      <c r="BC248" s="587"/>
      <c r="BD248" s="587"/>
      <c r="BE248" s="587"/>
      <c r="BF248" s="587"/>
      <c r="BG248" s="584"/>
      <c r="BH248" s="161"/>
      <c r="BI248" s="161"/>
      <c r="BJ248" s="161"/>
      <c r="BK248" s="161"/>
      <c r="BL248" s="161"/>
      <c r="BM248" s="161"/>
      <c r="BN248" s="161"/>
      <c r="BO248" s="161"/>
      <c r="BP248" s="161"/>
      <c r="BQ248" s="161"/>
      <c r="BR248" s="161"/>
      <c r="BS248" s="161"/>
      <c r="BT248" s="161"/>
      <c r="BU248" s="161"/>
      <c r="BV248" s="161"/>
      <c r="BW248" s="161"/>
      <c r="BX248" s="161"/>
      <c r="BY248" s="162"/>
      <c r="BZ248" s="162"/>
      <c r="CA248" s="162"/>
      <c r="CB248" s="162"/>
      <c r="CC248" s="162"/>
      <c r="CD248" s="162"/>
      <c r="CE248" s="162"/>
      <c r="CF248" s="162"/>
      <c r="CG248" s="162"/>
      <c r="CH248" s="162"/>
      <c r="CI248" s="162"/>
      <c r="CJ248" s="162"/>
      <c r="CK248" s="162"/>
      <c r="CL248" s="162"/>
      <c r="CM248" s="162"/>
      <c r="CN248" s="162"/>
      <c r="CO248" s="162"/>
      <c r="CP248" s="162"/>
      <c r="CQ248" s="162"/>
      <c r="CR248" s="162"/>
      <c r="CS248" s="162"/>
      <c r="CT248" s="162"/>
      <c r="CU248" s="162"/>
      <c r="CV248" s="162"/>
      <c r="CW248" s="162"/>
      <c r="CX248" s="162"/>
      <c r="CY248" s="162"/>
      <c r="CZ248" s="162"/>
      <c r="DA248" s="162"/>
      <c r="DB248" s="162"/>
      <c r="DC248" s="162"/>
      <c r="DD248" s="162"/>
      <c r="DE248" s="162"/>
      <c r="DF248" s="162"/>
      <c r="DG248" s="162"/>
      <c r="DH248" s="162"/>
      <c r="DI248" s="162"/>
      <c r="DJ248" s="162"/>
      <c r="DK248" s="162"/>
      <c r="DL248" s="162"/>
      <c r="DM248" s="162"/>
      <c r="DN248" s="162"/>
      <c r="DO248" s="162"/>
      <c r="DP248" s="162"/>
      <c r="DQ248" s="162"/>
      <c r="DR248" s="162"/>
      <c r="DS248" s="162"/>
      <c r="DT248" s="162"/>
      <c r="DU248" s="162"/>
      <c r="DV248" s="162"/>
      <c r="DW248" s="162"/>
      <c r="DX248" s="162"/>
      <c r="DY248" s="162"/>
      <c r="DZ248" s="162"/>
      <c r="EA248" s="162"/>
      <c r="EB248" s="162"/>
      <c r="EC248" s="162"/>
      <c r="ED248" s="162"/>
      <c r="EE248" s="162"/>
      <c r="EF248" s="162"/>
      <c r="EG248" s="162"/>
      <c r="EH248" s="162"/>
      <c r="EI248" s="162"/>
    </row>
    <row r="249" spans="1:139" x14ac:dyDescent="0.2">
      <c r="A249" s="584"/>
      <c r="B249" s="587"/>
      <c r="C249" s="892" t="s">
        <v>196</v>
      </c>
      <c r="D249" s="892"/>
      <c r="E249" s="892"/>
      <c r="F249" s="892"/>
      <c r="G249" s="892"/>
      <c r="H249" s="892"/>
      <c r="I249" s="892"/>
      <c r="J249" s="892"/>
      <c r="K249" s="892"/>
      <c r="L249" s="892"/>
      <c r="M249" s="892"/>
      <c r="N249" s="892"/>
      <c r="O249" s="892"/>
      <c r="P249" s="892"/>
      <c r="Q249" s="892"/>
      <c r="R249" s="892"/>
      <c r="S249" s="892"/>
      <c r="T249" s="892"/>
      <c r="U249" s="892"/>
      <c r="V249" s="892"/>
      <c r="W249" s="587"/>
      <c r="X249" s="587"/>
      <c r="Y249" s="587"/>
      <c r="Z249" s="587"/>
      <c r="AA249" s="587"/>
      <c r="AB249" s="587"/>
      <c r="AC249" s="587"/>
      <c r="AD249" s="587"/>
      <c r="AE249" s="587"/>
      <c r="AF249" s="587"/>
      <c r="AG249" s="587"/>
      <c r="AH249" s="587"/>
      <c r="AI249" s="587"/>
      <c r="AJ249" s="587"/>
      <c r="AK249" s="587"/>
      <c r="AL249" s="587"/>
      <c r="AM249" s="587"/>
      <c r="AN249" s="587"/>
      <c r="AO249" s="587"/>
      <c r="AP249" s="587"/>
      <c r="AQ249" s="587"/>
      <c r="AR249" s="587"/>
      <c r="AS249" s="587"/>
      <c r="AT249" s="587"/>
      <c r="AU249" s="587"/>
      <c r="AV249" s="587"/>
      <c r="AW249" s="587"/>
      <c r="AX249" s="587"/>
      <c r="AY249" s="587"/>
      <c r="AZ249" s="587"/>
      <c r="BA249" s="587"/>
      <c r="BB249" s="587"/>
      <c r="BC249" s="587"/>
      <c r="BD249" s="587"/>
      <c r="BE249" s="587"/>
      <c r="BF249" s="587"/>
      <c r="BG249" s="584"/>
      <c r="BH249" s="161"/>
      <c r="BI249" s="161"/>
      <c r="BJ249" s="161"/>
      <c r="BK249" s="161"/>
      <c r="BL249" s="161"/>
      <c r="BM249" s="161"/>
      <c r="BN249" s="161"/>
      <c r="BO249" s="161"/>
      <c r="BP249" s="161"/>
      <c r="BQ249" s="161"/>
      <c r="BR249" s="161"/>
      <c r="BS249" s="161"/>
      <c r="BT249" s="161"/>
      <c r="BU249" s="161"/>
      <c r="BV249" s="161"/>
      <c r="BW249" s="161"/>
      <c r="BX249" s="161"/>
      <c r="BY249" s="162"/>
      <c r="BZ249" s="162"/>
      <c r="CA249" s="162"/>
      <c r="CB249" s="162"/>
      <c r="CC249" s="162"/>
      <c r="CD249" s="162"/>
      <c r="CE249" s="162"/>
      <c r="CF249" s="162"/>
      <c r="CG249" s="162"/>
      <c r="CH249" s="162"/>
      <c r="CI249" s="162"/>
      <c r="CJ249" s="162"/>
      <c r="CK249" s="162"/>
      <c r="CL249" s="162"/>
      <c r="CM249" s="162"/>
      <c r="CN249" s="162"/>
      <c r="CO249" s="162"/>
      <c r="CP249" s="162"/>
      <c r="CQ249" s="162"/>
      <c r="CR249" s="162"/>
      <c r="CS249" s="162"/>
      <c r="CT249" s="162"/>
      <c r="CU249" s="162"/>
      <c r="CV249" s="162"/>
      <c r="CW249" s="162"/>
      <c r="CX249" s="162"/>
      <c r="CY249" s="162"/>
      <c r="CZ249" s="162"/>
      <c r="DA249" s="162"/>
      <c r="DB249" s="162"/>
      <c r="DC249" s="162"/>
      <c r="DD249" s="162"/>
      <c r="DE249" s="162"/>
      <c r="DF249" s="162"/>
      <c r="DG249" s="162"/>
      <c r="DH249" s="162"/>
      <c r="DI249" s="162"/>
      <c r="DJ249" s="162"/>
      <c r="DK249" s="162"/>
      <c r="DL249" s="162"/>
      <c r="DM249" s="162"/>
      <c r="DN249" s="162"/>
      <c r="DO249" s="162"/>
      <c r="DP249" s="162"/>
      <c r="DQ249" s="162"/>
      <c r="DR249" s="162"/>
      <c r="DS249" s="162"/>
      <c r="DT249" s="162"/>
      <c r="DU249" s="162"/>
      <c r="DV249" s="162"/>
      <c r="DW249" s="162"/>
      <c r="DX249" s="162"/>
      <c r="DY249" s="162"/>
      <c r="DZ249" s="162"/>
      <c r="EA249" s="162"/>
      <c r="EB249" s="162"/>
      <c r="EC249" s="162"/>
      <c r="ED249" s="162"/>
      <c r="EE249" s="162"/>
      <c r="EF249" s="162"/>
      <c r="EG249" s="162"/>
      <c r="EH249" s="162"/>
      <c r="EI249" s="162"/>
    </row>
    <row r="250" spans="1:139" x14ac:dyDescent="0.2">
      <c r="A250" s="161"/>
      <c r="B250" s="162"/>
      <c r="C250" s="162"/>
      <c r="D250" s="162"/>
      <c r="E250" s="162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1"/>
      <c r="BH250" s="161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  <c r="CB250" s="162"/>
      <c r="CC250" s="162"/>
      <c r="CD250" s="162"/>
      <c r="CE250" s="162"/>
      <c r="CF250" s="162"/>
      <c r="CG250" s="162"/>
      <c r="CH250" s="162"/>
      <c r="CI250" s="162"/>
      <c r="CJ250" s="162"/>
      <c r="CK250" s="162"/>
      <c r="CL250" s="162"/>
      <c r="CM250" s="162"/>
      <c r="CN250" s="162"/>
      <c r="CO250" s="162"/>
      <c r="CP250" s="162"/>
      <c r="CQ250" s="162"/>
      <c r="CR250" s="162"/>
      <c r="CS250" s="162"/>
      <c r="CT250" s="162"/>
      <c r="CU250" s="162"/>
      <c r="CV250" s="162"/>
      <c r="CW250" s="162"/>
      <c r="CX250" s="162"/>
      <c r="CY250" s="162"/>
      <c r="CZ250" s="162"/>
      <c r="DA250" s="162"/>
      <c r="DB250" s="162"/>
      <c r="DC250" s="162"/>
      <c r="DD250" s="162"/>
      <c r="DE250" s="162"/>
      <c r="DF250" s="162"/>
      <c r="DG250" s="162"/>
      <c r="DH250" s="162"/>
      <c r="DI250" s="162"/>
      <c r="DJ250" s="162"/>
      <c r="DK250" s="162"/>
      <c r="DL250" s="162"/>
      <c r="DM250" s="162"/>
      <c r="DN250" s="162"/>
      <c r="DO250" s="162"/>
      <c r="DP250" s="162"/>
      <c r="DQ250" s="162"/>
      <c r="DR250" s="162"/>
      <c r="DS250" s="162"/>
      <c r="DT250" s="162"/>
      <c r="DU250" s="162"/>
      <c r="DV250" s="162"/>
      <c r="DW250" s="162"/>
      <c r="DX250" s="162"/>
      <c r="DY250" s="162"/>
      <c r="DZ250" s="162"/>
      <c r="EA250" s="162"/>
      <c r="EB250" s="162"/>
      <c r="EC250" s="162"/>
      <c r="ED250" s="162"/>
      <c r="EE250" s="162"/>
      <c r="EF250" s="162"/>
      <c r="EG250" s="162"/>
      <c r="EH250" s="162"/>
      <c r="EI250" s="162"/>
    </row>
    <row r="251" spans="1:139" x14ac:dyDescent="0.2">
      <c r="A251" s="161"/>
      <c r="B251" s="162"/>
      <c r="C251" s="162"/>
      <c r="D251" s="162"/>
      <c r="E251" s="162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1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 s="170"/>
      <c r="CC251" s="170"/>
      <c r="CD251" s="170"/>
      <c r="CE251" s="170"/>
      <c r="CF251" s="170"/>
      <c r="CG251" s="170"/>
      <c r="CH251" s="170"/>
      <c r="CI251" s="170"/>
      <c r="CJ251" s="170"/>
      <c r="CK251" s="170"/>
      <c r="CL251" s="170"/>
      <c r="CM251" s="170"/>
      <c r="CN251" s="170"/>
      <c r="CO251" s="170"/>
      <c r="CP251" s="170"/>
      <c r="CQ251" s="170"/>
      <c r="CR251" s="170"/>
      <c r="CS251" s="170"/>
      <c r="CT251" s="170"/>
      <c r="CU251" s="170"/>
      <c r="CV251" s="170"/>
      <c r="CW251" s="170"/>
      <c r="CX251" s="170"/>
      <c r="CY251" s="170"/>
      <c r="CZ251" s="170"/>
      <c r="DA251" s="170"/>
      <c r="DB251" s="170"/>
      <c r="DC251" s="170"/>
      <c r="DD251" s="170"/>
      <c r="DE251" s="170"/>
      <c r="DF251" s="170"/>
      <c r="DG251" s="170"/>
      <c r="DH251" s="170"/>
      <c r="DI251" s="170"/>
      <c r="DJ251" s="170"/>
      <c r="DK251" s="170"/>
      <c r="DL251" s="170"/>
      <c r="DM251" s="170"/>
      <c r="DN251" s="170"/>
      <c r="DO251" s="170"/>
      <c r="DP251" s="170"/>
      <c r="DQ251" s="170"/>
      <c r="DR251" s="170"/>
      <c r="DS251" s="170"/>
      <c r="DT251" s="170"/>
      <c r="DU251" s="170"/>
      <c r="DV251" s="170"/>
      <c r="DW251" s="170"/>
      <c r="DX251" s="170"/>
      <c r="DY251" s="170"/>
      <c r="DZ251" s="170"/>
      <c r="EA251" s="170"/>
      <c r="EB251" s="170"/>
      <c r="EC251" s="170"/>
      <c r="ED251" s="170"/>
      <c r="EE251" s="170"/>
      <c r="EF251" s="170"/>
      <c r="EG251" s="170"/>
      <c r="EH251" s="170"/>
      <c r="EI251" s="170"/>
    </row>
    <row r="252" spans="1:139" ht="15" x14ac:dyDescent="0.2">
      <c r="A252" s="161"/>
      <c r="B252" s="162"/>
      <c r="C252" s="162"/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1"/>
      <c r="BH252" s="170"/>
      <c r="BI252" s="170"/>
      <c r="BJ252" s="170"/>
      <c r="BK252" s="170"/>
      <c r="BL252" s="220"/>
      <c r="BM252" s="220"/>
      <c r="BN252" s="220"/>
      <c r="BO252" s="220"/>
      <c r="BP252" s="220"/>
      <c r="BQ252" s="220"/>
      <c r="BR252" s="220"/>
      <c r="BS252" s="220"/>
      <c r="BT252" s="220"/>
      <c r="BU252" s="220"/>
      <c r="BV252" s="220"/>
      <c r="BW252" s="170"/>
      <c r="BX252" s="170"/>
      <c r="BY252" s="170"/>
      <c r="BZ252" s="170"/>
      <c r="CA252" s="170"/>
      <c r="CB252" s="170"/>
      <c r="CC252" s="170"/>
      <c r="CD252" s="170"/>
      <c r="CE252" s="170"/>
      <c r="CF252" s="170"/>
      <c r="CG252" s="170"/>
      <c r="CH252" s="170"/>
      <c r="CI252" s="170"/>
      <c r="CJ252" s="170"/>
      <c r="CK252" s="170"/>
      <c r="CL252" s="170"/>
      <c r="CM252" s="170"/>
      <c r="CN252" s="170"/>
      <c r="CO252" s="170"/>
      <c r="CP252" s="170"/>
      <c r="CQ252" s="170"/>
      <c r="CR252" s="170"/>
      <c r="CS252" s="170"/>
      <c r="CT252" s="170"/>
      <c r="CU252" s="170"/>
      <c r="CV252" s="170"/>
      <c r="CW252" s="170"/>
      <c r="CX252" s="170"/>
      <c r="CY252" s="170"/>
      <c r="CZ252" s="170"/>
      <c r="DA252" s="170"/>
      <c r="DB252" s="170"/>
      <c r="DC252" s="170"/>
      <c r="DD252" s="170"/>
      <c r="DE252" s="170"/>
      <c r="DF252" s="170"/>
      <c r="DG252" s="170"/>
      <c r="DH252" s="170"/>
      <c r="DI252" s="170"/>
      <c r="DJ252" s="170"/>
      <c r="DK252" s="170"/>
      <c r="DL252" s="170"/>
      <c r="DM252" s="170"/>
      <c r="DN252" s="170"/>
      <c r="DO252" s="177"/>
      <c r="DP252" s="177"/>
      <c r="DQ252" s="177"/>
      <c r="DR252" s="177"/>
      <c r="DS252" s="177"/>
      <c r="DT252" s="177"/>
      <c r="DU252" s="177"/>
      <c r="DV252" s="177"/>
      <c r="DW252" s="177"/>
      <c r="DX252" s="177"/>
      <c r="DY252" s="177"/>
      <c r="DZ252" s="177"/>
      <c r="EA252" s="177"/>
      <c r="EB252" s="177"/>
      <c r="EC252" s="177"/>
      <c r="ED252" s="177"/>
      <c r="EE252" s="177"/>
      <c r="EF252" s="177"/>
      <c r="EG252" s="177"/>
      <c r="EH252" s="177"/>
      <c r="EI252" s="177"/>
    </row>
    <row r="253" spans="1:139" x14ac:dyDescent="0.2">
      <c r="A253" s="161"/>
      <c r="B253" s="162"/>
      <c r="C253" s="162"/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1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 s="170"/>
      <c r="CC253" s="170"/>
      <c r="CD253" s="170"/>
      <c r="CE253" s="170"/>
      <c r="CF253" s="170"/>
      <c r="CG253" s="170"/>
      <c r="CH253" s="170"/>
      <c r="CI253" s="170"/>
      <c r="CJ253" s="170"/>
      <c r="CK253" s="170"/>
      <c r="CL253" s="170"/>
      <c r="CM253" s="170"/>
      <c r="CN253" s="170"/>
      <c r="CO253" s="170"/>
      <c r="CP253" s="170"/>
      <c r="CQ253" s="170"/>
      <c r="CR253" s="170"/>
      <c r="CS253" s="170"/>
      <c r="CT253" s="170"/>
      <c r="CU253" s="170"/>
      <c r="CV253" s="170"/>
      <c r="CW253" s="170"/>
      <c r="CX253" s="170"/>
      <c r="CY253" s="170"/>
      <c r="CZ253" s="170"/>
      <c r="DA253" s="170"/>
      <c r="DB253" s="170"/>
      <c r="DC253" s="170"/>
      <c r="DD253" s="170"/>
      <c r="DE253" s="170"/>
      <c r="DF253" s="170"/>
      <c r="DG253" s="170"/>
      <c r="DH253" s="170"/>
      <c r="DI253" s="170"/>
      <c r="DJ253" s="170"/>
      <c r="DK253" s="170"/>
      <c r="DL253" s="170"/>
      <c r="DM253" s="170"/>
      <c r="DN253" s="170"/>
      <c r="DO253" s="177"/>
      <c r="DP253" s="177"/>
      <c r="DQ253" s="177"/>
      <c r="DR253" s="177"/>
      <c r="DS253" s="177"/>
      <c r="DT253" s="177"/>
      <c r="DU253" s="177"/>
      <c r="DV253" s="177"/>
      <c r="DW253" s="177"/>
      <c r="DX253" s="177"/>
      <c r="DY253" s="177"/>
      <c r="DZ253" s="177"/>
      <c r="EA253" s="177"/>
      <c r="EB253" s="177"/>
      <c r="EC253" s="177"/>
      <c r="ED253" s="177"/>
      <c r="EE253" s="177"/>
      <c r="EF253" s="177"/>
      <c r="EG253" s="177"/>
      <c r="EH253" s="177"/>
      <c r="EI253" s="177"/>
    </row>
    <row r="254" spans="1:139" x14ac:dyDescent="0.2">
      <c r="A254" s="161"/>
      <c r="B254" s="162"/>
      <c r="C254" s="162"/>
      <c r="D254" s="162"/>
      <c r="E254" s="162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1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 s="170"/>
      <c r="CC254" s="170"/>
      <c r="CD254" s="170"/>
      <c r="CE254" s="170"/>
      <c r="CF254" s="170"/>
      <c r="CG254" s="170"/>
      <c r="CH254" s="170"/>
      <c r="CI254" s="170"/>
      <c r="CJ254" s="170"/>
      <c r="CK254" s="170"/>
      <c r="CL254" s="170"/>
      <c r="CM254" s="170"/>
      <c r="CN254" s="170"/>
      <c r="CO254" s="170"/>
      <c r="CP254" s="170"/>
      <c r="CQ254" s="170"/>
      <c r="CR254" s="170"/>
      <c r="CS254" s="170"/>
      <c r="CT254" s="170"/>
      <c r="CU254" s="170"/>
      <c r="CV254" s="170"/>
      <c r="CW254" s="170"/>
      <c r="CX254" s="170"/>
      <c r="CY254" s="170"/>
      <c r="CZ254" s="170"/>
      <c r="DA254" s="170"/>
      <c r="DB254" s="170"/>
      <c r="DC254" s="170"/>
      <c r="DD254" s="170"/>
      <c r="DE254" s="170"/>
      <c r="DF254" s="170"/>
      <c r="DG254" s="170"/>
      <c r="DH254" s="170"/>
      <c r="DI254" s="170"/>
      <c r="DJ254" s="170"/>
      <c r="DK254" s="170"/>
      <c r="DL254" s="170"/>
      <c r="DM254" s="170"/>
      <c r="DN254" s="170"/>
    </row>
    <row r="255" spans="1:139" x14ac:dyDescent="0.2">
      <c r="A255" s="161"/>
      <c r="B255" s="162"/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1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 s="170"/>
      <c r="CC255" s="170"/>
      <c r="CD255" s="170"/>
      <c r="CE255" s="170"/>
      <c r="CF255" s="170"/>
      <c r="CG255" s="170"/>
      <c r="CH255" s="170"/>
      <c r="CI255" s="170"/>
      <c r="CJ255" s="170"/>
      <c r="CK255" s="170"/>
      <c r="CL255" s="170"/>
      <c r="CM255" s="170"/>
      <c r="CN255" s="170"/>
      <c r="CO255" s="170"/>
      <c r="CP255" s="170"/>
      <c r="CQ255" s="170"/>
      <c r="CR255" s="170"/>
      <c r="CS255" s="170"/>
      <c r="CT255" s="170"/>
      <c r="CU255" s="170"/>
      <c r="CV255" s="170"/>
      <c r="CW255" s="170"/>
      <c r="CX255" s="170"/>
      <c r="CY255" s="170"/>
      <c r="CZ255" s="170"/>
      <c r="DA255" s="170"/>
      <c r="DB255" s="170"/>
      <c r="DC255" s="170"/>
      <c r="DD255" s="170"/>
      <c r="DE255" s="170"/>
      <c r="DF255" s="170"/>
      <c r="DG255" s="170"/>
      <c r="DH255" s="170"/>
      <c r="DI255" s="170"/>
      <c r="DJ255" s="170"/>
      <c r="DK255" s="170"/>
      <c r="DL255" s="170"/>
      <c r="DM255" s="170"/>
      <c r="DN255" s="170"/>
    </row>
    <row r="256" spans="1:139" x14ac:dyDescent="0.2">
      <c r="A256" s="161"/>
      <c r="B256" s="162"/>
      <c r="C256" s="162"/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1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 s="170"/>
      <c r="CC256" s="170"/>
      <c r="CD256" s="170"/>
      <c r="CE256" s="170"/>
      <c r="CF256" s="206"/>
      <c r="CG256" s="206"/>
      <c r="CH256" s="206"/>
      <c r="CI256" s="206"/>
      <c r="CJ256" s="206"/>
      <c r="CK256" s="170"/>
      <c r="CL256" s="170"/>
      <c r="CM256" s="170"/>
      <c r="CN256" s="170"/>
      <c r="CO256" s="170"/>
      <c r="CP256" s="170"/>
      <c r="CQ256" s="170"/>
      <c r="CR256" s="170"/>
      <c r="CS256" s="170"/>
      <c r="CT256" s="170"/>
      <c r="CU256" s="170"/>
      <c r="CV256" s="170"/>
      <c r="CW256" s="170"/>
      <c r="CX256" s="170"/>
      <c r="CY256" s="170"/>
      <c r="CZ256" s="170"/>
      <c r="DA256" s="170"/>
      <c r="DB256" s="170"/>
      <c r="DC256" s="170"/>
      <c r="DD256" s="170"/>
      <c r="DE256" s="170"/>
      <c r="DF256" s="170"/>
      <c r="DG256" s="170"/>
      <c r="DH256" s="170"/>
      <c r="DI256" s="170"/>
      <c r="DJ256" s="170"/>
      <c r="DK256" s="170"/>
      <c r="DL256" s="170"/>
      <c r="DM256" s="170"/>
      <c r="DN256" s="170"/>
    </row>
    <row r="257" spans="1:139" x14ac:dyDescent="0.2">
      <c r="A257" s="161"/>
      <c r="B257" s="162"/>
      <c r="C257" s="162"/>
      <c r="D257" s="162"/>
      <c r="E257" s="162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1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 s="170"/>
      <c r="CC257" s="170"/>
      <c r="CD257" s="170"/>
      <c r="CE257" s="170"/>
      <c r="CF257" s="206"/>
      <c r="CG257" s="206"/>
      <c r="CH257" s="206"/>
      <c r="CI257" s="206"/>
      <c r="CJ257" s="206"/>
      <c r="CK257" s="170"/>
      <c r="CL257" s="170"/>
      <c r="CM257" s="170"/>
      <c r="CN257" s="170"/>
      <c r="CO257" s="170"/>
      <c r="CP257" s="170"/>
      <c r="CQ257" s="170"/>
      <c r="CR257" s="170"/>
      <c r="CS257" s="170"/>
      <c r="CT257" s="170"/>
      <c r="CU257" s="170"/>
      <c r="CV257" s="170"/>
      <c r="CW257" s="170"/>
      <c r="CX257" s="170"/>
      <c r="CY257" s="170"/>
      <c r="CZ257" s="170"/>
      <c r="DA257" s="170"/>
      <c r="DB257" s="170"/>
      <c r="DC257" s="170"/>
      <c r="DD257" s="170"/>
      <c r="DE257" s="170"/>
      <c r="DF257" s="170"/>
      <c r="DG257" s="170"/>
      <c r="DH257" s="170"/>
      <c r="DI257" s="170"/>
      <c r="DJ257" s="170"/>
      <c r="DK257" s="170"/>
      <c r="DL257" s="170"/>
      <c r="DM257" s="170"/>
      <c r="DN257" s="170"/>
    </row>
    <row r="258" spans="1:139" x14ac:dyDescent="0.2">
      <c r="A258" s="161"/>
      <c r="B258" s="162"/>
      <c r="C258" s="162"/>
      <c r="D258" s="162"/>
      <c r="E258" s="162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1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 s="170"/>
      <c r="CC258" s="170"/>
      <c r="CD258" s="170"/>
      <c r="CE258" s="170"/>
      <c r="CF258" s="206"/>
      <c r="CG258" s="206"/>
      <c r="CH258" s="206"/>
      <c r="CI258" s="206"/>
      <c r="CJ258" s="206"/>
      <c r="CK258" s="170"/>
      <c r="CL258" s="170"/>
      <c r="CM258" s="170"/>
      <c r="CN258" s="170"/>
      <c r="CO258" s="170"/>
      <c r="CP258" s="170"/>
      <c r="CQ258" s="170"/>
      <c r="CR258" s="170"/>
      <c r="CS258" s="170"/>
      <c r="CT258" s="170"/>
      <c r="CU258" s="170"/>
      <c r="CV258" s="170"/>
      <c r="CW258" s="170"/>
      <c r="CX258" s="170"/>
      <c r="CY258" s="170"/>
      <c r="CZ258" s="170"/>
      <c r="DA258" s="170"/>
      <c r="DB258" s="170"/>
      <c r="DC258" s="170"/>
      <c r="DD258" s="170"/>
      <c r="DE258" s="170"/>
      <c r="DF258" s="170"/>
      <c r="DG258" s="170"/>
      <c r="DH258" s="170"/>
      <c r="DI258" s="170"/>
      <c r="DJ258" s="170"/>
      <c r="DK258" s="170"/>
      <c r="DL258" s="170"/>
      <c r="DM258" s="170"/>
      <c r="DN258" s="170"/>
    </row>
    <row r="259" spans="1:139" x14ac:dyDescent="0.2">
      <c r="A259" s="161"/>
      <c r="B259" s="162"/>
      <c r="C259" s="162"/>
      <c r="D259" s="162"/>
      <c r="E259" s="162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1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 s="170"/>
      <c r="CC259" s="170"/>
      <c r="CD259" s="170"/>
      <c r="CE259" s="170"/>
      <c r="CF259" s="170"/>
      <c r="CG259" s="170"/>
      <c r="CH259" s="170"/>
      <c r="CI259" s="170"/>
      <c r="CJ259" s="170"/>
      <c r="CK259" s="170"/>
      <c r="CL259" s="170"/>
      <c r="CM259" s="170"/>
      <c r="CN259" s="170"/>
      <c r="CO259" s="170"/>
      <c r="CP259" s="170"/>
      <c r="CQ259" s="170"/>
      <c r="CR259" s="170"/>
      <c r="CS259" s="170"/>
      <c r="CT259" s="170"/>
      <c r="CU259" s="170"/>
      <c r="CV259" s="170"/>
      <c r="CW259" s="170"/>
      <c r="CX259" s="170"/>
      <c r="CY259" s="170"/>
      <c r="CZ259" s="170"/>
      <c r="DA259" s="170"/>
      <c r="DB259" s="170"/>
      <c r="DC259" s="170"/>
      <c r="DD259" s="170"/>
      <c r="DE259" s="170"/>
      <c r="DF259" s="170"/>
      <c r="DG259" s="170"/>
      <c r="DH259" s="170"/>
      <c r="DI259" s="170"/>
      <c r="DJ259" s="170"/>
      <c r="DK259" s="170"/>
      <c r="DL259" s="170"/>
      <c r="DM259" s="170"/>
      <c r="DN259" s="170"/>
    </row>
    <row r="260" spans="1:139" x14ac:dyDescent="0.2">
      <c r="A260" s="161"/>
      <c r="B260" s="162"/>
      <c r="C260" s="162"/>
      <c r="D260" s="162"/>
      <c r="E260" s="162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1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 s="170"/>
      <c r="CC260" s="170"/>
      <c r="CD260" s="170"/>
      <c r="CE260" s="170"/>
      <c r="CF260" s="170"/>
      <c r="CG260" s="170"/>
      <c r="CH260" s="170"/>
      <c r="CI260" s="170"/>
      <c r="CJ260" s="170"/>
      <c r="CK260" s="170"/>
      <c r="CL260" s="170"/>
      <c r="CM260" s="170"/>
      <c r="CN260" s="170"/>
      <c r="CO260" s="170"/>
      <c r="CP260" s="170"/>
      <c r="CQ260" s="170"/>
      <c r="CR260" s="170"/>
      <c r="CS260" s="170"/>
      <c r="CT260" s="170"/>
      <c r="CU260" s="170"/>
      <c r="CV260" s="170"/>
      <c r="CW260" s="170"/>
      <c r="CX260" s="170"/>
      <c r="CY260" s="170"/>
      <c r="CZ260" s="170"/>
      <c r="DA260" s="170"/>
      <c r="DB260" s="170"/>
      <c r="DC260" s="170"/>
      <c r="DD260" s="170"/>
      <c r="DE260" s="170"/>
      <c r="DF260" s="170"/>
      <c r="DG260" s="170"/>
      <c r="DH260" s="170"/>
      <c r="DI260" s="170"/>
      <c r="DJ260" s="170"/>
      <c r="DK260" s="170"/>
      <c r="DL260" s="170"/>
      <c r="DM260" s="170"/>
      <c r="DN260" s="170"/>
    </row>
    <row r="261" spans="1:139" x14ac:dyDescent="0.2">
      <c r="A261" s="161"/>
      <c r="B261" s="162"/>
      <c r="C261" s="162"/>
      <c r="D261" s="162"/>
      <c r="E261" s="162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1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 s="170"/>
      <c r="CC261" s="170"/>
      <c r="CD261" s="170"/>
      <c r="CE261" s="170"/>
      <c r="CF261" s="170"/>
      <c r="CG261" s="170"/>
      <c r="CH261" s="170"/>
      <c r="CI261" s="170"/>
      <c r="CJ261" s="170"/>
      <c r="CK261" s="170"/>
      <c r="CL261" s="170"/>
      <c r="CM261" s="170"/>
      <c r="CN261" s="170"/>
      <c r="CO261" s="170"/>
      <c r="CP261" s="170"/>
      <c r="CQ261" s="170"/>
      <c r="CR261" s="170"/>
      <c r="CS261" s="170"/>
      <c r="CT261" s="170"/>
      <c r="CU261" s="170"/>
      <c r="CV261" s="170"/>
      <c r="CW261" s="170"/>
      <c r="CX261" s="170"/>
      <c r="CY261" s="170"/>
      <c r="CZ261" s="170"/>
      <c r="DA261" s="170"/>
      <c r="DB261" s="170"/>
      <c r="DC261" s="170"/>
      <c r="DD261" s="170"/>
      <c r="DE261" s="170"/>
      <c r="DF261" s="170"/>
      <c r="DG261" s="170"/>
      <c r="DH261" s="170"/>
      <c r="DI261" s="170"/>
      <c r="DJ261" s="170"/>
      <c r="DK261" s="170"/>
      <c r="DL261" s="170"/>
      <c r="DM261" s="170"/>
      <c r="DN261" s="170"/>
    </row>
    <row r="262" spans="1:139" x14ac:dyDescent="0.2">
      <c r="A262" s="161"/>
      <c r="B262" s="162"/>
      <c r="C262" s="162"/>
      <c r="D262" s="162"/>
      <c r="E262" s="162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1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 s="170"/>
      <c r="CC262" s="170"/>
      <c r="CD262" s="170"/>
      <c r="CE262" s="170"/>
      <c r="CF262" s="170"/>
      <c r="CG262" s="170"/>
      <c r="CH262" s="170"/>
      <c r="CI262" s="170"/>
      <c r="CJ262" s="170"/>
      <c r="CK262" s="170"/>
      <c r="CL262" s="170"/>
      <c r="CM262" s="170"/>
      <c r="CN262" s="170"/>
      <c r="CO262" s="170"/>
      <c r="CP262" s="170"/>
      <c r="CQ262" s="170"/>
      <c r="CR262" s="170"/>
      <c r="CS262" s="170"/>
      <c r="CT262" s="170"/>
      <c r="CU262" s="170"/>
      <c r="CV262" s="170"/>
      <c r="CW262" s="170"/>
      <c r="CX262" s="170"/>
      <c r="CY262" s="170"/>
      <c r="CZ262" s="170"/>
      <c r="DA262" s="170"/>
      <c r="DB262" s="170"/>
      <c r="DC262" s="170"/>
      <c r="DD262" s="170"/>
      <c r="DE262" s="170"/>
      <c r="DF262" s="170"/>
      <c r="DG262" s="170"/>
      <c r="DH262" s="170"/>
      <c r="DI262" s="170"/>
      <c r="DJ262" s="170"/>
      <c r="DK262" s="170"/>
      <c r="DL262" s="170"/>
      <c r="DM262" s="170"/>
      <c r="DN262" s="170"/>
    </row>
    <row r="263" spans="1:139" x14ac:dyDescent="0.2">
      <c r="A263" s="161"/>
      <c r="B263" s="162"/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1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 s="170"/>
      <c r="CC263" s="170"/>
      <c r="CD263" s="170"/>
      <c r="CE263" s="170"/>
      <c r="CF263" s="170"/>
      <c r="CG263" s="170"/>
      <c r="CH263" s="170"/>
      <c r="CI263" s="170"/>
      <c r="CJ263" s="170"/>
      <c r="CK263" s="170"/>
      <c r="CL263" s="170"/>
      <c r="CM263" s="170"/>
      <c r="CN263" s="170"/>
      <c r="CO263" s="170"/>
      <c r="CP263" s="170"/>
      <c r="CQ263" s="170"/>
      <c r="CR263" s="170"/>
      <c r="CS263" s="170"/>
      <c r="CT263" s="170"/>
      <c r="CU263" s="170"/>
      <c r="CV263" s="170"/>
      <c r="CW263" s="170"/>
      <c r="CX263" s="170"/>
      <c r="CY263" s="170"/>
      <c r="CZ263" s="170"/>
      <c r="DA263" s="170"/>
      <c r="DB263" s="170"/>
      <c r="DC263" s="170"/>
      <c r="DD263" s="170"/>
      <c r="DE263" s="170"/>
      <c r="DF263" s="170"/>
      <c r="DG263" s="170"/>
      <c r="DH263" s="170"/>
      <c r="DI263" s="170"/>
      <c r="DJ263" s="170"/>
      <c r="DK263" s="170"/>
      <c r="DL263" s="170"/>
      <c r="DM263" s="170"/>
      <c r="DN263" s="170"/>
    </row>
    <row r="264" spans="1:139" x14ac:dyDescent="0.2">
      <c r="A264" s="161"/>
      <c r="B264" s="162"/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1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 s="170"/>
      <c r="CC264" s="170"/>
      <c r="CD264" s="170"/>
      <c r="CE264" s="170"/>
      <c r="CF264" s="170"/>
      <c r="CG264" s="170"/>
      <c r="CH264" s="170"/>
      <c r="CI264" s="170"/>
      <c r="CJ264" s="170"/>
      <c r="CK264" s="170"/>
      <c r="CL264" s="170"/>
      <c r="CM264" s="170"/>
      <c r="CN264" s="170"/>
      <c r="CO264" s="170"/>
      <c r="CP264" s="170"/>
      <c r="CQ264" s="170"/>
      <c r="CR264" s="170"/>
      <c r="CS264" s="170"/>
      <c r="CT264" s="170"/>
      <c r="CU264" s="170"/>
      <c r="CV264" s="170"/>
      <c r="CW264" s="170"/>
      <c r="CX264" s="170"/>
      <c r="CY264" s="170"/>
      <c r="CZ264" s="170"/>
      <c r="DA264" s="170"/>
      <c r="DB264" s="170"/>
      <c r="DC264" s="170"/>
      <c r="DD264" s="170"/>
      <c r="DE264" s="170"/>
      <c r="DF264" s="170"/>
      <c r="DG264" s="170"/>
      <c r="DH264" s="170"/>
      <c r="DI264" s="170"/>
      <c r="DJ264" s="170"/>
      <c r="DK264" s="170"/>
      <c r="DL264" s="170"/>
      <c r="DM264" s="170"/>
      <c r="DN264" s="170"/>
    </row>
    <row r="265" spans="1:139" x14ac:dyDescent="0.2">
      <c r="A265" s="161"/>
      <c r="B265" s="162"/>
      <c r="C265" s="162"/>
      <c r="D265" s="162"/>
      <c r="E265" s="162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1"/>
      <c r="BH265" s="161"/>
      <c r="BI265" s="161"/>
      <c r="BJ265" s="161"/>
      <c r="BK265" s="161"/>
      <c r="BL265" s="161"/>
      <c r="BM265" s="161"/>
      <c r="BN265" s="161"/>
      <c r="BO265" s="161"/>
      <c r="BP265" s="161"/>
      <c r="BQ265" s="161"/>
      <c r="BR265" s="161"/>
      <c r="BS265" s="161"/>
      <c r="BT265" s="161"/>
      <c r="BU265" s="161"/>
      <c r="BV265" s="161"/>
      <c r="BW265" s="161"/>
      <c r="BX265" s="161"/>
      <c r="BY265" s="161"/>
      <c r="BZ265" s="161"/>
      <c r="CA265" s="161"/>
      <c r="CB265" s="161"/>
      <c r="CC265" s="161"/>
      <c r="CD265" s="161"/>
      <c r="CE265" s="161"/>
      <c r="CF265" s="161"/>
      <c r="CG265" s="161"/>
      <c r="CH265" s="161"/>
      <c r="CI265" s="161"/>
      <c r="CJ265" s="161"/>
      <c r="CK265" s="161"/>
      <c r="CL265" s="161"/>
      <c r="CM265" s="161"/>
      <c r="CN265" s="161"/>
      <c r="CO265" s="161"/>
      <c r="CP265" s="161"/>
      <c r="CQ265" s="161"/>
      <c r="CR265" s="161"/>
      <c r="CS265" s="161"/>
      <c r="CT265" s="161"/>
      <c r="CU265" s="161"/>
      <c r="CV265" s="161"/>
      <c r="CW265" s="161"/>
      <c r="CX265" s="161"/>
      <c r="CY265" s="161"/>
      <c r="CZ265" s="161"/>
      <c r="DA265" s="161"/>
      <c r="DB265" s="161"/>
      <c r="DC265" s="161"/>
      <c r="DD265" s="161"/>
      <c r="DE265" s="161"/>
      <c r="DF265" s="161"/>
      <c r="DG265" s="161"/>
      <c r="DH265" s="161"/>
      <c r="DI265" s="161"/>
      <c r="DJ265" s="161"/>
      <c r="DK265" s="161"/>
      <c r="DL265" s="161"/>
      <c r="DM265" s="161"/>
      <c r="DN265" s="161"/>
    </row>
    <row r="266" spans="1:139" x14ac:dyDescent="0.2">
      <c r="A266" s="161"/>
      <c r="B266" s="162"/>
      <c r="C266" s="162"/>
      <c r="D266" s="162"/>
      <c r="E266" s="162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1"/>
      <c r="BH266" s="161"/>
      <c r="BI266" s="161"/>
      <c r="BJ266" s="161"/>
      <c r="BK266" s="161"/>
      <c r="BL266" s="161"/>
      <c r="BM266" s="161"/>
      <c r="BN266" s="161"/>
      <c r="BO266" s="161"/>
      <c r="BP266" s="161"/>
      <c r="BQ266" s="161"/>
      <c r="BR266" s="161"/>
      <c r="BS266" s="161"/>
      <c r="BT266" s="161"/>
      <c r="BU266" s="161"/>
      <c r="BV266" s="161"/>
      <c r="BW266" s="161"/>
      <c r="BX266" s="161"/>
      <c r="BY266" s="161"/>
      <c r="BZ266" s="161"/>
      <c r="CA266" s="161"/>
      <c r="CB266" s="161"/>
      <c r="CC266" s="161"/>
      <c r="CD266" s="161"/>
      <c r="CE266" s="161"/>
      <c r="CF266" s="161"/>
      <c r="CG266" s="161"/>
      <c r="CH266" s="161"/>
      <c r="CI266" s="161"/>
      <c r="CJ266" s="161"/>
      <c r="CK266" s="161"/>
      <c r="CL266" s="161"/>
      <c r="CM266" s="161"/>
      <c r="CN266" s="161"/>
      <c r="CO266" s="161"/>
      <c r="CP266" s="161"/>
      <c r="CQ266" s="161"/>
      <c r="CR266" s="161"/>
      <c r="CS266" s="161"/>
      <c r="CT266" s="161"/>
      <c r="CU266" s="161"/>
      <c r="CV266" s="161"/>
      <c r="CW266" s="161"/>
      <c r="CX266" s="161"/>
      <c r="CY266" s="161"/>
      <c r="CZ266" s="161"/>
      <c r="DA266" s="161"/>
      <c r="DB266" s="161"/>
      <c r="DC266" s="161"/>
      <c r="DD266" s="161"/>
      <c r="DE266" s="161"/>
      <c r="DF266" s="161"/>
      <c r="DG266" s="161"/>
      <c r="DH266" s="161"/>
      <c r="DI266" s="161"/>
      <c r="DJ266" s="161"/>
      <c r="DK266" s="161"/>
      <c r="DL266" s="161"/>
      <c r="DM266" s="161"/>
      <c r="DN266" s="161"/>
    </row>
    <row r="267" spans="1:139" x14ac:dyDescent="0.2">
      <c r="A267" s="161"/>
      <c r="B267" s="162"/>
      <c r="C267" s="162"/>
      <c r="D267" s="162"/>
      <c r="E267" s="162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1"/>
      <c r="BH267" s="161"/>
      <c r="BI267" s="161"/>
      <c r="BJ267" s="161"/>
      <c r="BK267" s="161"/>
      <c r="BL267" s="161"/>
      <c r="BM267" s="161"/>
      <c r="BN267" s="161"/>
      <c r="BO267" s="161"/>
      <c r="BP267" s="161"/>
      <c r="BQ267" s="161"/>
      <c r="BR267" s="161"/>
      <c r="BS267" s="161"/>
      <c r="BT267" s="161"/>
      <c r="BU267" s="161"/>
      <c r="BV267" s="161"/>
      <c r="BW267" s="161"/>
      <c r="BX267" s="161"/>
      <c r="BY267" s="161"/>
      <c r="BZ267" s="161"/>
      <c r="CA267" s="161"/>
      <c r="CB267" s="161"/>
      <c r="CC267" s="161"/>
      <c r="CD267" s="161"/>
      <c r="CE267" s="161"/>
      <c r="CF267" s="161"/>
      <c r="CG267" s="161"/>
      <c r="CH267" s="161"/>
      <c r="CI267" s="161"/>
      <c r="CJ267" s="161"/>
      <c r="CK267" s="161"/>
      <c r="CL267" s="161"/>
      <c r="CM267" s="161"/>
      <c r="CN267" s="161"/>
      <c r="CO267" s="161"/>
      <c r="CP267" s="161"/>
      <c r="CQ267" s="161"/>
      <c r="CR267" s="161"/>
      <c r="CS267" s="161"/>
      <c r="CT267" s="161"/>
      <c r="CU267" s="161"/>
      <c r="CV267" s="161"/>
      <c r="CW267" s="161"/>
      <c r="CX267" s="161"/>
      <c r="CY267" s="161"/>
      <c r="CZ267" s="161"/>
      <c r="DA267" s="161"/>
      <c r="DB267" s="161"/>
      <c r="DC267" s="161"/>
      <c r="DD267" s="161"/>
      <c r="DE267" s="161"/>
      <c r="DF267" s="161"/>
      <c r="DG267" s="161"/>
      <c r="DH267" s="161"/>
      <c r="DI267" s="161"/>
      <c r="DJ267" s="161"/>
      <c r="DK267" s="161"/>
      <c r="DL267" s="161"/>
      <c r="DM267" s="161"/>
      <c r="DN267" s="161"/>
    </row>
    <row r="268" spans="1:139" x14ac:dyDescent="0.2">
      <c r="A268" s="161"/>
      <c r="B268" s="162"/>
      <c r="C268" s="162"/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1"/>
      <c r="BH268" s="161"/>
      <c r="BI268" s="161"/>
      <c r="BJ268" s="161"/>
      <c r="BK268" s="161"/>
      <c r="BL268" s="161"/>
      <c r="BM268" s="161"/>
      <c r="BN268" s="161"/>
      <c r="BO268" s="161"/>
      <c r="BP268" s="161"/>
      <c r="BQ268" s="161"/>
      <c r="BR268" s="161"/>
      <c r="BS268" s="161"/>
      <c r="BT268" s="161"/>
      <c r="BU268" s="161"/>
      <c r="BV268" s="161"/>
      <c r="BW268" s="161"/>
      <c r="BX268" s="161"/>
      <c r="BY268" s="161"/>
      <c r="BZ268" s="161"/>
      <c r="CA268" s="161"/>
      <c r="CB268" s="161"/>
      <c r="CC268" s="161"/>
      <c r="CD268" s="161"/>
      <c r="CE268" s="161"/>
      <c r="CF268" s="161"/>
      <c r="CG268" s="161"/>
      <c r="CH268" s="161"/>
      <c r="CI268" s="161"/>
      <c r="CJ268" s="161"/>
      <c r="CK268" s="161"/>
      <c r="CL268" s="161"/>
      <c r="CM268" s="161"/>
      <c r="CN268" s="161"/>
      <c r="CO268" s="161"/>
      <c r="CP268" s="161"/>
      <c r="CQ268" s="161"/>
      <c r="CR268" s="161"/>
      <c r="CS268" s="161"/>
      <c r="CT268" s="161"/>
      <c r="CU268" s="161"/>
      <c r="CV268" s="161"/>
      <c r="CW268" s="161"/>
      <c r="CX268" s="161"/>
      <c r="CY268" s="161"/>
      <c r="CZ268" s="161"/>
      <c r="DA268" s="161"/>
      <c r="DB268" s="161"/>
      <c r="DC268" s="161"/>
      <c r="DD268" s="161"/>
      <c r="DE268" s="161"/>
      <c r="DF268" s="161"/>
      <c r="DG268" s="161"/>
      <c r="DH268" s="161"/>
      <c r="DI268" s="161"/>
      <c r="DJ268" s="161"/>
      <c r="DK268" s="161"/>
      <c r="DL268" s="161"/>
      <c r="DM268" s="161"/>
      <c r="DN268" s="161"/>
    </row>
    <row r="269" spans="1:139" x14ac:dyDescent="0.2">
      <c r="A269" s="161"/>
      <c r="B269" s="162"/>
      <c r="C269" s="162"/>
      <c r="D269" s="162"/>
      <c r="E269" s="162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1"/>
      <c r="BH269" s="161"/>
      <c r="BI269" s="161"/>
      <c r="BJ269" s="161"/>
      <c r="BK269" s="161"/>
      <c r="BL269" s="161"/>
      <c r="BM269" s="161"/>
      <c r="BN269" s="161"/>
      <c r="BO269" s="161"/>
      <c r="BP269" s="161"/>
      <c r="BQ269" s="161"/>
      <c r="BR269" s="161"/>
      <c r="BS269" s="161"/>
      <c r="BT269" s="161"/>
      <c r="BU269" s="161"/>
      <c r="BV269" s="161"/>
      <c r="BW269" s="161"/>
      <c r="BX269" s="161"/>
      <c r="BY269" s="161"/>
      <c r="BZ269" s="161"/>
      <c r="CA269" s="161"/>
      <c r="CB269" s="161"/>
      <c r="CC269" s="161"/>
      <c r="CD269" s="161"/>
      <c r="CE269" s="161"/>
      <c r="CF269" s="161"/>
      <c r="CG269" s="161"/>
      <c r="CH269" s="161"/>
      <c r="CI269" s="161"/>
      <c r="CJ269" s="161"/>
      <c r="CK269" s="161"/>
      <c r="CL269" s="161"/>
      <c r="CM269" s="161"/>
      <c r="CN269" s="161"/>
      <c r="CO269" s="161"/>
      <c r="CP269" s="161"/>
      <c r="CQ269" s="161"/>
      <c r="CR269" s="161"/>
      <c r="CS269" s="161"/>
      <c r="CT269" s="161"/>
      <c r="CU269" s="161"/>
      <c r="CV269" s="161"/>
      <c r="CW269" s="161"/>
      <c r="CX269" s="161"/>
      <c r="CY269" s="161"/>
      <c r="CZ269" s="161"/>
      <c r="DA269" s="161"/>
      <c r="DB269" s="161"/>
      <c r="DC269" s="161"/>
      <c r="DD269" s="161"/>
      <c r="DE269" s="161"/>
      <c r="DF269" s="161"/>
      <c r="DG269" s="161"/>
      <c r="DH269" s="161"/>
      <c r="DI269" s="161"/>
      <c r="DJ269" s="161"/>
      <c r="DK269" s="161"/>
      <c r="DL269" s="161"/>
      <c r="DM269" s="161"/>
      <c r="DN269" s="161"/>
    </row>
    <row r="270" spans="1:139" x14ac:dyDescent="0.2">
      <c r="A270" s="161"/>
      <c r="B270" s="162"/>
      <c r="C270" s="162"/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1"/>
      <c r="BH270" s="161"/>
      <c r="BI270" s="161"/>
      <c r="BJ270" s="161"/>
      <c r="BK270" s="161"/>
      <c r="BL270" s="161"/>
      <c r="BM270" s="161"/>
      <c r="BN270" s="161"/>
      <c r="BO270" s="161"/>
      <c r="BP270" s="161"/>
      <c r="BQ270" s="161"/>
      <c r="BR270" s="161"/>
      <c r="BS270" s="161"/>
      <c r="BT270" s="161"/>
      <c r="BU270" s="161"/>
      <c r="BV270" s="161"/>
      <c r="BW270" s="161"/>
      <c r="BX270" s="161"/>
      <c r="BY270" s="161"/>
      <c r="BZ270" s="161"/>
      <c r="CA270" s="161"/>
      <c r="CB270" s="161"/>
      <c r="CC270" s="161"/>
      <c r="CD270" s="161"/>
      <c r="CE270" s="161"/>
      <c r="CF270" s="161"/>
      <c r="CG270" s="161"/>
      <c r="CH270" s="161"/>
      <c r="CI270" s="161"/>
      <c r="CJ270" s="161"/>
      <c r="CK270" s="161"/>
      <c r="CL270" s="161"/>
      <c r="CM270" s="161"/>
      <c r="CN270" s="161"/>
      <c r="CO270" s="161"/>
      <c r="CP270" s="161"/>
      <c r="CQ270" s="161"/>
      <c r="CR270" s="161"/>
      <c r="CS270" s="161"/>
      <c r="CT270" s="161"/>
      <c r="CU270" s="161"/>
      <c r="CV270" s="161"/>
      <c r="CW270" s="161"/>
      <c r="CX270" s="161"/>
      <c r="CY270" s="161"/>
      <c r="CZ270" s="161"/>
      <c r="DA270" s="161"/>
      <c r="DB270" s="161"/>
      <c r="DC270" s="161"/>
      <c r="DD270" s="161"/>
      <c r="DE270" s="161"/>
      <c r="DF270" s="161"/>
      <c r="DG270" s="161"/>
      <c r="DH270" s="161"/>
      <c r="DI270" s="161"/>
      <c r="DJ270" s="161"/>
      <c r="DK270" s="161"/>
      <c r="DL270" s="161"/>
      <c r="DM270" s="161"/>
      <c r="DN270" s="161"/>
      <c r="DO270" s="161"/>
      <c r="DP270" s="161"/>
      <c r="DQ270" s="161"/>
      <c r="DR270" s="161"/>
      <c r="DS270" s="161"/>
      <c r="DT270" s="161"/>
      <c r="DU270" s="161"/>
      <c r="DV270" s="161"/>
      <c r="DW270" s="161"/>
      <c r="DX270" s="161"/>
      <c r="DY270" s="161"/>
      <c r="DZ270" s="161"/>
      <c r="EA270" s="161"/>
      <c r="EB270" s="161"/>
      <c r="EC270" s="161"/>
      <c r="ED270" s="161"/>
      <c r="EE270" s="161"/>
      <c r="EF270" s="161"/>
      <c r="EG270" s="161"/>
      <c r="EH270" s="161"/>
      <c r="EI270" s="161"/>
    </row>
    <row r="271" spans="1:139" x14ac:dyDescent="0.2">
      <c r="A271" s="161"/>
      <c r="B271" s="162"/>
      <c r="C271" s="162"/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1"/>
      <c r="BH271" s="161"/>
      <c r="BI271" s="161"/>
      <c r="BJ271" s="161"/>
      <c r="BK271" s="161"/>
      <c r="BL271" s="161"/>
      <c r="BM271" s="161"/>
      <c r="BN271" s="161"/>
      <c r="BO271" s="161"/>
      <c r="BP271" s="161"/>
      <c r="BQ271" s="161"/>
      <c r="BR271" s="161"/>
      <c r="BS271" s="161"/>
      <c r="BT271" s="161"/>
      <c r="BU271" s="161"/>
      <c r="BV271" s="161"/>
      <c r="BW271" s="161"/>
      <c r="BX271" s="161"/>
      <c r="BY271" s="161"/>
      <c r="BZ271" s="161"/>
      <c r="CA271" s="161"/>
      <c r="CB271" s="161"/>
      <c r="CC271" s="161"/>
      <c r="CD271" s="161"/>
      <c r="CE271" s="161"/>
      <c r="CF271" s="161"/>
      <c r="CG271" s="161"/>
      <c r="CH271" s="161"/>
      <c r="CI271" s="161"/>
      <c r="CJ271" s="161"/>
      <c r="CK271" s="161"/>
      <c r="CL271" s="161"/>
      <c r="CM271" s="161"/>
      <c r="CN271" s="161"/>
      <c r="CO271" s="161"/>
      <c r="CP271" s="161"/>
      <c r="CQ271" s="161"/>
      <c r="CR271" s="161"/>
      <c r="CS271" s="161"/>
      <c r="CT271" s="161"/>
      <c r="CU271" s="161"/>
      <c r="CV271" s="161"/>
      <c r="CW271" s="161"/>
      <c r="CX271" s="161"/>
      <c r="CY271" s="161"/>
      <c r="CZ271" s="161"/>
      <c r="DA271" s="161"/>
      <c r="DB271" s="161"/>
      <c r="DC271" s="161"/>
      <c r="DD271" s="161"/>
      <c r="DE271" s="161"/>
      <c r="DF271" s="161"/>
      <c r="DG271" s="161"/>
      <c r="DH271" s="161"/>
      <c r="DI271" s="161"/>
      <c r="DJ271" s="161"/>
      <c r="DK271" s="161"/>
      <c r="DL271" s="161"/>
      <c r="DM271" s="161"/>
      <c r="DN271" s="161"/>
      <c r="DO271" s="161"/>
      <c r="DP271" s="161"/>
      <c r="DQ271" s="161"/>
      <c r="DR271" s="161"/>
      <c r="DS271" s="161"/>
      <c r="DT271" s="161"/>
      <c r="DU271" s="161"/>
      <c r="DV271" s="161"/>
      <c r="DW271" s="161"/>
      <c r="DX271" s="161"/>
      <c r="DY271" s="161"/>
      <c r="DZ271" s="161"/>
      <c r="EA271" s="161"/>
      <c r="EB271" s="161"/>
      <c r="EC271" s="161"/>
      <c r="ED271" s="161"/>
      <c r="EE271" s="161"/>
      <c r="EF271" s="161"/>
      <c r="EG271" s="161"/>
      <c r="EH271" s="161"/>
      <c r="EI271" s="161"/>
    </row>
    <row r="272" spans="1:139" x14ac:dyDescent="0.2">
      <c r="A272" s="161"/>
      <c r="B272" s="162"/>
      <c r="C272" s="162"/>
      <c r="D272" s="162"/>
      <c r="E272" s="162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1"/>
      <c r="BH272" s="161"/>
      <c r="BI272" s="161"/>
      <c r="BJ272" s="161"/>
      <c r="BK272" s="161"/>
      <c r="BL272" s="161"/>
      <c r="BM272" s="161"/>
      <c r="BN272" s="161"/>
      <c r="BO272" s="161"/>
      <c r="BP272" s="161"/>
      <c r="BQ272" s="161"/>
      <c r="BR272" s="161"/>
      <c r="BS272" s="161"/>
      <c r="BT272" s="161"/>
      <c r="BU272" s="161"/>
      <c r="BV272" s="161"/>
      <c r="BW272" s="161"/>
      <c r="BX272" s="161"/>
      <c r="BY272" s="161"/>
      <c r="BZ272" s="161"/>
      <c r="CA272" s="161"/>
      <c r="CB272" s="161"/>
      <c r="CC272" s="161"/>
      <c r="CD272" s="161"/>
      <c r="CE272" s="161"/>
      <c r="CF272" s="161"/>
      <c r="CG272" s="161"/>
      <c r="CH272" s="161"/>
      <c r="CI272" s="161"/>
      <c r="CJ272" s="161"/>
      <c r="CK272" s="161"/>
      <c r="CL272" s="161"/>
      <c r="CM272" s="161"/>
      <c r="CN272" s="161"/>
      <c r="CO272" s="161"/>
      <c r="CP272" s="161"/>
      <c r="CQ272" s="161"/>
      <c r="CR272" s="161"/>
      <c r="CS272" s="161"/>
      <c r="CT272" s="161"/>
      <c r="CU272" s="161"/>
      <c r="CV272" s="161"/>
      <c r="CW272" s="161"/>
      <c r="CX272" s="161"/>
      <c r="CY272" s="161"/>
      <c r="CZ272" s="161"/>
      <c r="DA272" s="161"/>
      <c r="DB272" s="161"/>
      <c r="DC272" s="161"/>
      <c r="DD272" s="161"/>
      <c r="DE272" s="161"/>
      <c r="DF272" s="161"/>
      <c r="DG272" s="161"/>
      <c r="DH272" s="161"/>
      <c r="DI272" s="161"/>
      <c r="DJ272" s="161"/>
      <c r="DK272" s="161"/>
      <c r="DL272" s="161"/>
      <c r="DM272" s="161"/>
      <c r="DN272" s="161"/>
      <c r="DO272" s="161"/>
      <c r="DP272" s="161"/>
      <c r="DQ272" s="161"/>
      <c r="DR272" s="161"/>
      <c r="DS272" s="161"/>
      <c r="DT272" s="161"/>
      <c r="DU272" s="161"/>
      <c r="DV272" s="161"/>
      <c r="DW272" s="161"/>
      <c r="DX272" s="161"/>
      <c r="DY272" s="161"/>
      <c r="DZ272" s="161"/>
      <c r="EA272" s="161"/>
      <c r="EB272" s="161"/>
      <c r="EC272" s="161"/>
      <c r="ED272" s="161"/>
      <c r="EE272" s="161"/>
      <c r="EF272" s="161"/>
      <c r="EG272" s="161"/>
      <c r="EH272" s="161"/>
      <c r="EI272" s="161"/>
    </row>
    <row r="273" spans="1:139" x14ac:dyDescent="0.2">
      <c r="A273" s="161"/>
      <c r="B273" s="162"/>
      <c r="C273" s="162"/>
      <c r="D273" s="162"/>
      <c r="E273" s="162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1"/>
      <c r="BH273" s="161"/>
      <c r="BI273" s="161"/>
      <c r="BJ273" s="161"/>
      <c r="BK273" s="161"/>
      <c r="BL273" s="161"/>
      <c r="BM273" s="161"/>
      <c r="BN273" s="161"/>
      <c r="BO273" s="161"/>
      <c r="BP273" s="161"/>
      <c r="BQ273" s="161"/>
      <c r="BR273" s="161"/>
      <c r="BS273" s="161"/>
      <c r="BT273" s="161"/>
      <c r="BU273" s="161"/>
      <c r="BV273" s="161"/>
      <c r="BW273" s="161"/>
      <c r="BX273" s="161"/>
      <c r="BY273" s="161"/>
      <c r="BZ273" s="161"/>
      <c r="CA273" s="161"/>
      <c r="CB273" s="161"/>
      <c r="CC273" s="161"/>
      <c r="CD273" s="161"/>
      <c r="CE273" s="161"/>
      <c r="CF273" s="161"/>
      <c r="CG273" s="161"/>
      <c r="CH273" s="161"/>
      <c r="CI273" s="161"/>
      <c r="CJ273" s="161"/>
      <c r="CK273" s="161"/>
      <c r="CL273" s="161"/>
      <c r="CM273" s="161"/>
      <c r="CN273" s="161"/>
      <c r="CO273" s="161"/>
      <c r="CP273" s="161"/>
      <c r="CQ273" s="161"/>
      <c r="CR273" s="161"/>
      <c r="CS273" s="161"/>
      <c r="CT273" s="161"/>
      <c r="CU273" s="161"/>
      <c r="CV273" s="161"/>
      <c r="CW273" s="161"/>
      <c r="CX273" s="161"/>
      <c r="CY273" s="161"/>
      <c r="CZ273" s="161"/>
      <c r="DA273" s="161"/>
      <c r="DB273" s="161"/>
      <c r="DC273" s="161"/>
      <c r="DD273" s="161"/>
      <c r="DE273" s="161"/>
      <c r="DF273" s="161"/>
      <c r="DG273" s="161"/>
      <c r="DH273" s="161"/>
      <c r="DI273" s="161"/>
      <c r="DJ273" s="161"/>
      <c r="DK273" s="161"/>
      <c r="DL273" s="161"/>
      <c r="DM273" s="161"/>
      <c r="DN273" s="161"/>
      <c r="DO273" s="161"/>
      <c r="DP273" s="161"/>
      <c r="DQ273" s="161"/>
      <c r="DR273" s="161"/>
      <c r="DS273" s="161"/>
      <c r="DT273" s="161"/>
      <c r="DU273" s="161"/>
      <c r="DV273" s="161"/>
      <c r="DW273" s="161"/>
      <c r="DX273" s="161"/>
      <c r="DY273" s="161"/>
      <c r="DZ273" s="161"/>
      <c r="EA273" s="161"/>
      <c r="EB273" s="161"/>
      <c r="EC273" s="161"/>
      <c r="ED273" s="161"/>
      <c r="EE273" s="161"/>
      <c r="EF273" s="161"/>
      <c r="EG273" s="161"/>
      <c r="EH273" s="161"/>
      <c r="EI273" s="161"/>
    </row>
    <row r="274" spans="1:139" x14ac:dyDescent="0.2">
      <c r="A274" s="161"/>
      <c r="B274" s="162"/>
      <c r="C274" s="162"/>
      <c r="D274" s="162"/>
      <c r="E274" s="162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1"/>
      <c r="BH274" s="161"/>
      <c r="BI274" s="161"/>
      <c r="BJ274" s="161"/>
      <c r="BK274" s="161"/>
      <c r="BL274" s="161"/>
      <c r="BM274" s="161"/>
      <c r="BN274" s="161"/>
      <c r="BO274" s="161"/>
      <c r="BP274" s="161"/>
      <c r="BQ274" s="161"/>
      <c r="BR274" s="161"/>
      <c r="BS274" s="161"/>
      <c r="BT274" s="161"/>
      <c r="BU274" s="161"/>
      <c r="BV274" s="161"/>
      <c r="BW274" s="161"/>
      <c r="BX274" s="161"/>
      <c r="BY274" s="161"/>
      <c r="BZ274" s="161"/>
      <c r="CA274" s="161"/>
      <c r="CB274" s="161"/>
      <c r="CC274" s="161"/>
      <c r="CD274" s="161"/>
      <c r="CE274" s="161"/>
      <c r="CF274" s="161"/>
      <c r="CG274" s="161"/>
      <c r="CH274" s="161"/>
      <c r="CI274" s="161"/>
      <c r="CJ274" s="161"/>
      <c r="CK274" s="161"/>
      <c r="CL274" s="161"/>
      <c r="CM274" s="161"/>
      <c r="CN274" s="161"/>
      <c r="CO274" s="161"/>
      <c r="CP274" s="161"/>
      <c r="CQ274" s="161"/>
      <c r="CR274" s="161"/>
      <c r="CS274" s="161"/>
      <c r="CT274" s="161"/>
      <c r="CU274" s="161"/>
      <c r="CV274" s="161"/>
      <c r="CW274" s="161"/>
      <c r="CX274" s="161"/>
      <c r="CY274" s="161"/>
      <c r="CZ274" s="161"/>
      <c r="DA274" s="161"/>
      <c r="DB274" s="161"/>
      <c r="DC274" s="161"/>
      <c r="DD274" s="161"/>
      <c r="DE274" s="161"/>
      <c r="DF274" s="161"/>
      <c r="DG274" s="161"/>
      <c r="DH274" s="161"/>
      <c r="DI274" s="161"/>
      <c r="DJ274" s="161"/>
      <c r="DK274" s="161"/>
      <c r="DL274" s="161"/>
      <c r="DM274" s="161"/>
      <c r="DN274" s="161"/>
      <c r="DO274" s="161"/>
      <c r="DP274" s="161"/>
      <c r="DQ274" s="161"/>
      <c r="DR274" s="161"/>
      <c r="DS274" s="161"/>
      <c r="DT274" s="161"/>
      <c r="DU274" s="161"/>
      <c r="DV274" s="161"/>
      <c r="DW274" s="161"/>
      <c r="DX274" s="161"/>
      <c r="DY274" s="161"/>
      <c r="DZ274" s="161"/>
      <c r="EA274" s="161"/>
      <c r="EB274" s="161"/>
      <c r="EC274" s="161"/>
      <c r="ED274" s="161"/>
      <c r="EE274" s="161"/>
      <c r="EF274" s="161"/>
      <c r="EG274" s="161"/>
      <c r="EH274" s="161"/>
      <c r="EI274" s="161"/>
    </row>
    <row r="275" spans="1:139" x14ac:dyDescent="0.2">
      <c r="A275" s="161"/>
      <c r="B275" s="162"/>
      <c r="C275" s="162"/>
      <c r="D275" s="162"/>
      <c r="E275" s="162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1"/>
      <c r="BH275" s="161"/>
      <c r="BI275" s="161"/>
      <c r="BJ275" s="161"/>
      <c r="BK275" s="161"/>
      <c r="BL275" s="161"/>
      <c r="BM275" s="161"/>
      <c r="BN275" s="161"/>
      <c r="BO275" s="161"/>
      <c r="BP275" s="161"/>
      <c r="BQ275" s="161"/>
      <c r="BR275" s="161"/>
      <c r="BS275" s="161"/>
      <c r="BT275" s="161"/>
      <c r="BU275" s="161"/>
      <c r="BV275" s="161"/>
      <c r="BW275" s="161"/>
      <c r="BX275" s="161"/>
      <c r="BY275" s="161"/>
      <c r="BZ275" s="161"/>
      <c r="CA275" s="161"/>
      <c r="CB275" s="161"/>
      <c r="CC275" s="161"/>
      <c r="CD275" s="161"/>
      <c r="CE275" s="161"/>
      <c r="CF275" s="161"/>
      <c r="CG275" s="161"/>
      <c r="CH275" s="161"/>
      <c r="CI275" s="161"/>
      <c r="CJ275" s="161"/>
      <c r="CK275" s="161"/>
      <c r="CL275" s="161"/>
      <c r="CM275" s="161"/>
      <c r="CN275" s="161"/>
      <c r="CO275" s="161"/>
      <c r="CP275" s="161"/>
      <c r="CQ275" s="161"/>
      <c r="CR275" s="161"/>
      <c r="CS275" s="161"/>
      <c r="CT275" s="161"/>
      <c r="CU275" s="161"/>
      <c r="CV275" s="161"/>
      <c r="CW275" s="161"/>
      <c r="CX275" s="161"/>
      <c r="CY275" s="161"/>
      <c r="CZ275" s="161"/>
      <c r="DA275" s="161"/>
      <c r="DB275" s="161"/>
      <c r="DC275" s="161"/>
      <c r="DD275" s="161"/>
      <c r="DE275" s="161"/>
      <c r="DF275" s="161"/>
      <c r="DG275" s="161"/>
      <c r="DH275" s="161"/>
      <c r="DI275" s="161"/>
      <c r="DJ275" s="161"/>
      <c r="DK275" s="161"/>
      <c r="DL275" s="161"/>
      <c r="DM275" s="161"/>
      <c r="DN275" s="161"/>
      <c r="DO275" s="161"/>
      <c r="DP275" s="161"/>
      <c r="DQ275" s="161"/>
      <c r="DR275" s="161"/>
      <c r="DS275" s="161"/>
      <c r="DT275" s="161"/>
      <c r="DU275" s="161"/>
      <c r="DV275" s="161"/>
      <c r="DW275" s="161"/>
      <c r="DX275" s="161"/>
      <c r="DY275" s="161"/>
      <c r="DZ275" s="161"/>
      <c r="EA275" s="161"/>
      <c r="EB275" s="161"/>
      <c r="EC275" s="161"/>
      <c r="ED275" s="161"/>
      <c r="EE275" s="161"/>
      <c r="EF275" s="161"/>
      <c r="EG275" s="161"/>
      <c r="EH275" s="161"/>
      <c r="EI275" s="161"/>
    </row>
    <row r="276" spans="1:139" x14ac:dyDescent="0.2">
      <c r="A276" s="161"/>
      <c r="B276" s="162"/>
      <c r="C276" s="162"/>
      <c r="D276" s="162"/>
      <c r="E276" s="162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1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 s="170"/>
      <c r="CC276" s="170"/>
      <c r="CD276" s="170"/>
      <c r="CE276" s="170"/>
      <c r="CF276" s="170"/>
      <c r="CG276" s="170"/>
      <c r="CH276" s="170"/>
      <c r="CI276" s="170"/>
      <c r="CJ276" s="170"/>
      <c r="CK276" s="170"/>
      <c r="CL276" s="170"/>
      <c r="CM276" s="170"/>
      <c r="CN276" s="170"/>
      <c r="CO276" s="170"/>
      <c r="CP276" s="170"/>
      <c r="CQ276" s="170"/>
      <c r="CR276" s="170"/>
      <c r="CS276" s="170"/>
      <c r="CT276" s="170"/>
      <c r="CU276" s="170"/>
      <c r="CV276" s="170"/>
      <c r="CW276" s="170"/>
      <c r="CX276" s="170"/>
      <c r="CY276" s="170"/>
      <c r="CZ276" s="170"/>
      <c r="DA276" s="170"/>
      <c r="DB276" s="170"/>
      <c r="DC276" s="170"/>
      <c r="DD276" s="170"/>
      <c r="DE276" s="170"/>
      <c r="DF276" s="170"/>
      <c r="DG276" s="170"/>
      <c r="DH276" s="170"/>
      <c r="DI276" s="170"/>
      <c r="DJ276" s="170"/>
      <c r="DK276" s="170"/>
      <c r="DL276" s="170"/>
      <c r="DM276" s="170"/>
      <c r="DN276" s="170"/>
      <c r="DO276" s="170"/>
      <c r="DP276" s="170"/>
      <c r="DQ276" s="170"/>
      <c r="DR276" s="170"/>
      <c r="DS276" s="170"/>
      <c r="DT276" s="170"/>
      <c r="DU276" s="170"/>
      <c r="DV276" s="170"/>
      <c r="DW276" s="170"/>
      <c r="DX276" s="170"/>
      <c r="DY276" s="170"/>
      <c r="DZ276" s="170"/>
      <c r="EA276" s="170"/>
      <c r="EB276" s="170"/>
      <c r="EC276" s="170"/>
      <c r="ED276" s="170"/>
      <c r="EE276" s="170"/>
      <c r="EF276" s="170"/>
      <c r="EG276" s="170"/>
      <c r="EH276" s="170"/>
      <c r="EI276" s="170"/>
    </row>
    <row r="277" spans="1:139" x14ac:dyDescent="0.2">
      <c r="A277" s="161"/>
      <c r="B277" s="162"/>
      <c r="C277" s="162"/>
      <c r="D277" s="162"/>
      <c r="E277" s="162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1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 s="170"/>
      <c r="CC277" s="170"/>
      <c r="CD277" s="170"/>
      <c r="CE277" s="170"/>
      <c r="CF277" s="170"/>
      <c r="CG277" s="170"/>
      <c r="CH277" s="170"/>
      <c r="CI277" s="170"/>
      <c r="CJ277" s="170"/>
      <c r="CK277" s="170"/>
      <c r="CL277" s="170"/>
      <c r="CM277" s="170"/>
      <c r="CN277" s="170"/>
      <c r="CO277" s="170"/>
      <c r="CP277" s="170"/>
      <c r="CQ277" s="170"/>
      <c r="CR277" s="170"/>
      <c r="CS277" s="170"/>
      <c r="CT277" s="170"/>
      <c r="CU277" s="170"/>
      <c r="CV277" s="170"/>
      <c r="CW277" s="170"/>
      <c r="CX277" s="170"/>
      <c r="CY277" s="170"/>
      <c r="CZ277" s="170"/>
      <c r="DA277" s="170"/>
      <c r="DB277" s="170"/>
      <c r="DC277" s="170"/>
      <c r="DD277" s="170"/>
      <c r="DE277" s="170"/>
      <c r="DF277" s="170"/>
      <c r="DG277" s="170"/>
      <c r="DH277" s="170"/>
      <c r="DI277" s="170"/>
      <c r="DJ277" s="170"/>
      <c r="DK277" s="170"/>
      <c r="DL277" s="170"/>
      <c r="DM277" s="170"/>
      <c r="DN277" s="170"/>
      <c r="DO277" s="170"/>
      <c r="DP277" s="170"/>
      <c r="DQ277" s="170"/>
      <c r="DR277" s="170"/>
      <c r="DS277" s="170"/>
      <c r="DT277" s="170"/>
      <c r="DU277" s="170"/>
      <c r="DV277" s="170"/>
      <c r="DW277" s="170"/>
      <c r="DX277" s="170"/>
      <c r="DY277" s="170"/>
      <c r="DZ277" s="170"/>
      <c r="EA277" s="170"/>
      <c r="EB277" s="170"/>
      <c r="EC277" s="170"/>
      <c r="ED277" s="170"/>
      <c r="EE277" s="170"/>
      <c r="EF277" s="170"/>
      <c r="EG277" s="170"/>
      <c r="EH277" s="170"/>
      <c r="EI277" s="170"/>
    </row>
    <row r="278" spans="1:139" x14ac:dyDescent="0.2">
      <c r="A278" s="161"/>
      <c r="B278" s="162"/>
      <c r="C278" s="162"/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1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 s="170"/>
      <c r="CC278" s="170"/>
      <c r="CD278" s="170"/>
      <c r="CE278" s="170"/>
      <c r="CF278" s="170"/>
      <c r="CG278" s="170"/>
      <c r="CH278" s="170"/>
      <c r="CI278" s="170"/>
      <c r="CJ278" s="170"/>
      <c r="CK278" s="170"/>
      <c r="CL278" s="170"/>
      <c r="CM278" s="170"/>
      <c r="CN278" s="170"/>
      <c r="CO278" s="170"/>
      <c r="CP278" s="170"/>
      <c r="CQ278" s="170"/>
      <c r="CR278" s="170"/>
      <c r="CS278" s="170"/>
      <c r="CT278" s="170"/>
      <c r="CU278" s="170"/>
      <c r="CV278" s="170"/>
      <c r="CW278" s="170"/>
      <c r="CX278" s="170"/>
      <c r="CY278" s="170"/>
      <c r="CZ278" s="170"/>
      <c r="DA278" s="170"/>
      <c r="DB278" s="170"/>
      <c r="DC278" s="170"/>
      <c r="DD278" s="170"/>
      <c r="DE278" s="170"/>
      <c r="DF278" s="170"/>
      <c r="DG278" s="170"/>
      <c r="DH278" s="170"/>
      <c r="DI278" s="170"/>
      <c r="DJ278" s="170"/>
      <c r="DK278" s="170"/>
      <c r="DL278" s="170"/>
      <c r="DM278" s="170"/>
      <c r="DN278" s="170"/>
      <c r="DO278" s="170"/>
      <c r="DP278" s="170"/>
      <c r="DQ278" s="170"/>
      <c r="DR278" s="170"/>
      <c r="DS278" s="170"/>
      <c r="DT278" s="170"/>
      <c r="DU278" s="170"/>
      <c r="DV278" s="170"/>
      <c r="DW278" s="170"/>
      <c r="DX278" s="170"/>
      <c r="DY278" s="170"/>
      <c r="DZ278" s="170"/>
      <c r="EA278" s="170"/>
      <c r="EB278" s="170"/>
      <c r="EC278" s="170"/>
      <c r="ED278" s="170"/>
      <c r="EE278" s="170"/>
      <c r="EF278" s="170"/>
      <c r="EG278" s="170"/>
      <c r="EH278" s="170"/>
      <c r="EI278" s="170"/>
    </row>
    <row r="279" spans="1:139" x14ac:dyDescent="0.2">
      <c r="A279" s="161"/>
      <c r="B279" s="162"/>
      <c r="C279" s="162"/>
      <c r="D279" s="162"/>
      <c r="E279" s="162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1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 s="170"/>
      <c r="CC279" s="170"/>
      <c r="CD279" s="170"/>
      <c r="CE279" s="170"/>
      <c r="CF279" s="170"/>
      <c r="CG279" s="170"/>
      <c r="CH279" s="170"/>
      <c r="CI279" s="170"/>
      <c r="CJ279" s="170"/>
      <c r="CK279" s="170"/>
      <c r="CL279" s="170"/>
      <c r="CM279" s="170"/>
      <c r="CN279" s="170"/>
      <c r="CO279" s="170"/>
      <c r="CP279" s="170"/>
      <c r="CQ279" s="170"/>
      <c r="CR279" s="170"/>
      <c r="CS279" s="170"/>
      <c r="CT279" s="170"/>
      <c r="CU279" s="170"/>
      <c r="CV279" s="170"/>
      <c r="CW279" s="170"/>
      <c r="CX279" s="170"/>
      <c r="CY279" s="170"/>
      <c r="CZ279" s="170"/>
      <c r="DA279" s="170"/>
      <c r="DB279" s="170"/>
      <c r="DC279" s="170"/>
      <c r="DD279" s="170"/>
      <c r="DE279" s="170"/>
      <c r="DF279" s="170"/>
      <c r="DG279" s="170"/>
      <c r="DH279" s="170"/>
      <c r="DI279" s="170"/>
      <c r="DJ279" s="170"/>
      <c r="DK279" s="170"/>
      <c r="DL279" s="170"/>
      <c r="DM279" s="170"/>
      <c r="DN279" s="170"/>
      <c r="DO279" s="170"/>
      <c r="DP279" s="170"/>
      <c r="DQ279" s="170"/>
      <c r="DR279" s="170"/>
      <c r="DS279" s="170"/>
      <c r="DT279" s="170"/>
      <c r="DU279" s="170"/>
      <c r="DV279" s="170"/>
      <c r="DW279" s="170"/>
      <c r="DX279" s="170"/>
      <c r="DY279" s="170"/>
      <c r="DZ279" s="170"/>
      <c r="EA279" s="170"/>
      <c r="EB279" s="170"/>
      <c r="EC279" s="170"/>
      <c r="ED279" s="170"/>
      <c r="EE279" s="170"/>
      <c r="EF279" s="170"/>
      <c r="EG279" s="170"/>
      <c r="EH279" s="170"/>
      <c r="EI279" s="170"/>
    </row>
    <row r="280" spans="1:139" x14ac:dyDescent="0.2">
      <c r="A280" s="161"/>
      <c r="B280" s="162"/>
      <c r="C280" s="162"/>
      <c r="D280" s="162"/>
      <c r="E280" s="162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1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 s="170"/>
      <c r="CC280" s="170"/>
      <c r="CD280" s="170"/>
      <c r="CE280" s="170"/>
      <c r="CF280" s="170"/>
      <c r="CG280" s="170"/>
      <c r="CH280" s="170"/>
      <c r="CI280" s="170"/>
      <c r="CJ280" s="170"/>
      <c r="CK280" s="170"/>
      <c r="CL280" s="170"/>
      <c r="CM280" s="170"/>
      <c r="CN280" s="170"/>
      <c r="CO280" s="170"/>
      <c r="CP280" s="170"/>
      <c r="CQ280" s="170"/>
      <c r="CR280" s="170"/>
      <c r="CS280" s="170"/>
      <c r="CT280" s="170"/>
      <c r="CU280" s="170"/>
      <c r="CV280" s="170"/>
      <c r="CW280" s="170"/>
      <c r="CX280" s="170"/>
      <c r="CY280" s="170"/>
      <c r="CZ280" s="170"/>
      <c r="DA280" s="170"/>
      <c r="DB280" s="170"/>
      <c r="DC280" s="170"/>
      <c r="DD280" s="170"/>
      <c r="DE280" s="170"/>
      <c r="DF280" s="170"/>
      <c r="DG280" s="170"/>
      <c r="DH280" s="170"/>
      <c r="DI280" s="170"/>
      <c r="DJ280" s="170"/>
      <c r="DK280" s="170"/>
      <c r="DL280" s="170"/>
      <c r="DM280" s="170"/>
      <c r="DN280" s="170"/>
      <c r="DO280" s="177"/>
      <c r="DP280" s="177"/>
      <c r="DQ280" s="177"/>
      <c r="DR280" s="177"/>
      <c r="DS280" s="177"/>
      <c r="DT280" s="177"/>
      <c r="DU280" s="177"/>
      <c r="DV280" s="177"/>
      <c r="DW280" s="177"/>
      <c r="DX280" s="177"/>
      <c r="DY280" s="177"/>
      <c r="DZ280" s="177"/>
      <c r="EA280" s="177"/>
      <c r="EB280" s="177"/>
      <c r="EC280" s="177"/>
      <c r="ED280" s="177"/>
      <c r="EE280" s="177"/>
      <c r="EF280" s="177"/>
      <c r="EG280" s="177"/>
      <c r="EH280" s="177"/>
      <c r="EI280" s="177"/>
    </row>
    <row r="281" spans="1:139" x14ac:dyDescent="0.2">
      <c r="A281" s="161"/>
      <c r="B281" s="162"/>
      <c r="C281" s="162"/>
      <c r="D281" s="162"/>
      <c r="E281" s="162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1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 s="170"/>
      <c r="CC281" s="170"/>
      <c r="CD281" s="170"/>
      <c r="CE281" s="170"/>
      <c r="CF281" s="170"/>
      <c r="CG281" s="170"/>
      <c r="CH281" s="170"/>
      <c r="CI281" s="170"/>
      <c r="CJ281" s="170"/>
      <c r="CK281" s="170"/>
      <c r="CL281" s="170"/>
      <c r="CM281" s="170"/>
      <c r="CN281" s="170"/>
      <c r="CO281" s="170"/>
      <c r="CP281" s="170"/>
      <c r="CQ281" s="170"/>
      <c r="CR281" s="170"/>
      <c r="CS281" s="170"/>
      <c r="CT281" s="170"/>
      <c r="CU281" s="170"/>
      <c r="CV281" s="170"/>
      <c r="CW281" s="170"/>
      <c r="CX281" s="170"/>
      <c r="CY281" s="170"/>
      <c r="CZ281" s="170"/>
      <c r="DA281" s="170"/>
      <c r="DB281" s="170"/>
      <c r="DC281" s="170"/>
      <c r="DD281" s="170"/>
      <c r="DE281" s="170"/>
      <c r="DF281" s="170"/>
      <c r="DG281" s="170"/>
      <c r="DH281" s="170"/>
      <c r="DI281" s="170"/>
      <c r="DJ281" s="170"/>
      <c r="DK281" s="170"/>
      <c r="DL281" s="170"/>
      <c r="DM281" s="170"/>
      <c r="DN281" s="170"/>
      <c r="DO281" s="177"/>
      <c r="DP281" s="177"/>
      <c r="DQ281" s="177"/>
      <c r="DR281" s="177"/>
      <c r="DS281" s="177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177"/>
      <c r="ED281" s="177"/>
      <c r="EE281" s="177"/>
      <c r="EF281" s="177"/>
      <c r="EG281" s="177"/>
      <c r="EH281" s="177"/>
      <c r="EI281" s="177"/>
    </row>
    <row r="282" spans="1:139" x14ac:dyDescent="0.2">
      <c r="A282" s="161"/>
      <c r="B282" s="162"/>
      <c r="C282" s="162"/>
      <c r="D282" s="162"/>
      <c r="E282" s="162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1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  <c r="CI282" s="170"/>
      <c r="CJ282" s="170"/>
      <c r="CK282" s="170"/>
      <c r="CL282" s="170"/>
      <c r="CM282" s="170"/>
      <c r="CN282" s="170"/>
      <c r="CO282" s="170"/>
      <c r="CP282" s="170"/>
      <c r="CQ282" s="170"/>
      <c r="CR282" s="170"/>
      <c r="CS282" s="170"/>
      <c r="CT282" s="170"/>
      <c r="CU282" s="170"/>
      <c r="CV282" s="170"/>
      <c r="CW282" s="170"/>
      <c r="CX282" s="170"/>
      <c r="CY282" s="170"/>
      <c r="CZ282" s="170"/>
      <c r="DA282" s="170"/>
      <c r="DB282" s="170"/>
      <c r="DC282" s="170"/>
      <c r="DD282" s="170"/>
      <c r="DE282" s="170"/>
      <c r="DF282" s="170"/>
      <c r="DG282" s="170"/>
      <c r="DH282" s="170"/>
      <c r="DI282" s="170"/>
      <c r="DJ282" s="170"/>
      <c r="DK282" s="170"/>
      <c r="DL282" s="170"/>
      <c r="DM282" s="170"/>
      <c r="DN282" s="170"/>
      <c r="DO282" s="177"/>
      <c r="DP282" s="177"/>
      <c r="DQ282" s="177"/>
      <c r="DR282" s="177"/>
      <c r="DS282" s="177"/>
      <c r="DT282" s="177"/>
      <c r="DU282" s="177"/>
      <c r="DV282" s="177"/>
      <c r="DW282" s="177"/>
      <c r="DX282" s="177"/>
      <c r="DY282" s="177"/>
      <c r="DZ282" s="177"/>
      <c r="EA282" s="177"/>
      <c r="EB282" s="177"/>
      <c r="EC282" s="177"/>
      <c r="ED282" s="177"/>
      <c r="EE282" s="177"/>
      <c r="EF282" s="177"/>
      <c r="EG282" s="177"/>
      <c r="EH282" s="177"/>
      <c r="EI282" s="177"/>
    </row>
    <row r="283" spans="1:139" x14ac:dyDescent="0.2">
      <c r="A283" s="161"/>
      <c r="B283" s="162"/>
      <c r="C283" s="162"/>
      <c r="D283" s="162"/>
      <c r="E283" s="162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1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  <c r="CI283" s="170"/>
      <c r="CJ283" s="170"/>
      <c r="CK283" s="170"/>
      <c r="CL283" s="170"/>
      <c r="CM283" s="170"/>
      <c r="CN283" s="170"/>
      <c r="CO283" s="170"/>
      <c r="CP283" s="170"/>
      <c r="CQ283" s="170"/>
      <c r="CR283" s="170"/>
      <c r="CS283" s="170"/>
      <c r="CT283" s="170"/>
      <c r="CU283" s="170"/>
      <c r="CV283" s="170"/>
      <c r="CW283" s="170"/>
      <c r="CX283" s="170"/>
      <c r="CY283" s="170"/>
      <c r="CZ283" s="170"/>
      <c r="DA283" s="170"/>
      <c r="DB283" s="170"/>
      <c r="DC283" s="170"/>
      <c r="DD283" s="170"/>
      <c r="DE283" s="170"/>
      <c r="DF283" s="170"/>
      <c r="DG283" s="170"/>
      <c r="DH283" s="170"/>
      <c r="DI283" s="170"/>
      <c r="DJ283" s="170"/>
      <c r="DK283" s="170"/>
      <c r="DL283" s="170"/>
      <c r="DM283" s="170"/>
      <c r="DN283" s="170"/>
      <c r="DO283" s="177"/>
      <c r="DP283" s="177"/>
      <c r="DQ283" s="177"/>
      <c r="DR283" s="177"/>
      <c r="DS283" s="177"/>
      <c r="DT283" s="177"/>
      <c r="DU283" s="177"/>
      <c r="DV283" s="177"/>
      <c r="DW283" s="177"/>
      <c r="DX283" s="177"/>
      <c r="DY283" s="177"/>
      <c r="DZ283" s="177"/>
      <c r="EA283" s="177"/>
      <c r="EB283" s="177"/>
      <c r="EC283" s="177"/>
      <c r="ED283" s="177"/>
      <c r="EE283" s="177"/>
      <c r="EF283" s="177"/>
      <c r="EG283" s="177"/>
      <c r="EH283" s="177"/>
      <c r="EI283" s="177"/>
    </row>
    <row r="284" spans="1:139" x14ac:dyDescent="0.2">
      <c r="A284" s="161"/>
      <c r="B284" s="162"/>
      <c r="C284" s="162"/>
      <c r="D284" s="162"/>
      <c r="E284" s="162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1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 s="170"/>
      <c r="CC284" s="170"/>
      <c r="CD284" s="170"/>
      <c r="CE284" s="170"/>
      <c r="CF284" s="170"/>
      <c r="CG284" s="170"/>
      <c r="CH284" s="170"/>
      <c r="CI284" s="170"/>
      <c r="CJ284" s="170"/>
      <c r="CK284" s="170"/>
      <c r="CL284" s="170"/>
      <c r="CM284" s="170"/>
      <c r="CN284" s="170"/>
      <c r="CO284" s="170"/>
      <c r="CP284" s="170"/>
      <c r="CQ284" s="170"/>
      <c r="CR284" s="170"/>
      <c r="CS284" s="170"/>
      <c r="CT284" s="170"/>
      <c r="CU284" s="170"/>
      <c r="CV284" s="170"/>
      <c r="CW284" s="170"/>
      <c r="CX284" s="170"/>
      <c r="CY284" s="170"/>
      <c r="CZ284" s="170"/>
      <c r="DA284" s="170"/>
      <c r="DB284" s="170"/>
      <c r="DC284" s="170"/>
      <c r="DD284" s="170"/>
      <c r="DE284" s="170"/>
      <c r="DF284" s="170"/>
      <c r="DG284" s="170"/>
      <c r="DH284" s="170"/>
      <c r="DI284" s="170"/>
      <c r="DJ284" s="170"/>
      <c r="DK284" s="170"/>
      <c r="DL284" s="170"/>
      <c r="DM284" s="170"/>
      <c r="DN284" s="170"/>
      <c r="DO284" s="177"/>
      <c r="DP284" s="177"/>
      <c r="DQ284" s="177"/>
      <c r="DR284" s="177"/>
      <c r="DS284" s="177"/>
      <c r="DT284" s="177"/>
      <c r="DU284" s="177"/>
      <c r="DV284" s="177"/>
      <c r="DW284" s="177"/>
      <c r="DX284" s="177"/>
      <c r="DY284" s="177"/>
      <c r="DZ284" s="177"/>
      <c r="EA284" s="177"/>
      <c r="EB284" s="177"/>
      <c r="EC284" s="177"/>
      <c r="ED284" s="177"/>
      <c r="EE284" s="177"/>
      <c r="EF284" s="177"/>
      <c r="EG284" s="177"/>
      <c r="EH284" s="177"/>
      <c r="EI284" s="177"/>
    </row>
    <row r="285" spans="1:139" x14ac:dyDescent="0.2">
      <c r="A285" s="161"/>
      <c r="B285" s="162"/>
      <c r="C285" s="162"/>
      <c r="D285" s="162"/>
      <c r="E285" s="162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1"/>
      <c r="BH285" s="161"/>
      <c r="BI285" s="161"/>
      <c r="BJ285" s="161"/>
      <c r="BK285" s="161"/>
      <c r="BL285" s="161"/>
      <c r="BM285" s="161"/>
      <c r="BN285" s="161"/>
      <c r="BO285" s="161"/>
      <c r="BP285" s="161"/>
      <c r="BQ285" s="161"/>
      <c r="BR285" s="161"/>
      <c r="BS285" s="161"/>
      <c r="BT285" s="161"/>
      <c r="BU285" s="161"/>
      <c r="BV285" s="161"/>
      <c r="BW285" s="161"/>
      <c r="BX285" s="161"/>
    </row>
    <row r="286" spans="1:139" x14ac:dyDescent="0.2">
      <c r="A286" s="161"/>
      <c r="B286" s="162"/>
      <c r="C286" s="162"/>
      <c r="D286" s="162"/>
      <c r="E286" s="162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1"/>
      <c r="BH286" s="161"/>
      <c r="BI286" s="161"/>
      <c r="BJ286" s="161"/>
      <c r="BK286" s="161"/>
      <c r="BL286" s="161"/>
      <c r="BM286" s="161"/>
      <c r="BN286" s="161"/>
      <c r="BO286" s="161"/>
      <c r="BP286" s="161"/>
      <c r="BQ286" s="161"/>
      <c r="BR286" s="161"/>
      <c r="BS286" s="161"/>
      <c r="BT286" s="161"/>
      <c r="BU286" s="161"/>
      <c r="BV286" s="161"/>
      <c r="BW286" s="161"/>
      <c r="BX286" s="161"/>
    </row>
    <row r="287" spans="1:139" x14ac:dyDescent="0.2">
      <c r="A287" s="161"/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1"/>
      <c r="BH287" s="161"/>
      <c r="BI287" s="161"/>
      <c r="BJ287" s="161"/>
      <c r="BK287" s="161"/>
      <c r="BL287" s="161"/>
      <c r="BM287" s="161"/>
      <c r="BN287" s="161"/>
      <c r="BO287" s="161"/>
      <c r="BP287" s="161"/>
      <c r="BQ287" s="161"/>
      <c r="BR287" s="161"/>
      <c r="BS287" s="161"/>
      <c r="BT287" s="161"/>
      <c r="BU287" s="161"/>
      <c r="BV287" s="161"/>
      <c r="BW287" s="161"/>
      <c r="BX287" s="161"/>
    </row>
    <row r="288" spans="1:139" x14ac:dyDescent="0.2">
      <c r="A288" s="161"/>
      <c r="B288" s="162"/>
      <c r="C288" s="162"/>
      <c r="D288" s="162"/>
      <c r="E288" s="162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1"/>
      <c r="BH288" s="161"/>
      <c r="BI288" s="161"/>
      <c r="BJ288" s="161"/>
      <c r="BK288" s="161"/>
      <c r="BL288" s="161"/>
      <c r="BM288" s="161"/>
      <c r="BN288" s="161"/>
      <c r="BO288" s="161"/>
      <c r="BP288" s="161"/>
      <c r="BQ288" s="161"/>
      <c r="BR288" s="161"/>
      <c r="BS288" s="161"/>
      <c r="BT288" s="161"/>
      <c r="BU288" s="161"/>
      <c r="BV288" s="161"/>
      <c r="BW288" s="161"/>
      <c r="BX288" s="161"/>
    </row>
    <row r="289" spans="1:76" x14ac:dyDescent="0.2">
      <c r="A289" s="161"/>
      <c r="B289" s="162"/>
      <c r="C289" s="162"/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1"/>
      <c r="BH289" s="161"/>
      <c r="BI289" s="161"/>
      <c r="BJ289" s="161"/>
      <c r="BK289" s="161"/>
      <c r="BL289" s="161"/>
      <c r="BM289" s="161"/>
      <c r="BN289" s="161"/>
      <c r="BO289" s="161"/>
      <c r="BP289" s="161"/>
      <c r="BQ289" s="161"/>
      <c r="BR289" s="161"/>
      <c r="BS289" s="161"/>
      <c r="BT289" s="161"/>
      <c r="BU289" s="161"/>
      <c r="BV289" s="161"/>
      <c r="BW289" s="161"/>
      <c r="BX289" s="161"/>
    </row>
    <row r="290" spans="1:76" x14ac:dyDescent="0.2">
      <c r="A290" s="161"/>
      <c r="B290" s="162"/>
      <c r="C290" s="162"/>
      <c r="D290" s="162"/>
      <c r="E290" s="162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1"/>
      <c r="BH290" s="161"/>
      <c r="BI290" s="161"/>
      <c r="BJ290" s="161"/>
      <c r="BK290" s="161"/>
      <c r="BL290" s="161"/>
      <c r="BM290" s="161"/>
      <c r="BN290" s="161"/>
      <c r="BO290" s="161"/>
      <c r="BP290" s="161"/>
      <c r="BQ290" s="161"/>
      <c r="BR290" s="161"/>
      <c r="BS290" s="161"/>
      <c r="BT290" s="161"/>
      <c r="BU290" s="161"/>
      <c r="BV290" s="161"/>
      <c r="BW290" s="161"/>
      <c r="BX290" s="161"/>
    </row>
    <row r="291" spans="1:76" x14ac:dyDescent="0.2">
      <c r="A291" s="161"/>
      <c r="B291" s="162"/>
      <c r="C291" s="162"/>
      <c r="D291" s="162"/>
      <c r="E291" s="162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1"/>
      <c r="BH291" s="161"/>
      <c r="BI291" s="161"/>
      <c r="BJ291" s="161"/>
      <c r="BK291" s="161"/>
      <c r="BL291" s="161"/>
      <c r="BM291" s="161"/>
      <c r="BN291" s="161"/>
      <c r="BO291" s="161"/>
      <c r="BP291" s="161"/>
      <c r="BQ291" s="161"/>
      <c r="BR291" s="161"/>
      <c r="BS291" s="161"/>
      <c r="BT291" s="161"/>
      <c r="BU291" s="161"/>
      <c r="BV291" s="161"/>
      <c r="BW291" s="161"/>
      <c r="BX291" s="161"/>
    </row>
    <row r="292" spans="1:76" x14ac:dyDescent="0.2">
      <c r="A292" s="161"/>
      <c r="B292" s="162"/>
      <c r="C292" s="162"/>
      <c r="D292" s="162"/>
      <c r="E292" s="162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1"/>
      <c r="BH292" s="161"/>
      <c r="BI292" s="161"/>
      <c r="BJ292" s="161"/>
      <c r="BK292" s="161"/>
      <c r="BL292" s="161"/>
      <c r="BM292" s="161"/>
      <c r="BN292" s="161"/>
      <c r="BO292" s="161"/>
      <c r="BP292" s="161"/>
      <c r="BQ292" s="161"/>
      <c r="BR292" s="161"/>
      <c r="BS292" s="161"/>
      <c r="BT292" s="161"/>
      <c r="BU292" s="161"/>
      <c r="BV292" s="161"/>
      <c r="BW292" s="161"/>
      <c r="BX292" s="161"/>
    </row>
    <row r="293" spans="1:76" x14ac:dyDescent="0.2">
      <c r="A293" s="161"/>
      <c r="B293" s="162"/>
      <c r="C293" s="162"/>
      <c r="D293" s="162"/>
      <c r="E293" s="162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1"/>
      <c r="BH293" s="161"/>
      <c r="BI293" s="161"/>
      <c r="BJ293" s="161"/>
      <c r="BK293" s="161"/>
      <c r="BL293" s="161"/>
      <c r="BM293" s="161"/>
      <c r="BN293" s="161"/>
      <c r="BO293" s="161"/>
      <c r="BP293" s="161"/>
      <c r="BQ293" s="161"/>
      <c r="BR293" s="161"/>
      <c r="BS293" s="161"/>
      <c r="BT293" s="161"/>
      <c r="BU293" s="161"/>
      <c r="BV293" s="161"/>
      <c r="BW293" s="161"/>
      <c r="BX293" s="161"/>
    </row>
    <row r="294" spans="1:76" x14ac:dyDescent="0.2">
      <c r="A294" s="161"/>
      <c r="B294" s="162"/>
      <c r="C294" s="162"/>
      <c r="D294" s="162"/>
      <c r="E294" s="162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1"/>
      <c r="BH294" s="161"/>
      <c r="BI294" s="161"/>
      <c r="BJ294" s="161"/>
      <c r="BK294" s="161"/>
      <c r="BL294" s="161"/>
      <c r="BM294" s="161"/>
      <c r="BN294" s="161"/>
      <c r="BO294" s="161"/>
      <c r="BP294" s="161"/>
      <c r="BQ294" s="161"/>
      <c r="BR294" s="161"/>
      <c r="BS294" s="161"/>
      <c r="BT294" s="161"/>
      <c r="BU294" s="161"/>
      <c r="BV294" s="161"/>
      <c r="BW294" s="161"/>
      <c r="BX294" s="161"/>
    </row>
    <row r="295" spans="1:76" x14ac:dyDescent="0.2">
      <c r="A295" s="161"/>
      <c r="B295" s="162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1"/>
      <c r="BH295" s="161"/>
      <c r="BI295" s="161"/>
      <c r="BJ295" s="161"/>
      <c r="BK295" s="161"/>
      <c r="BL295" s="161"/>
      <c r="BM295" s="161"/>
      <c r="BN295" s="161"/>
      <c r="BO295" s="161"/>
      <c r="BP295" s="161"/>
      <c r="BQ295" s="161"/>
      <c r="BR295" s="161"/>
      <c r="BS295" s="161"/>
      <c r="BT295" s="161"/>
      <c r="BU295" s="161"/>
      <c r="BV295" s="161"/>
      <c r="BW295" s="161"/>
      <c r="BX295" s="161"/>
    </row>
    <row r="296" spans="1:76" x14ac:dyDescent="0.2">
      <c r="A296" s="161"/>
      <c r="B296" s="162"/>
      <c r="C296" s="162"/>
      <c r="D296" s="162"/>
      <c r="E296" s="162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1"/>
      <c r="BH296" s="161"/>
      <c r="BI296" s="161"/>
      <c r="BJ296" s="161"/>
      <c r="BK296" s="161"/>
      <c r="BL296" s="161"/>
      <c r="BM296" s="161"/>
      <c r="BN296" s="161"/>
      <c r="BO296" s="161"/>
      <c r="BP296" s="161"/>
      <c r="BQ296" s="161"/>
      <c r="BR296" s="161"/>
      <c r="BS296" s="161"/>
      <c r="BT296" s="161"/>
      <c r="BU296" s="161"/>
      <c r="BV296" s="161"/>
      <c r="BW296" s="161"/>
      <c r="BX296" s="161"/>
    </row>
    <row r="297" spans="1:76" x14ac:dyDescent="0.2">
      <c r="A297" s="161"/>
      <c r="B297" s="162"/>
      <c r="C297" s="162"/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1"/>
      <c r="BH297" s="161"/>
      <c r="BI297" s="161"/>
      <c r="BJ297" s="161"/>
      <c r="BK297" s="161"/>
      <c r="BL297" s="161"/>
      <c r="BM297" s="161"/>
      <c r="BN297" s="161"/>
      <c r="BO297" s="161"/>
      <c r="BP297" s="161"/>
      <c r="BQ297" s="161"/>
      <c r="BR297" s="161"/>
      <c r="BS297" s="161"/>
      <c r="BT297" s="161"/>
      <c r="BU297" s="161"/>
      <c r="BV297" s="161"/>
      <c r="BW297" s="161"/>
      <c r="BX297" s="161"/>
    </row>
    <row r="298" spans="1:76" x14ac:dyDescent="0.2">
      <c r="A298" s="161"/>
      <c r="B298" s="162"/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1"/>
      <c r="BH298" s="161"/>
      <c r="BI298" s="161"/>
      <c r="BJ298" s="161"/>
      <c r="BK298" s="161"/>
      <c r="BL298" s="161"/>
      <c r="BM298" s="161"/>
      <c r="BN298" s="161"/>
      <c r="BO298" s="161"/>
      <c r="BP298" s="161"/>
      <c r="BQ298" s="161"/>
      <c r="BR298" s="161"/>
      <c r="BS298" s="161"/>
      <c r="BT298" s="161"/>
      <c r="BU298" s="161"/>
      <c r="BV298" s="161"/>
      <c r="BW298" s="161"/>
      <c r="BX298" s="161"/>
    </row>
    <row r="299" spans="1:76" x14ac:dyDescent="0.2">
      <c r="A299" s="161"/>
      <c r="B299" s="162"/>
      <c r="C299" s="162"/>
      <c r="D299" s="162"/>
      <c r="E299" s="162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1"/>
      <c r="BH299" s="161"/>
      <c r="BI299" s="161"/>
      <c r="BJ299" s="161"/>
      <c r="BK299" s="161"/>
      <c r="BL299" s="161"/>
      <c r="BM299" s="161"/>
      <c r="BN299" s="161"/>
      <c r="BO299" s="161"/>
      <c r="BP299" s="161"/>
      <c r="BQ299" s="161"/>
      <c r="BR299" s="161"/>
      <c r="BS299" s="161"/>
      <c r="BT299" s="161"/>
      <c r="BU299" s="161"/>
      <c r="BV299" s="161"/>
      <c r="BW299" s="161"/>
      <c r="BX299" s="161"/>
    </row>
    <row r="300" spans="1:76" x14ac:dyDescent="0.2">
      <c r="A300" s="161"/>
      <c r="B300" s="162"/>
      <c r="C300" s="162"/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1"/>
      <c r="BH300" s="161"/>
      <c r="BI300" s="161"/>
      <c r="BJ300" s="161"/>
      <c r="BK300" s="161"/>
      <c r="BL300" s="161"/>
      <c r="BM300" s="161"/>
      <c r="BN300" s="161"/>
      <c r="BO300" s="161"/>
      <c r="BP300" s="161"/>
      <c r="BQ300" s="161"/>
      <c r="BR300" s="161"/>
      <c r="BS300" s="161"/>
      <c r="BT300" s="161"/>
      <c r="BU300" s="161"/>
      <c r="BV300" s="161"/>
      <c r="BW300" s="161"/>
      <c r="BX300" s="161"/>
    </row>
    <row r="301" spans="1:76" x14ac:dyDescent="0.2">
      <c r="A301" s="161"/>
      <c r="B301" s="162"/>
      <c r="C301" s="162"/>
      <c r="D301" s="162"/>
      <c r="E301" s="162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1"/>
      <c r="BH301" s="161"/>
      <c r="BI301" s="161"/>
      <c r="BJ301" s="161"/>
      <c r="BK301" s="161"/>
      <c r="BL301" s="161"/>
      <c r="BM301" s="161"/>
      <c r="BN301" s="161"/>
      <c r="BO301" s="161"/>
      <c r="BP301" s="161"/>
      <c r="BQ301" s="161"/>
      <c r="BR301" s="161"/>
      <c r="BS301" s="161"/>
      <c r="BT301" s="161"/>
      <c r="BU301" s="161"/>
      <c r="BV301" s="161"/>
      <c r="BW301" s="161"/>
      <c r="BX301" s="161"/>
    </row>
    <row r="302" spans="1:76" x14ac:dyDescent="0.2">
      <c r="A302" s="161"/>
      <c r="B302" s="162"/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1"/>
      <c r="BH302" s="161"/>
      <c r="BI302" s="161"/>
      <c r="BJ302" s="161"/>
      <c r="BK302" s="161"/>
      <c r="BL302" s="161"/>
      <c r="BM302" s="161"/>
      <c r="BN302" s="161"/>
      <c r="BO302" s="161"/>
      <c r="BP302" s="161"/>
      <c r="BQ302" s="161"/>
      <c r="BR302" s="161"/>
      <c r="BS302" s="161"/>
      <c r="BT302" s="161"/>
      <c r="BU302" s="161"/>
      <c r="BV302" s="161"/>
      <c r="BW302" s="161"/>
      <c r="BX302" s="161"/>
    </row>
    <row r="303" spans="1:76" x14ac:dyDescent="0.2">
      <c r="A303" s="161"/>
      <c r="B303" s="162"/>
      <c r="C303" s="162"/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1"/>
      <c r="BH303" s="161"/>
      <c r="BI303" s="161"/>
      <c r="BJ303" s="161"/>
      <c r="BK303" s="161"/>
      <c r="BL303" s="161"/>
      <c r="BM303" s="161"/>
      <c r="BN303" s="161"/>
      <c r="BO303" s="161"/>
      <c r="BP303" s="161"/>
      <c r="BQ303" s="161"/>
      <c r="BR303" s="161"/>
      <c r="BS303" s="161"/>
      <c r="BT303" s="161"/>
      <c r="BU303" s="161"/>
      <c r="BV303" s="161"/>
      <c r="BW303" s="161"/>
      <c r="BX303" s="161"/>
    </row>
    <row r="304" spans="1:76" x14ac:dyDescent="0.2">
      <c r="A304" s="161"/>
      <c r="B304" s="162"/>
      <c r="C304" s="162"/>
      <c r="D304" s="162"/>
      <c r="E304" s="162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1"/>
      <c r="BH304" s="161"/>
      <c r="BI304" s="161"/>
      <c r="BJ304" s="161"/>
      <c r="BK304" s="161"/>
      <c r="BL304" s="161"/>
      <c r="BM304" s="161"/>
      <c r="BN304" s="161"/>
      <c r="BO304" s="161"/>
      <c r="BP304" s="161"/>
      <c r="BQ304" s="161"/>
      <c r="BR304" s="161"/>
      <c r="BS304" s="161"/>
      <c r="BT304" s="161"/>
      <c r="BU304" s="161"/>
      <c r="BV304" s="161"/>
      <c r="BW304" s="161"/>
      <c r="BX304" s="161"/>
    </row>
    <row r="305" spans="1:76" x14ac:dyDescent="0.2">
      <c r="A305" s="161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1"/>
      <c r="BH305" s="161"/>
      <c r="BI305" s="161"/>
      <c r="BJ305" s="161"/>
      <c r="BK305" s="161"/>
      <c r="BL305" s="161"/>
      <c r="BM305" s="161"/>
      <c r="BN305" s="161"/>
      <c r="BO305" s="161"/>
      <c r="BP305" s="161"/>
      <c r="BQ305" s="161"/>
      <c r="BR305" s="161"/>
      <c r="BS305" s="161"/>
      <c r="BT305" s="161"/>
      <c r="BU305" s="161"/>
      <c r="BV305" s="161"/>
      <c r="BW305" s="161"/>
      <c r="BX305" s="161"/>
    </row>
    <row r="306" spans="1:76" x14ac:dyDescent="0.2">
      <c r="A306" s="161"/>
      <c r="B306" s="162"/>
      <c r="C306" s="162"/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1"/>
      <c r="BH306" s="161"/>
      <c r="BI306" s="161"/>
      <c r="BJ306" s="161"/>
      <c r="BK306" s="161"/>
      <c r="BL306" s="161"/>
      <c r="BM306" s="161"/>
      <c r="BN306" s="161"/>
      <c r="BO306" s="161"/>
      <c r="BP306" s="161"/>
      <c r="BQ306" s="161"/>
      <c r="BR306" s="161"/>
      <c r="BS306" s="161"/>
      <c r="BT306" s="161"/>
      <c r="BU306" s="161"/>
      <c r="BV306" s="161"/>
      <c r="BW306" s="161"/>
      <c r="BX306" s="161"/>
    </row>
    <row r="307" spans="1:76" x14ac:dyDescent="0.2">
      <c r="A307" s="161"/>
      <c r="B307" s="162"/>
      <c r="C307" s="162"/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1"/>
      <c r="BH307" s="161"/>
      <c r="BI307" s="161"/>
      <c r="BJ307" s="161"/>
      <c r="BK307" s="161"/>
      <c r="BL307" s="161"/>
      <c r="BM307" s="161"/>
      <c r="BN307" s="161"/>
      <c r="BO307" s="161"/>
      <c r="BP307" s="161"/>
      <c r="BQ307" s="161"/>
      <c r="BR307" s="161"/>
      <c r="BS307" s="161"/>
      <c r="BT307" s="161"/>
      <c r="BU307" s="161"/>
      <c r="BV307" s="161"/>
      <c r="BW307" s="161"/>
      <c r="BX307" s="161"/>
    </row>
    <row r="308" spans="1:76" x14ac:dyDescent="0.2">
      <c r="A308" s="161"/>
      <c r="B308" s="162"/>
      <c r="C308" s="162"/>
      <c r="D308" s="162"/>
      <c r="E308" s="162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1"/>
      <c r="BQ308" s="161"/>
      <c r="BR308" s="161"/>
      <c r="BS308" s="161"/>
      <c r="BT308" s="161"/>
      <c r="BU308" s="161"/>
      <c r="BV308" s="161"/>
      <c r="BW308" s="161"/>
      <c r="BX308" s="161"/>
    </row>
    <row r="309" spans="1:76" x14ac:dyDescent="0.2">
      <c r="A309" s="161"/>
      <c r="B309" s="162"/>
      <c r="C309" s="162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1"/>
      <c r="BH309" s="161"/>
      <c r="BI309" s="161"/>
      <c r="BJ309" s="161"/>
      <c r="BK309" s="161"/>
      <c r="BL309" s="161"/>
      <c r="BM309" s="161"/>
      <c r="BN309" s="161"/>
      <c r="BO309" s="161"/>
      <c r="BP309" s="161"/>
      <c r="BQ309" s="161"/>
      <c r="BR309" s="161"/>
      <c r="BS309" s="161"/>
      <c r="BT309" s="161"/>
      <c r="BU309" s="161"/>
      <c r="BV309" s="161"/>
      <c r="BW309" s="161"/>
      <c r="BX309" s="161"/>
    </row>
    <row r="310" spans="1:76" x14ac:dyDescent="0.2">
      <c r="A310" s="161"/>
      <c r="B310" s="162"/>
      <c r="C310" s="162"/>
      <c r="D310" s="162"/>
      <c r="E310" s="162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</row>
    <row r="311" spans="1:76" x14ac:dyDescent="0.2">
      <c r="A311" s="161"/>
      <c r="B311" s="162"/>
      <c r="C311" s="162"/>
      <c r="D311" s="162"/>
      <c r="E311" s="162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1"/>
      <c r="BH311" s="161"/>
      <c r="BI311" s="161"/>
      <c r="BJ311" s="161"/>
      <c r="BK311" s="161"/>
      <c r="BL311" s="161"/>
      <c r="BM311" s="161"/>
      <c r="BN311" s="161"/>
      <c r="BO311" s="161"/>
      <c r="BP311" s="161"/>
      <c r="BQ311" s="161"/>
      <c r="BR311" s="161"/>
      <c r="BS311" s="161"/>
      <c r="BT311" s="161"/>
      <c r="BU311" s="161"/>
      <c r="BV311" s="161"/>
      <c r="BW311" s="161"/>
      <c r="BX311" s="161"/>
    </row>
    <row r="312" spans="1:76" x14ac:dyDescent="0.2">
      <c r="A312" s="161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</row>
    <row r="313" spans="1:76" x14ac:dyDescent="0.2">
      <c r="A313" s="161"/>
      <c r="B313" s="162"/>
      <c r="C313" s="162"/>
      <c r="D313" s="162"/>
      <c r="E313" s="162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161"/>
      <c r="BR313" s="161"/>
      <c r="BS313" s="161"/>
      <c r="BT313" s="161"/>
      <c r="BU313" s="161"/>
      <c r="BV313" s="161"/>
      <c r="BW313" s="161"/>
      <c r="BX313" s="161"/>
    </row>
    <row r="314" spans="1:76" x14ac:dyDescent="0.2">
      <c r="A314" s="161"/>
      <c r="B314" s="162"/>
      <c r="C314" s="162"/>
      <c r="D314" s="162"/>
      <c r="E314" s="162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</row>
    <row r="315" spans="1:76" x14ac:dyDescent="0.2">
      <c r="A315" s="161"/>
      <c r="B315" s="162"/>
      <c r="C315" s="162"/>
      <c r="D315" s="162"/>
      <c r="E315" s="162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1"/>
      <c r="BQ315" s="161"/>
      <c r="BR315" s="161"/>
      <c r="BS315" s="161"/>
      <c r="BT315" s="161"/>
      <c r="BU315" s="161"/>
      <c r="BV315" s="161"/>
      <c r="BW315" s="161"/>
      <c r="BX315" s="161"/>
    </row>
    <row r="316" spans="1:76" x14ac:dyDescent="0.2">
      <c r="A316" s="161"/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</row>
    <row r="317" spans="1:76" x14ac:dyDescent="0.2">
      <c r="A317" s="161"/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1"/>
      <c r="BQ317" s="161"/>
      <c r="BR317" s="161"/>
      <c r="BS317" s="161"/>
      <c r="BT317" s="161"/>
      <c r="BU317" s="161"/>
      <c r="BV317" s="161"/>
      <c r="BW317" s="161"/>
      <c r="BX317" s="161"/>
    </row>
    <row r="318" spans="1:76" x14ac:dyDescent="0.2">
      <c r="A318" s="161"/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1"/>
      <c r="BH318" s="161"/>
      <c r="BI318" s="161"/>
      <c r="BJ318" s="161"/>
      <c r="BK318" s="161"/>
      <c r="BL318" s="161"/>
      <c r="BM318" s="161"/>
      <c r="BN318" s="161"/>
      <c r="BO318" s="161"/>
      <c r="BP318" s="161"/>
      <c r="BQ318" s="161"/>
      <c r="BR318" s="161"/>
      <c r="BS318" s="161"/>
      <c r="BT318" s="161"/>
      <c r="BU318" s="161"/>
      <c r="BV318" s="161"/>
      <c r="BW318" s="161"/>
      <c r="BX318" s="161"/>
    </row>
    <row r="319" spans="1:76" x14ac:dyDescent="0.2">
      <c r="A319" s="161"/>
      <c r="B319" s="162"/>
      <c r="C319" s="162"/>
      <c r="D319" s="162"/>
      <c r="E319" s="162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1"/>
      <c r="BH319" s="161"/>
      <c r="BI319" s="161"/>
      <c r="BJ319" s="161"/>
      <c r="BK319" s="161"/>
      <c r="BL319" s="161"/>
      <c r="BM319" s="161"/>
      <c r="BN319" s="161"/>
      <c r="BO319" s="161"/>
      <c r="BP319" s="161"/>
      <c r="BQ319" s="161"/>
      <c r="BR319" s="161"/>
      <c r="BS319" s="161"/>
      <c r="BT319" s="161"/>
      <c r="BU319" s="161"/>
      <c r="BV319" s="161"/>
      <c r="BW319" s="161"/>
      <c r="BX319" s="161"/>
    </row>
    <row r="320" spans="1:76" x14ac:dyDescent="0.2">
      <c r="A320" s="161"/>
      <c r="B320" s="162"/>
      <c r="C320" s="162"/>
      <c r="D320" s="162"/>
      <c r="E320" s="162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1"/>
      <c r="BH320" s="161"/>
      <c r="BI320" s="161"/>
      <c r="BJ320" s="161"/>
      <c r="BK320" s="161"/>
      <c r="BL320" s="161"/>
      <c r="BM320" s="161"/>
      <c r="BN320" s="161"/>
      <c r="BO320" s="161"/>
      <c r="BP320" s="161"/>
      <c r="BQ320" s="161"/>
      <c r="BR320" s="161"/>
      <c r="BS320" s="161"/>
      <c r="BT320" s="161"/>
      <c r="BU320" s="161"/>
      <c r="BV320" s="161"/>
      <c r="BW320" s="161"/>
      <c r="BX320" s="161"/>
    </row>
    <row r="321" spans="1:76" x14ac:dyDescent="0.2">
      <c r="A321" s="161"/>
      <c r="B321" s="162"/>
      <c r="C321" s="162"/>
      <c r="D321" s="162"/>
      <c r="E321" s="162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1"/>
      <c r="BH321" s="161"/>
      <c r="BI321" s="161"/>
      <c r="BJ321" s="161"/>
      <c r="BK321" s="161"/>
      <c r="BL321" s="161"/>
      <c r="BM321" s="161"/>
      <c r="BN321" s="161"/>
      <c r="BO321" s="161"/>
      <c r="BP321" s="161"/>
      <c r="BQ321" s="161"/>
      <c r="BR321" s="161"/>
      <c r="BS321" s="161"/>
      <c r="BT321" s="161"/>
      <c r="BU321" s="161"/>
      <c r="BV321" s="161"/>
      <c r="BW321" s="161"/>
      <c r="BX321" s="161"/>
    </row>
    <row r="322" spans="1:76" x14ac:dyDescent="0.2">
      <c r="A322" s="161"/>
      <c r="B322" s="162"/>
      <c r="C322" s="162"/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1"/>
      <c r="BQ322" s="161"/>
      <c r="BR322" s="161"/>
      <c r="BS322" s="161"/>
      <c r="BT322" s="161"/>
      <c r="BU322" s="161"/>
      <c r="BV322" s="161"/>
      <c r="BW322" s="161"/>
      <c r="BX322" s="161"/>
    </row>
    <row r="323" spans="1:76" x14ac:dyDescent="0.2">
      <c r="A323" s="161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1"/>
      <c r="BH323" s="161"/>
      <c r="BI323" s="161"/>
      <c r="BJ323" s="161"/>
      <c r="BK323" s="161"/>
      <c r="BL323" s="161"/>
      <c r="BM323" s="161"/>
      <c r="BN323" s="161"/>
      <c r="BO323" s="161"/>
      <c r="BP323" s="161"/>
      <c r="BQ323" s="161"/>
      <c r="BR323" s="161"/>
      <c r="BS323" s="161"/>
      <c r="BT323" s="161"/>
      <c r="BU323" s="161"/>
      <c r="BV323" s="161"/>
      <c r="BW323" s="161"/>
      <c r="BX323" s="161"/>
    </row>
    <row r="324" spans="1:76" x14ac:dyDescent="0.2">
      <c r="A324" s="161"/>
      <c r="B324" s="162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1"/>
      <c r="BQ324" s="161"/>
      <c r="BR324" s="161"/>
      <c r="BS324" s="161"/>
      <c r="BT324" s="161"/>
      <c r="BU324" s="161"/>
      <c r="BV324" s="161"/>
      <c r="BW324" s="161"/>
      <c r="BX324" s="161"/>
    </row>
    <row r="325" spans="1:76" x14ac:dyDescent="0.2">
      <c r="A325" s="161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1"/>
      <c r="BH325" s="161"/>
      <c r="BI325" s="161"/>
      <c r="BJ325" s="161"/>
      <c r="BK325" s="161"/>
      <c r="BL325" s="161"/>
      <c r="BM325" s="161"/>
      <c r="BN325" s="161"/>
      <c r="BO325" s="161"/>
      <c r="BP325" s="161"/>
      <c r="BQ325" s="161"/>
      <c r="BR325" s="161"/>
      <c r="BS325" s="161"/>
      <c r="BT325" s="161"/>
      <c r="BU325" s="161"/>
      <c r="BV325" s="161"/>
      <c r="BW325" s="161"/>
      <c r="BX325" s="161"/>
    </row>
    <row r="326" spans="1:76" x14ac:dyDescent="0.2">
      <c r="A326" s="161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1"/>
      <c r="BH326" s="161"/>
      <c r="BI326" s="161"/>
      <c r="BJ326" s="161"/>
      <c r="BK326" s="161"/>
      <c r="BL326" s="161"/>
      <c r="BM326" s="161"/>
      <c r="BN326" s="161"/>
      <c r="BO326" s="161"/>
      <c r="BP326" s="161"/>
      <c r="BQ326" s="161"/>
      <c r="BR326" s="161"/>
      <c r="BS326" s="161"/>
      <c r="BT326" s="161"/>
      <c r="BU326" s="161"/>
      <c r="BV326" s="161"/>
      <c r="BW326" s="161"/>
      <c r="BX326" s="161"/>
    </row>
    <row r="327" spans="1:76" x14ac:dyDescent="0.2">
      <c r="A327" s="161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1"/>
      <c r="BH327" s="161"/>
      <c r="BI327" s="161"/>
      <c r="BJ327" s="161"/>
      <c r="BK327" s="161"/>
      <c r="BL327" s="161"/>
      <c r="BM327" s="161"/>
      <c r="BN327" s="161"/>
      <c r="BO327" s="161"/>
      <c r="BP327" s="161"/>
      <c r="BQ327" s="161"/>
      <c r="BR327" s="161"/>
      <c r="BS327" s="161"/>
      <c r="BT327" s="161"/>
      <c r="BU327" s="161"/>
      <c r="BV327" s="161"/>
      <c r="BW327" s="161"/>
      <c r="BX327" s="161"/>
    </row>
    <row r="328" spans="1:76" x14ac:dyDescent="0.2">
      <c r="A328" s="161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1"/>
      <c r="BH328" s="161"/>
      <c r="BI328" s="161"/>
      <c r="BJ328" s="161"/>
      <c r="BK328" s="161"/>
      <c r="BL328" s="161"/>
      <c r="BM328" s="161"/>
      <c r="BN328" s="161"/>
      <c r="BO328" s="161"/>
      <c r="BP328" s="161"/>
      <c r="BQ328" s="161"/>
      <c r="BR328" s="161"/>
      <c r="BS328" s="161"/>
      <c r="BT328" s="161"/>
      <c r="BU328" s="161"/>
      <c r="BV328" s="161"/>
      <c r="BW328" s="161"/>
      <c r="BX328" s="161"/>
    </row>
    <row r="329" spans="1:76" x14ac:dyDescent="0.2">
      <c r="A329" s="161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1"/>
      <c r="BH329" s="161"/>
      <c r="BI329" s="161"/>
      <c r="BJ329" s="161"/>
      <c r="BK329" s="161"/>
      <c r="BL329" s="161"/>
      <c r="BM329" s="161"/>
      <c r="BN329" s="161"/>
      <c r="BO329" s="161"/>
      <c r="BP329" s="161"/>
      <c r="BQ329" s="161"/>
      <c r="BR329" s="161"/>
      <c r="BS329" s="161"/>
      <c r="BT329" s="161"/>
      <c r="BU329" s="161"/>
      <c r="BV329" s="161"/>
      <c r="BW329" s="161"/>
      <c r="BX329" s="161"/>
    </row>
    <row r="330" spans="1:76" x14ac:dyDescent="0.2">
      <c r="A330" s="161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161"/>
      <c r="BR330" s="161"/>
      <c r="BS330" s="161"/>
      <c r="BT330" s="161"/>
      <c r="BU330" s="161"/>
      <c r="BV330" s="161"/>
      <c r="BW330" s="161"/>
      <c r="BX330" s="161"/>
    </row>
    <row r="331" spans="1:76" x14ac:dyDescent="0.2">
      <c r="A331" s="161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1"/>
      <c r="BH331" s="161"/>
      <c r="BI331" s="161"/>
      <c r="BJ331" s="161"/>
      <c r="BK331" s="161"/>
      <c r="BL331" s="161"/>
      <c r="BM331" s="161"/>
      <c r="BN331" s="161"/>
      <c r="BO331" s="161"/>
      <c r="BP331" s="161"/>
      <c r="BQ331" s="161"/>
      <c r="BR331" s="161"/>
      <c r="BS331" s="161"/>
      <c r="BT331" s="161"/>
      <c r="BU331" s="161"/>
      <c r="BV331" s="161"/>
      <c r="BW331" s="161"/>
      <c r="BX331" s="161"/>
    </row>
    <row r="332" spans="1:76" x14ac:dyDescent="0.2">
      <c r="A332" s="161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1"/>
      <c r="BH332" s="161"/>
      <c r="BI332" s="161"/>
      <c r="BJ332" s="161"/>
      <c r="BK332" s="161"/>
      <c r="BL332" s="161"/>
      <c r="BM332" s="161"/>
      <c r="BN332" s="161"/>
      <c r="BO332" s="161"/>
      <c r="BP332" s="161"/>
      <c r="BQ332" s="161"/>
      <c r="BR332" s="161"/>
      <c r="BS332" s="161"/>
      <c r="BT332" s="161"/>
      <c r="BU332" s="161"/>
      <c r="BV332" s="161"/>
      <c r="BW332" s="161"/>
      <c r="BX332" s="161"/>
    </row>
    <row r="333" spans="1:76" x14ac:dyDescent="0.2">
      <c r="A333" s="161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1"/>
      <c r="BH333" s="161"/>
      <c r="BI333" s="161"/>
      <c r="BJ333" s="161"/>
      <c r="BK333" s="161"/>
      <c r="BL333" s="161"/>
      <c r="BM333" s="161"/>
      <c r="BN333" s="161"/>
      <c r="BO333" s="161"/>
      <c r="BP333" s="161"/>
      <c r="BQ333" s="161"/>
      <c r="BR333" s="161"/>
      <c r="BS333" s="161"/>
      <c r="BT333" s="161"/>
      <c r="BU333" s="161"/>
      <c r="BV333" s="161"/>
      <c r="BW333" s="161"/>
      <c r="BX333" s="161"/>
    </row>
    <row r="334" spans="1:76" x14ac:dyDescent="0.2">
      <c r="A334" s="161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1"/>
      <c r="BH334" s="161"/>
      <c r="BI334" s="161"/>
      <c r="BJ334" s="161"/>
      <c r="BK334" s="161"/>
      <c r="BL334" s="161"/>
      <c r="BM334" s="161"/>
      <c r="BN334" s="161"/>
      <c r="BO334" s="161"/>
      <c r="BP334" s="161"/>
      <c r="BQ334" s="161"/>
      <c r="BR334" s="161"/>
      <c r="BS334" s="161"/>
      <c r="BT334" s="161"/>
      <c r="BU334" s="161"/>
      <c r="BV334" s="161"/>
      <c r="BW334" s="161"/>
      <c r="BX334" s="161"/>
    </row>
    <row r="335" spans="1:76" x14ac:dyDescent="0.2">
      <c r="A335" s="161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1"/>
      <c r="BH335" s="161"/>
      <c r="BI335" s="161"/>
      <c r="BJ335" s="161"/>
      <c r="BK335" s="161"/>
      <c r="BL335" s="161"/>
      <c r="BM335" s="161"/>
      <c r="BN335" s="161"/>
      <c r="BO335" s="161"/>
      <c r="BP335" s="161"/>
      <c r="BQ335" s="161"/>
      <c r="BR335" s="161"/>
      <c r="BS335" s="161"/>
      <c r="BT335" s="161"/>
      <c r="BU335" s="161"/>
      <c r="BV335" s="161"/>
      <c r="BW335" s="161"/>
      <c r="BX335" s="161"/>
    </row>
    <row r="336" spans="1:76" x14ac:dyDescent="0.2">
      <c r="A336" s="161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1"/>
      <c r="BH336" s="161"/>
      <c r="BI336" s="161"/>
      <c r="BJ336" s="161"/>
      <c r="BK336" s="161"/>
      <c r="BL336" s="161"/>
      <c r="BM336" s="161"/>
      <c r="BN336" s="161"/>
      <c r="BO336" s="161"/>
      <c r="BP336" s="161"/>
      <c r="BQ336" s="161"/>
      <c r="BR336" s="161"/>
      <c r="BS336" s="161"/>
      <c r="BT336" s="161"/>
      <c r="BU336" s="161"/>
      <c r="BV336" s="161"/>
      <c r="BW336" s="161"/>
      <c r="BX336" s="161"/>
    </row>
    <row r="337" spans="1:76" x14ac:dyDescent="0.2">
      <c r="A337" s="161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1"/>
      <c r="BH337" s="161"/>
      <c r="BI337" s="161"/>
      <c r="BJ337" s="161"/>
      <c r="BK337" s="161"/>
      <c r="BL337" s="161"/>
      <c r="BM337" s="161"/>
      <c r="BN337" s="161"/>
      <c r="BO337" s="161"/>
      <c r="BP337" s="161"/>
      <c r="BQ337" s="161"/>
      <c r="BR337" s="161"/>
      <c r="BS337" s="161"/>
      <c r="BT337" s="161"/>
      <c r="BU337" s="161"/>
      <c r="BV337" s="161"/>
      <c r="BW337" s="161"/>
      <c r="BX337" s="161"/>
    </row>
    <row r="338" spans="1:76" x14ac:dyDescent="0.2">
      <c r="A338" s="161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1"/>
      <c r="BI338" s="161"/>
      <c r="BJ338" s="161"/>
      <c r="BK338" s="161"/>
      <c r="BL338" s="161"/>
      <c r="BM338" s="161"/>
      <c r="BN338" s="161"/>
      <c r="BO338" s="161"/>
      <c r="BP338" s="161"/>
      <c r="BQ338" s="161"/>
      <c r="BR338" s="161"/>
      <c r="BS338" s="161"/>
      <c r="BT338" s="161"/>
      <c r="BU338" s="161"/>
      <c r="BV338" s="161"/>
      <c r="BW338" s="161"/>
      <c r="BX338" s="161"/>
    </row>
    <row r="339" spans="1:76" x14ac:dyDescent="0.2">
      <c r="A339" s="161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1"/>
      <c r="BI339" s="161"/>
      <c r="BJ339" s="161"/>
      <c r="BK339" s="161"/>
      <c r="BL339" s="161"/>
      <c r="BM339" s="161"/>
      <c r="BN339" s="161"/>
      <c r="BO339" s="161"/>
      <c r="BP339" s="161"/>
      <c r="BQ339" s="161"/>
      <c r="BR339" s="161"/>
      <c r="BS339" s="161"/>
      <c r="BT339" s="161"/>
      <c r="BU339" s="161"/>
      <c r="BV339" s="161"/>
      <c r="BW339" s="161"/>
      <c r="BX339" s="161"/>
    </row>
    <row r="340" spans="1:76" x14ac:dyDescent="0.2">
      <c r="A340" s="161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1"/>
      <c r="BI340" s="161"/>
      <c r="BJ340" s="161"/>
      <c r="BK340" s="161"/>
      <c r="BL340" s="161"/>
      <c r="BM340" s="161"/>
      <c r="BN340" s="161"/>
      <c r="BO340" s="161"/>
      <c r="BP340" s="161"/>
      <c r="BQ340" s="161"/>
      <c r="BR340" s="161"/>
      <c r="BS340" s="161"/>
      <c r="BT340" s="161"/>
      <c r="BU340" s="161"/>
      <c r="BV340" s="161"/>
      <c r="BW340" s="161"/>
      <c r="BX340" s="161"/>
    </row>
    <row r="341" spans="1:76" x14ac:dyDescent="0.2">
      <c r="A341" s="161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1"/>
      <c r="BI341" s="161"/>
      <c r="BJ341" s="161"/>
      <c r="BK341" s="161"/>
      <c r="BL341" s="161"/>
      <c r="BM341" s="161"/>
      <c r="BN341" s="161"/>
      <c r="BO341" s="161"/>
      <c r="BP341" s="161"/>
      <c r="BQ341" s="161"/>
      <c r="BR341" s="161"/>
      <c r="BS341" s="161"/>
      <c r="BT341" s="161"/>
      <c r="BU341" s="161"/>
      <c r="BV341" s="161"/>
      <c r="BW341" s="161"/>
      <c r="BX341" s="161"/>
    </row>
    <row r="342" spans="1:76" x14ac:dyDescent="0.2">
      <c r="A342" s="161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1"/>
      <c r="BI342" s="161"/>
      <c r="BJ342" s="161"/>
      <c r="BK342" s="161"/>
      <c r="BL342" s="161"/>
      <c r="BM342" s="161"/>
      <c r="BN342" s="161"/>
      <c r="BO342" s="161"/>
      <c r="BP342" s="161"/>
      <c r="BQ342" s="161"/>
      <c r="BR342" s="161"/>
      <c r="BS342" s="161"/>
      <c r="BT342" s="161"/>
      <c r="BU342" s="161"/>
      <c r="BV342" s="161"/>
      <c r="BW342" s="161"/>
      <c r="BX342" s="161"/>
    </row>
    <row r="343" spans="1:76" x14ac:dyDescent="0.2">
      <c r="A343" s="161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1"/>
      <c r="BI343" s="161"/>
      <c r="BJ343" s="161"/>
      <c r="BK343" s="161"/>
      <c r="BL343" s="161"/>
      <c r="BM343" s="161"/>
      <c r="BN343" s="161"/>
      <c r="BO343" s="161"/>
      <c r="BP343" s="161"/>
      <c r="BQ343" s="161"/>
      <c r="BR343" s="161"/>
      <c r="BS343" s="161"/>
      <c r="BT343" s="161"/>
      <c r="BU343" s="161"/>
      <c r="BV343" s="161"/>
      <c r="BW343" s="161"/>
      <c r="BX343" s="161"/>
    </row>
    <row r="344" spans="1:76" x14ac:dyDescent="0.2">
      <c r="A344" s="161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1"/>
      <c r="BI344" s="161"/>
      <c r="BJ344" s="161"/>
      <c r="BK344" s="161"/>
      <c r="BL344" s="161"/>
      <c r="BM344" s="161"/>
      <c r="BN344" s="161"/>
      <c r="BO344" s="161"/>
      <c r="BP344" s="161"/>
      <c r="BQ344" s="161"/>
      <c r="BR344" s="161"/>
      <c r="BS344" s="161"/>
      <c r="BT344" s="161"/>
      <c r="BU344" s="161"/>
      <c r="BV344" s="161"/>
      <c r="BW344" s="161"/>
      <c r="BX344" s="161"/>
    </row>
    <row r="345" spans="1:76" x14ac:dyDescent="0.2">
      <c r="A345" s="161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1"/>
      <c r="BI345" s="161"/>
      <c r="BJ345" s="161"/>
      <c r="BK345" s="161"/>
      <c r="BL345" s="161"/>
      <c r="BM345" s="161"/>
      <c r="BN345" s="161"/>
      <c r="BO345" s="161"/>
      <c r="BP345" s="161"/>
      <c r="BQ345" s="161"/>
      <c r="BR345" s="161"/>
      <c r="BS345" s="161"/>
      <c r="BT345" s="161"/>
      <c r="BU345" s="161"/>
      <c r="BV345" s="161"/>
      <c r="BW345" s="161"/>
      <c r="BX345" s="161"/>
    </row>
    <row r="346" spans="1:76" x14ac:dyDescent="0.2">
      <c r="A346" s="161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1"/>
      <c r="BI346" s="161"/>
      <c r="BJ346" s="161"/>
      <c r="BK346" s="161"/>
      <c r="BL346" s="161"/>
      <c r="BM346" s="161"/>
      <c r="BN346" s="161"/>
      <c r="BO346" s="161"/>
      <c r="BP346" s="161"/>
      <c r="BQ346" s="161"/>
      <c r="BR346" s="161"/>
      <c r="BS346" s="161"/>
      <c r="BT346" s="161"/>
      <c r="BU346" s="161"/>
      <c r="BV346" s="161"/>
      <c r="BW346" s="161"/>
      <c r="BX346" s="161"/>
    </row>
    <row r="347" spans="1:76" x14ac:dyDescent="0.2">
      <c r="A347" s="161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1"/>
      <c r="BI347" s="161"/>
      <c r="BJ347" s="161"/>
      <c r="BK347" s="161"/>
      <c r="BL347" s="161"/>
      <c r="BM347" s="161"/>
      <c r="BN347" s="161"/>
      <c r="BO347" s="161"/>
      <c r="BP347" s="161"/>
      <c r="BQ347" s="161"/>
      <c r="BR347" s="161"/>
      <c r="BS347" s="161"/>
      <c r="BT347" s="161"/>
      <c r="BU347" s="161"/>
      <c r="BV347" s="161"/>
      <c r="BW347" s="161"/>
      <c r="BX347" s="161"/>
    </row>
    <row r="348" spans="1:76" x14ac:dyDescent="0.2">
      <c r="A348" s="161"/>
      <c r="BH348" s="161"/>
      <c r="BI348" s="161"/>
      <c r="BJ348" s="161"/>
      <c r="BK348" s="161"/>
      <c r="BL348" s="161"/>
      <c r="BM348" s="161"/>
      <c r="BN348" s="161"/>
      <c r="BO348" s="161"/>
      <c r="BP348" s="161"/>
      <c r="BQ348" s="161"/>
      <c r="BR348" s="161"/>
      <c r="BS348" s="161"/>
      <c r="BT348" s="161"/>
      <c r="BU348" s="161"/>
      <c r="BV348" s="161"/>
      <c r="BW348" s="161"/>
      <c r="BX348" s="161"/>
    </row>
    <row r="349" spans="1:76" x14ac:dyDescent="0.2">
      <c r="A349" s="161"/>
      <c r="BH349" s="161"/>
      <c r="BI349" s="161"/>
      <c r="BJ349" s="161"/>
      <c r="BK349" s="161"/>
      <c r="BL349" s="161"/>
      <c r="BM349" s="161"/>
      <c r="BN349" s="161"/>
      <c r="BO349" s="161"/>
      <c r="BP349" s="161"/>
      <c r="BQ349" s="161"/>
      <c r="BR349" s="161"/>
      <c r="BS349" s="161"/>
      <c r="BT349" s="161"/>
      <c r="BU349" s="161"/>
      <c r="BV349" s="161"/>
      <c r="BW349" s="161"/>
      <c r="BX349" s="161"/>
    </row>
    <row r="350" spans="1:76" x14ac:dyDescent="0.2">
      <c r="A350" s="161"/>
      <c r="BH350" s="161"/>
      <c r="BI350" s="161"/>
      <c r="BJ350" s="161"/>
      <c r="BK350" s="161"/>
      <c r="BL350" s="161"/>
      <c r="BM350" s="161"/>
      <c r="BN350" s="161"/>
      <c r="BO350" s="161"/>
      <c r="BP350" s="161"/>
      <c r="BQ350" s="161"/>
      <c r="BR350" s="161"/>
      <c r="BS350" s="161"/>
      <c r="BT350" s="161"/>
      <c r="BU350" s="161"/>
      <c r="BV350" s="161"/>
      <c r="BW350" s="161"/>
      <c r="BX350" s="161"/>
    </row>
    <row r="351" spans="1:76" x14ac:dyDescent="0.2">
      <c r="A351" s="161"/>
      <c r="BH351" s="161"/>
      <c r="BI351" s="161"/>
      <c r="BJ351" s="161"/>
      <c r="BK351" s="161"/>
      <c r="BL351" s="161"/>
      <c r="BM351" s="161"/>
      <c r="BN351" s="161"/>
      <c r="BO351" s="161"/>
      <c r="BP351" s="161"/>
      <c r="BQ351" s="161"/>
      <c r="BR351" s="161"/>
      <c r="BS351" s="161"/>
      <c r="BT351" s="161"/>
      <c r="BU351" s="161"/>
      <c r="BV351" s="161"/>
      <c r="BW351" s="161"/>
      <c r="BX351" s="161"/>
    </row>
    <row r="352" spans="1:76" x14ac:dyDescent="0.2">
      <c r="A352" s="161"/>
      <c r="BH352" s="161"/>
      <c r="BI352" s="161"/>
      <c r="BJ352" s="161"/>
      <c r="BK352" s="161"/>
      <c r="BL352" s="161"/>
      <c r="BM352" s="161"/>
      <c r="BN352" s="161"/>
      <c r="BO352" s="161"/>
      <c r="BP352" s="161"/>
      <c r="BQ352" s="161"/>
      <c r="BR352" s="161"/>
      <c r="BS352" s="161"/>
      <c r="BT352" s="161"/>
      <c r="BU352" s="161"/>
      <c r="BV352" s="161"/>
      <c r="BW352" s="161"/>
      <c r="BX352" s="161"/>
    </row>
    <row r="353" spans="1:76" x14ac:dyDescent="0.2">
      <c r="A353" s="161"/>
      <c r="BH353" s="161"/>
      <c r="BI353" s="161"/>
      <c r="BJ353" s="161"/>
      <c r="BK353" s="161"/>
      <c r="BL353" s="161"/>
      <c r="BM353" s="161"/>
      <c r="BN353" s="161"/>
      <c r="BO353" s="161"/>
      <c r="BP353" s="161"/>
      <c r="BQ353" s="161"/>
      <c r="BR353" s="161"/>
      <c r="BS353" s="161"/>
      <c r="BT353" s="161"/>
      <c r="BU353" s="161"/>
      <c r="BV353" s="161"/>
      <c r="BW353" s="161"/>
      <c r="BX353" s="161"/>
    </row>
    <row r="354" spans="1:76" x14ac:dyDescent="0.2">
      <c r="A354" s="161"/>
      <c r="BH354" s="161"/>
      <c r="BI354" s="161"/>
      <c r="BJ354" s="161"/>
      <c r="BK354" s="161"/>
      <c r="BL354" s="161"/>
      <c r="BM354" s="161"/>
      <c r="BN354" s="161"/>
      <c r="BO354" s="161"/>
      <c r="BP354" s="161"/>
      <c r="BQ354" s="161"/>
      <c r="BR354" s="161"/>
      <c r="BS354" s="161"/>
      <c r="BT354" s="161"/>
      <c r="BU354" s="161"/>
      <c r="BV354" s="161"/>
      <c r="BW354" s="161"/>
      <c r="BX354" s="161"/>
    </row>
    <row r="355" spans="1:76" x14ac:dyDescent="0.2">
      <c r="A355" s="161"/>
      <c r="BH355" s="161"/>
      <c r="BI355" s="161"/>
      <c r="BJ355" s="161"/>
      <c r="BK355" s="161"/>
      <c r="BL355" s="161"/>
      <c r="BM355" s="161"/>
      <c r="BN355" s="161"/>
      <c r="BO355" s="161"/>
      <c r="BP355" s="161"/>
      <c r="BQ355" s="161"/>
      <c r="BR355" s="161"/>
      <c r="BS355" s="161"/>
      <c r="BT355" s="161"/>
      <c r="BU355" s="161"/>
      <c r="BV355" s="161"/>
      <c r="BW355" s="161"/>
      <c r="BX355" s="161"/>
    </row>
    <row r="356" spans="1:76" x14ac:dyDescent="0.2">
      <c r="A356" s="161"/>
      <c r="BH356" s="161"/>
      <c r="BI356" s="161"/>
      <c r="BJ356" s="161"/>
      <c r="BK356" s="161"/>
      <c r="BL356" s="161"/>
      <c r="BM356" s="161"/>
      <c r="BN356" s="161"/>
      <c r="BO356" s="161"/>
      <c r="BP356" s="161"/>
      <c r="BQ356" s="161"/>
      <c r="BR356" s="161"/>
      <c r="BS356" s="161"/>
      <c r="BT356" s="161"/>
      <c r="BU356" s="161"/>
      <c r="BV356" s="161"/>
      <c r="BW356" s="161"/>
      <c r="BX356" s="161"/>
    </row>
    <row r="357" spans="1:76" x14ac:dyDescent="0.2">
      <c r="A357" s="161"/>
      <c r="BH357" s="161"/>
      <c r="BI357" s="161"/>
      <c r="BJ357" s="161"/>
      <c r="BK357" s="161"/>
      <c r="BL357" s="161"/>
      <c r="BM357" s="161"/>
      <c r="BN357" s="161"/>
      <c r="BO357" s="161"/>
      <c r="BP357" s="161"/>
      <c r="BQ357" s="161"/>
      <c r="BR357" s="161"/>
      <c r="BS357" s="161"/>
      <c r="BT357" s="161"/>
      <c r="BU357" s="161"/>
      <c r="BV357" s="161"/>
      <c r="BW357" s="161"/>
      <c r="BX357" s="161"/>
    </row>
    <row r="358" spans="1:76" x14ac:dyDescent="0.2">
      <c r="A358" s="161"/>
      <c r="BH358" s="161"/>
      <c r="BI358" s="161"/>
      <c r="BJ358" s="161"/>
      <c r="BK358" s="161"/>
      <c r="BL358" s="161"/>
      <c r="BM358" s="161"/>
      <c r="BN358" s="161"/>
      <c r="BO358" s="161"/>
      <c r="BP358" s="161"/>
      <c r="BQ358" s="161"/>
      <c r="BR358" s="161"/>
      <c r="BS358" s="161"/>
      <c r="BT358" s="161"/>
      <c r="BU358" s="161"/>
      <c r="BV358" s="161"/>
      <c r="BW358" s="161"/>
      <c r="BX358" s="161"/>
    </row>
    <row r="359" spans="1:76" x14ac:dyDescent="0.2">
      <c r="A359" s="161"/>
      <c r="BH359" s="161"/>
      <c r="BI359" s="161"/>
      <c r="BJ359" s="161"/>
      <c r="BK359" s="161"/>
      <c r="BL359" s="161"/>
      <c r="BM359" s="161"/>
      <c r="BN359" s="161"/>
      <c r="BO359" s="161"/>
      <c r="BP359" s="161"/>
      <c r="BQ359" s="161"/>
      <c r="BR359" s="161"/>
      <c r="BS359" s="161"/>
      <c r="BT359" s="161"/>
      <c r="BU359" s="161"/>
      <c r="BV359" s="161"/>
      <c r="BW359" s="161"/>
      <c r="BX359" s="161"/>
    </row>
    <row r="360" spans="1:76" x14ac:dyDescent="0.2">
      <c r="A360" s="161"/>
      <c r="BH360" s="161"/>
      <c r="BI360" s="161"/>
      <c r="BJ360" s="161"/>
      <c r="BK360" s="161"/>
      <c r="BL360" s="161"/>
      <c r="BM360" s="161"/>
      <c r="BN360" s="161"/>
      <c r="BO360" s="161"/>
      <c r="BP360" s="161"/>
      <c r="BQ360" s="161"/>
      <c r="BR360" s="161"/>
      <c r="BS360" s="161"/>
      <c r="BT360" s="161"/>
      <c r="BU360" s="161"/>
      <c r="BV360" s="161"/>
      <c r="BW360" s="161"/>
      <c r="BX360" s="161"/>
    </row>
    <row r="361" spans="1:76" x14ac:dyDescent="0.2">
      <c r="A361" s="161"/>
      <c r="BH361" s="161"/>
      <c r="BI361" s="161"/>
      <c r="BJ361" s="161"/>
      <c r="BK361" s="161"/>
      <c r="BL361" s="161"/>
      <c r="BM361" s="161"/>
      <c r="BN361" s="161"/>
      <c r="BO361" s="161"/>
      <c r="BP361" s="161"/>
      <c r="BQ361" s="161"/>
      <c r="BR361" s="161"/>
      <c r="BS361" s="161"/>
      <c r="BT361" s="161"/>
      <c r="BU361" s="161"/>
      <c r="BV361" s="161"/>
      <c r="BW361" s="161"/>
      <c r="BX361" s="161"/>
    </row>
    <row r="362" spans="1:76" x14ac:dyDescent="0.2">
      <c r="A362" s="161"/>
      <c r="BH362" s="161"/>
      <c r="BI362" s="161"/>
      <c r="BJ362" s="161"/>
      <c r="BK362" s="161"/>
      <c r="BL362" s="161"/>
      <c r="BM362" s="161"/>
      <c r="BN362" s="161"/>
      <c r="BO362" s="161"/>
      <c r="BP362" s="161"/>
      <c r="BQ362" s="161"/>
      <c r="BR362" s="161"/>
      <c r="BS362" s="161"/>
      <c r="BT362" s="161"/>
      <c r="BU362" s="161"/>
      <c r="BV362" s="161"/>
      <c r="BW362" s="161"/>
      <c r="BX362" s="161"/>
    </row>
    <row r="363" spans="1:76" x14ac:dyDescent="0.2">
      <c r="A363" s="161"/>
      <c r="BH363" s="161"/>
      <c r="BI363" s="161"/>
      <c r="BJ363" s="161"/>
      <c r="BK363" s="161"/>
      <c r="BL363" s="161"/>
      <c r="BM363" s="161"/>
      <c r="BN363" s="161"/>
      <c r="BO363" s="161"/>
      <c r="BP363" s="161"/>
      <c r="BQ363" s="161"/>
      <c r="BR363" s="161"/>
      <c r="BS363" s="161"/>
      <c r="BT363" s="161"/>
      <c r="BU363" s="161"/>
      <c r="BV363" s="161"/>
      <c r="BW363" s="161"/>
      <c r="BX363" s="161"/>
    </row>
    <row r="364" spans="1:76" x14ac:dyDescent="0.2">
      <c r="A364" s="161"/>
      <c r="BH364" s="161"/>
      <c r="BI364" s="161"/>
      <c r="BJ364" s="161"/>
      <c r="BK364" s="161"/>
      <c r="BL364" s="161"/>
      <c r="BM364" s="161"/>
      <c r="BN364" s="161"/>
      <c r="BO364" s="161"/>
      <c r="BP364" s="161"/>
      <c r="BQ364" s="161"/>
      <c r="BR364" s="161"/>
      <c r="BS364" s="161"/>
      <c r="BT364" s="161"/>
      <c r="BU364" s="161"/>
      <c r="BV364" s="161"/>
      <c r="BW364" s="161"/>
      <c r="BX364" s="161"/>
    </row>
    <row r="365" spans="1:76" x14ac:dyDescent="0.2">
      <c r="A365" s="161"/>
      <c r="BH365" s="161"/>
      <c r="BI365" s="161"/>
      <c r="BJ365" s="161"/>
      <c r="BK365" s="161"/>
      <c r="BL365" s="161"/>
      <c r="BM365" s="161"/>
      <c r="BN365" s="161"/>
      <c r="BO365" s="161"/>
      <c r="BP365" s="161"/>
      <c r="BQ365" s="161"/>
      <c r="BR365" s="161"/>
      <c r="BS365" s="161"/>
      <c r="BT365" s="161"/>
      <c r="BU365" s="161"/>
      <c r="BV365" s="161"/>
      <c r="BW365" s="161"/>
      <c r="BX365" s="161"/>
    </row>
    <row r="366" spans="1:76" x14ac:dyDescent="0.2">
      <c r="A366" s="161"/>
      <c r="BH366" s="161"/>
      <c r="BI366" s="161"/>
      <c r="BJ366" s="161"/>
      <c r="BK366" s="161"/>
      <c r="BL366" s="161"/>
      <c r="BM366" s="161"/>
      <c r="BN366" s="161"/>
      <c r="BO366" s="161"/>
      <c r="BP366" s="161"/>
      <c r="BQ366" s="161"/>
      <c r="BR366" s="161"/>
      <c r="BS366" s="161"/>
      <c r="BT366" s="161"/>
      <c r="BU366" s="161"/>
      <c r="BV366" s="161"/>
      <c r="BW366" s="161"/>
      <c r="BX366" s="161"/>
    </row>
    <row r="367" spans="1:76" x14ac:dyDescent="0.2">
      <c r="A367" s="161"/>
      <c r="BH367" s="161"/>
      <c r="BI367" s="161"/>
      <c r="BJ367" s="161"/>
      <c r="BK367" s="161"/>
      <c r="BL367" s="161"/>
      <c r="BM367" s="161"/>
      <c r="BN367" s="161"/>
      <c r="BO367" s="161"/>
      <c r="BP367" s="161"/>
      <c r="BQ367" s="161"/>
      <c r="BR367" s="161"/>
      <c r="BS367" s="161"/>
      <c r="BT367" s="161"/>
      <c r="BU367" s="161"/>
      <c r="BV367" s="161"/>
      <c r="BW367" s="161"/>
      <c r="BX367" s="161"/>
    </row>
    <row r="368" spans="1:76" x14ac:dyDescent="0.2">
      <c r="A368" s="161"/>
      <c r="BH368" s="161"/>
      <c r="BI368" s="161"/>
      <c r="BJ368" s="161"/>
      <c r="BK368" s="161"/>
      <c r="BL368" s="161"/>
      <c r="BM368" s="161"/>
      <c r="BN368" s="161"/>
      <c r="BO368" s="161"/>
      <c r="BP368" s="161"/>
      <c r="BQ368" s="161"/>
      <c r="BR368" s="161"/>
      <c r="BS368" s="161"/>
      <c r="BT368" s="161"/>
      <c r="BU368" s="161"/>
      <c r="BV368" s="161"/>
      <c r="BW368" s="161"/>
      <c r="BX368" s="161"/>
    </row>
    <row r="369" spans="1:76" x14ac:dyDescent="0.2">
      <c r="A369" s="161"/>
      <c r="BH369" s="161"/>
      <c r="BI369" s="161"/>
      <c r="BJ369" s="161"/>
      <c r="BK369" s="161"/>
      <c r="BL369" s="161"/>
      <c r="BM369" s="161"/>
      <c r="BN369" s="161"/>
      <c r="BO369" s="161"/>
      <c r="BP369" s="161"/>
      <c r="BQ369" s="161"/>
      <c r="BR369" s="161"/>
      <c r="BS369" s="161"/>
      <c r="BT369" s="161"/>
      <c r="BU369" s="161"/>
      <c r="BV369" s="161"/>
      <c r="BW369" s="161"/>
      <c r="BX369" s="161"/>
    </row>
    <row r="370" spans="1:76" x14ac:dyDescent="0.2">
      <c r="A370" s="161"/>
      <c r="BH370" s="161"/>
      <c r="BI370" s="161"/>
      <c r="BJ370" s="161"/>
      <c r="BK370" s="161"/>
      <c r="BL370" s="161"/>
      <c r="BM370" s="161"/>
      <c r="BN370" s="161"/>
      <c r="BO370" s="161"/>
      <c r="BP370" s="161"/>
      <c r="BQ370" s="161"/>
      <c r="BR370" s="161"/>
      <c r="BS370" s="161"/>
      <c r="BT370" s="161"/>
      <c r="BU370" s="161"/>
      <c r="BV370" s="161"/>
      <c r="BW370" s="161"/>
      <c r="BX370" s="161"/>
    </row>
    <row r="371" spans="1:76" x14ac:dyDescent="0.2">
      <c r="A371" s="161"/>
      <c r="BH371" s="161"/>
      <c r="BI371" s="161"/>
      <c r="BJ371" s="161"/>
      <c r="BK371" s="161"/>
      <c r="BL371" s="161"/>
      <c r="BM371" s="161"/>
      <c r="BN371" s="161"/>
      <c r="BO371" s="161"/>
      <c r="BP371" s="161"/>
      <c r="BQ371" s="161"/>
      <c r="BR371" s="161"/>
      <c r="BS371" s="161"/>
      <c r="BT371" s="161"/>
      <c r="BU371" s="161"/>
      <c r="BV371" s="161"/>
      <c r="BW371" s="161"/>
      <c r="BX371" s="161"/>
    </row>
    <row r="372" spans="1:76" x14ac:dyDescent="0.2">
      <c r="A372" s="161"/>
      <c r="BH372" s="161"/>
      <c r="BI372" s="161"/>
      <c r="BJ372" s="161"/>
      <c r="BK372" s="161"/>
      <c r="BL372" s="161"/>
      <c r="BM372" s="161"/>
      <c r="BN372" s="161"/>
      <c r="BO372" s="161"/>
      <c r="BP372" s="161"/>
      <c r="BQ372" s="161"/>
      <c r="BR372" s="161"/>
      <c r="BS372" s="161"/>
      <c r="BT372" s="161"/>
      <c r="BU372" s="161"/>
      <c r="BV372" s="161"/>
      <c r="BW372" s="161"/>
      <c r="BX372" s="161"/>
    </row>
    <row r="373" spans="1:76" x14ac:dyDescent="0.2">
      <c r="A373" s="161"/>
      <c r="BH373" s="161"/>
      <c r="BI373" s="161"/>
      <c r="BJ373" s="161"/>
      <c r="BK373" s="161"/>
      <c r="BL373" s="161"/>
      <c r="BM373" s="161"/>
      <c r="BN373" s="161"/>
      <c r="BO373" s="161"/>
      <c r="BP373" s="161"/>
      <c r="BQ373" s="161"/>
      <c r="BR373" s="161"/>
      <c r="BS373" s="161"/>
      <c r="BT373" s="161"/>
      <c r="BU373" s="161"/>
      <c r="BV373" s="161"/>
      <c r="BW373" s="161"/>
      <c r="BX373" s="161"/>
    </row>
    <row r="374" spans="1:76" x14ac:dyDescent="0.2">
      <c r="A374" s="161"/>
      <c r="BH374" s="161"/>
      <c r="BI374" s="161"/>
      <c r="BJ374" s="161"/>
      <c r="BK374" s="161"/>
      <c r="BL374" s="161"/>
      <c r="BM374" s="161"/>
      <c r="BN374" s="161"/>
      <c r="BO374" s="161"/>
      <c r="BP374" s="161"/>
      <c r="BQ374" s="161"/>
      <c r="BR374" s="161"/>
      <c r="BS374" s="161"/>
      <c r="BT374" s="161"/>
      <c r="BU374" s="161"/>
      <c r="BV374" s="161"/>
      <c r="BW374" s="161"/>
      <c r="BX374" s="161"/>
    </row>
    <row r="375" spans="1:76" x14ac:dyDescent="0.2">
      <c r="A375" s="161"/>
      <c r="BH375" s="161"/>
      <c r="BI375" s="161"/>
      <c r="BJ375" s="161"/>
      <c r="BK375" s="161"/>
      <c r="BL375" s="161"/>
      <c r="BM375" s="161"/>
      <c r="BN375" s="161"/>
      <c r="BO375" s="161"/>
      <c r="BP375" s="161"/>
      <c r="BQ375" s="161"/>
      <c r="BR375" s="161"/>
      <c r="BS375" s="161"/>
      <c r="BT375" s="161"/>
      <c r="BU375" s="161"/>
      <c r="BV375" s="161"/>
      <c r="BW375" s="161"/>
      <c r="BX375" s="161"/>
    </row>
    <row r="376" spans="1:76" x14ac:dyDescent="0.2">
      <c r="A376" s="161"/>
      <c r="BH376" s="161"/>
      <c r="BI376" s="161"/>
      <c r="BJ376" s="161"/>
      <c r="BK376" s="161"/>
      <c r="BL376" s="161"/>
      <c r="BM376" s="161"/>
      <c r="BN376" s="161"/>
      <c r="BO376" s="161"/>
      <c r="BP376" s="161"/>
      <c r="BQ376" s="161"/>
      <c r="BR376" s="161"/>
      <c r="BS376" s="161"/>
      <c r="BT376" s="161"/>
      <c r="BU376" s="161"/>
      <c r="BV376" s="161"/>
      <c r="BW376" s="161"/>
      <c r="BX376" s="161"/>
    </row>
    <row r="377" spans="1:76" x14ac:dyDescent="0.2">
      <c r="A377" s="161"/>
      <c r="BH377" s="161"/>
      <c r="BI377" s="161"/>
      <c r="BJ377" s="161"/>
      <c r="BK377" s="161"/>
      <c r="BL377" s="161"/>
      <c r="BM377" s="161"/>
      <c r="BN377" s="161"/>
      <c r="BO377" s="161"/>
      <c r="BP377" s="161"/>
      <c r="BQ377" s="161"/>
      <c r="BR377" s="161"/>
      <c r="BS377" s="161"/>
      <c r="BT377" s="161"/>
      <c r="BU377" s="161"/>
      <c r="BV377" s="161"/>
      <c r="BW377" s="161"/>
      <c r="BX377" s="161"/>
    </row>
    <row r="378" spans="1:76" x14ac:dyDescent="0.2">
      <c r="A378" s="161"/>
      <c r="BH378" s="161"/>
      <c r="BI378" s="161"/>
      <c r="BJ378" s="161"/>
      <c r="BK378" s="161"/>
      <c r="BL378" s="161"/>
      <c r="BM378" s="161"/>
      <c r="BN378" s="161"/>
      <c r="BO378" s="161"/>
      <c r="BP378" s="161"/>
      <c r="BQ378" s="161"/>
      <c r="BR378" s="161"/>
      <c r="BS378" s="161"/>
      <c r="BT378" s="161"/>
      <c r="BU378" s="161"/>
      <c r="BV378" s="161"/>
      <c r="BW378" s="161"/>
      <c r="BX378" s="161"/>
    </row>
    <row r="379" spans="1:76" x14ac:dyDescent="0.2">
      <c r="A379" s="161"/>
      <c r="BH379" s="161"/>
      <c r="BI379" s="161"/>
      <c r="BJ379" s="161"/>
      <c r="BK379" s="161"/>
      <c r="BL379" s="161"/>
      <c r="BM379" s="161"/>
      <c r="BN379" s="161"/>
      <c r="BO379" s="161"/>
      <c r="BP379" s="161"/>
      <c r="BQ379" s="161"/>
      <c r="BR379" s="161"/>
      <c r="BS379" s="161"/>
      <c r="BT379" s="161"/>
      <c r="BU379" s="161"/>
      <c r="BV379" s="161"/>
      <c r="BW379" s="161"/>
      <c r="BX379" s="161"/>
    </row>
    <row r="380" spans="1:76" x14ac:dyDescent="0.2">
      <c r="A380" s="161"/>
      <c r="BH380" s="161"/>
      <c r="BI380" s="161"/>
      <c r="BJ380" s="161"/>
      <c r="BK380" s="161"/>
      <c r="BL380" s="161"/>
      <c r="BM380" s="161"/>
      <c r="BN380" s="161"/>
      <c r="BO380" s="161"/>
      <c r="BP380" s="161"/>
      <c r="BQ380" s="161"/>
      <c r="BR380" s="161"/>
      <c r="BS380" s="161"/>
      <c r="BT380" s="161"/>
      <c r="BU380" s="161"/>
      <c r="BV380" s="161"/>
      <c r="BW380" s="161"/>
      <c r="BX380" s="161"/>
    </row>
    <row r="381" spans="1:76" x14ac:dyDescent="0.2">
      <c r="A381" s="161"/>
      <c r="BH381" s="161"/>
      <c r="BI381" s="161"/>
      <c r="BJ381" s="161"/>
      <c r="BK381" s="161"/>
      <c r="BL381" s="161"/>
      <c r="BM381" s="161"/>
      <c r="BN381" s="161"/>
      <c r="BO381" s="161"/>
      <c r="BP381" s="161"/>
      <c r="BQ381" s="161"/>
      <c r="BR381" s="161"/>
      <c r="BS381" s="161"/>
      <c r="BT381" s="161"/>
      <c r="BU381" s="161"/>
      <c r="BV381" s="161"/>
      <c r="BW381" s="161"/>
      <c r="BX381" s="161"/>
    </row>
    <row r="382" spans="1:76" x14ac:dyDescent="0.2">
      <c r="A382" s="161"/>
      <c r="BH382" s="161"/>
      <c r="BI382" s="161"/>
      <c r="BJ382" s="161"/>
      <c r="BK382" s="161"/>
      <c r="BL382" s="161"/>
      <c r="BM382" s="161"/>
      <c r="BN382" s="161"/>
      <c r="BO382" s="161"/>
      <c r="BP382" s="161"/>
      <c r="BQ382" s="161"/>
      <c r="BR382" s="161"/>
      <c r="BS382" s="161"/>
      <c r="BT382" s="161"/>
      <c r="BU382" s="161"/>
      <c r="BV382" s="161"/>
      <c r="BW382" s="161"/>
      <c r="BX382" s="161"/>
    </row>
    <row r="383" spans="1:76" x14ac:dyDescent="0.2">
      <c r="A383" s="161"/>
      <c r="BH383" s="161"/>
      <c r="BI383" s="161"/>
      <c r="BJ383" s="161"/>
      <c r="BK383" s="161"/>
      <c r="BL383" s="161"/>
      <c r="BM383" s="161"/>
      <c r="BN383" s="161"/>
      <c r="BO383" s="161"/>
      <c r="BP383" s="161"/>
      <c r="BQ383" s="161"/>
      <c r="BR383" s="161"/>
      <c r="BS383" s="161"/>
      <c r="BT383" s="161"/>
      <c r="BU383" s="161"/>
      <c r="BV383" s="161"/>
      <c r="BW383" s="161"/>
      <c r="BX383" s="161"/>
    </row>
    <row r="384" spans="1:76" x14ac:dyDescent="0.2">
      <c r="A384" s="161"/>
      <c r="BH384" s="161"/>
      <c r="BI384" s="161"/>
      <c r="BJ384" s="161"/>
      <c r="BK384" s="161"/>
      <c r="BL384" s="161"/>
      <c r="BM384" s="161"/>
      <c r="BN384" s="161"/>
      <c r="BO384" s="161"/>
      <c r="BP384" s="161"/>
      <c r="BQ384" s="161"/>
      <c r="BR384" s="161"/>
      <c r="BS384" s="161"/>
      <c r="BT384" s="161"/>
      <c r="BU384" s="161"/>
      <c r="BV384" s="161"/>
      <c r="BW384" s="161"/>
      <c r="BX384" s="161"/>
    </row>
    <row r="385" spans="1:76" x14ac:dyDescent="0.2">
      <c r="A385" s="161"/>
      <c r="BH385" s="161"/>
      <c r="BI385" s="161"/>
      <c r="BJ385" s="161"/>
      <c r="BK385" s="161"/>
      <c r="BL385" s="161"/>
      <c r="BM385" s="161"/>
      <c r="BN385" s="161"/>
      <c r="BO385" s="161"/>
      <c r="BP385" s="161"/>
      <c r="BQ385" s="161"/>
      <c r="BR385" s="161"/>
      <c r="BS385" s="161"/>
      <c r="BT385" s="161"/>
      <c r="BU385" s="161"/>
      <c r="BV385" s="161"/>
      <c r="BW385" s="161"/>
      <c r="BX385" s="161"/>
    </row>
    <row r="386" spans="1:76" x14ac:dyDescent="0.2">
      <c r="A386" s="161"/>
      <c r="BH386" s="161"/>
      <c r="BI386" s="161"/>
      <c r="BJ386" s="161"/>
      <c r="BK386" s="161"/>
      <c r="BL386" s="161"/>
      <c r="BM386" s="161"/>
      <c r="BN386" s="161"/>
      <c r="BO386" s="161"/>
      <c r="BP386" s="161"/>
      <c r="BQ386" s="161"/>
      <c r="BR386" s="161"/>
      <c r="BS386" s="161"/>
      <c r="BT386" s="161"/>
      <c r="BU386" s="161"/>
      <c r="BV386" s="161"/>
      <c r="BW386" s="161"/>
      <c r="BX386" s="161"/>
    </row>
    <row r="387" spans="1:76" x14ac:dyDescent="0.2">
      <c r="A387" s="161"/>
      <c r="BH387" s="161"/>
      <c r="BI387" s="161"/>
      <c r="BJ387" s="161"/>
      <c r="BK387" s="161"/>
      <c r="BL387" s="161"/>
      <c r="BM387" s="161"/>
      <c r="BN387" s="161"/>
      <c r="BO387" s="161"/>
      <c r="BP387" s="161"/>
      <c r="BQ387" s="161"/>
      <c r="BR387" s="161"/>
      <c r="BS387" s="161"/>
      <c r="BT387" s="161"/>
      <c r="BU387" s="161"/>
      <c r="BV387" s="161"/>
      <c r="BW387" s="161"/>
      <c r="BX387" s="161"/>
    </row>
    <row r="388" spans="1:76" x14ac:dyDescent="0.2">
      <c r="A388" s="161"/>
      <c r="BH388" s="161"/>
      <c r="BI388" s="161"/>
      <c r="BJ388" s="161"/>
      <c r="BK388" s="161"/>
      <c r="BL388" s="161"/>
      <c r="BM388" s="161"/>
      <c r="BN388" s="161"/>
      <c r="BO388" s="161"/>
      <c r="BP388" s="161"/>
      <c r="BQ388" s="161"/>
      <c r="BR388" s="161"/>
      <c r="BS388" s="161"/>
      <c r="BT388" s="161"/>
      <c r="BU388" s="161"/>
      <c r="BV388" s="161"/>
      <c r="BW388" s="161"/>
      <c r="BX388" s="161"/>
    </row>
    <row r="389" spans="1:76" x14ac:dyDescent="0.2">
      <c r="A389" s="161"/>
      <c r="BH389" s="161"/>
      <c r="BI389" s="161"/>
      <c r="BJ389" s="161"/>
      <c r="BK389" s="161"/>
      <c r="BL389" s="161"/>
      <c r="BM389" s="161"/>
      <c r="BN389" s="161"/>
      <c r="BO389" s="161"/>
      <c r="BP389" s="161"/>
      <c r="BQ389" s="161"/>
      <c r="BR389" s="161"/>
      <c r="BS389" s="161"/>
      <c r="BT389" s="161"/>
      <c r="BU389" s="161"/>
      <c r="BV389" s="161"/>
      <c r="BW389" s="161"/>
      <c r="BX389" s="161"/>
    </row>
    <row r="390" spans="1:76" x14ac:dyDescent="0.2">
      <c r="A390" s="161"/>
      <c r="BH390" s="161"/>
      <c r="BI390" s="161"/>
      <c r="BJ390" s="161"/>
      <c r="BK390" s="161"/>
      <c r="BL390" s="161"/>
      <c r="BM390" s="161"/>
      <c r="BN390" s="161"/>
      <c r="BO390" s="161"/>
      <c r="BP390" s="161"/>
      <c r="BQ390" s="161"/>
      <c r="BR390" s="161"/>
      <c r="BS390" s="161"/>
      <c r="BT390" s="161"/>
      <c r="BU390" s="161"/>
      <c r="BV390" s="161"/>
      <c r="BW390" s="161"/>
      <c r="BX390" s="161"/>
    </row>
    <row r="391" spans="1:76" x14ac:dyDescent="0.2">
      <c r="A391" s="161"/>
      <c r="BH391" s="161"/>
      <c r="BI391" s="161"/>
      <c r="BJ391" s="161"/>
      <c r="BK391" s="161"/>
      <c r="BL391" s="161"/>
      <c r="BM391" s="161"/>
      <c r="BN391" s="161"/>
      <c r="BO391" s="161"/>
      <c r="BP391" s="161"/>
      <c r="BQ391" s="161"/>
      <c r="BR391" s="161"/>
      <c r="BS391" s="161"/>
      <c r="BT391" s="161"/>
      <c r="BU391" s="161"/>
      <c r="BV391" s="161"/>
      <c r="BW391" s="161"/>
      <c r="BX391" s="161"/>
    </row>
    <row r="392" spans="1:76" x14ac:dyDescent="0.2">
      <c r="A392" s="161"/>
      <c r="BH392" s="161"/>
      <c r="BI392" s="161"/>
      <c r="BJ392" s="161"/>
      <c r="BK392" s="161"/>
      <c r="BL392" s="161"/>
      <c r="BM392" s="161"/>
      <c r="BN392" s="161"/>
      <c r="BO392" s="161"/>
      <c r="BP392" s="161"/>
      <c r="BQ392" s="161"/>
      <c r="BR392" s="161"/>
      <c r="BS392" s="161"/>
      <c r="BT392" s="161"/>
      <c r="BU392" s="161"/>
      <c r="BV392" s="161"/>
      <c r="BW392" s="161"/>
      <c r="BX392" s="161"/>
    </row>
    <row r="393" spans="1:76" x14ac:dyDescent="0.2">
      <c r="A393" s="161"/>
      <c r="BH393" s="161"/>
      <c r="BI393" s="161"/>
      <c r="BJ393" s="161"/>
      <c r="BK393" s="161"/>
      <c r="BL393" s="161"/>
      <c r="BM393" s="161"/>
      <c r="BN393" s="161"/>
      <c r="BO393" s="161"/>
      <c r="BP393" s="161"/>
      <c r="BQ393" s="161"/>
      <c r="BR393" s="161"/>
      <c r="BS393" s="161"/>
      <c r="BT393" s="161"/>
      <c r="BU393" s="161"/>
      <c r="BV393" s="161"/>
      <c r="BW393" s="161"/>
      <c r="BX393" s="161"/>
    </row>
    <row r="394" spans="1:76" x14ac:dyDescent="0.2">
      <c r="A394" s="161"/>
      <c r="BH394" s="161"/>
      <c r="BI394" s="161"/>
      <c r="BJ394" s="161"/>
      <c r="BK394" s="161"/>
      <c r="BL394" s="161"/>
      <c r="BM394" s="161"/>
      <c r="BN394" s="161"/>
      <c r="BO394" s="161"/>
      <c r="BP394" s="161"/>
      <c r="BQ394" s="161"/>
      <c r="BR394" s="161"/>
      <c r="BS394" s="161"/>
      <c r="BT394" s="161"/>
      <c r="BU394" s="161"/>
      <c r="BV394" s="161"/>
      <c r="BW394" s="161"/>
      <c r="BX394" s="161"/>
    </row>
    <row r="395" spans="1:76" x14ac:dyDescent="0.2">
      <c r="A395" s="161"/>
      <c r="BH395" s="161"/>
      <c r="BI395" s="161"/>
      <c r="BJ395" s="161"/>
      <c r="BK395" s="161"/>
      <c r="BL395" s="161"/>
      <c r="BM395" s="161"/>
      <c r="BN395" s="161"/>
      <c r="BO395" s="161"/>
      <c r="BP395" s="161"/>
      <c r="BQ395" s="161"/>
      <c r="BR395" s="161"/>
      <c r="BS395" s="161"/>
      <c r="BT395" s="161"/>
      <c r="BU395" s="161"/>
      <c r="BV395" s="161"/>
      <c r="BW395" s="161"/>
      <c r="BX395" s="161"/>
    </row>
    <row r="396" spans="1:76" x14ac:dyDescent="0.2">
      <c r="A396" s="161"/>
      <c r="BH396" s="161"/>
      <c r="BI396" s="161"/>
      <c r="BJ396" s="161"/>
      <c r="BK396" s="161"/>
      <c r="BL396" s="161"/>
      <c r="BM396" s="161"/>
      <c r="BN396" s="161"/>
      <c r="BO396" s="161"/>
      <c r="BP396" s="161"/>
      <c r="BQ396" s="161"/>
      <c r="BR396" s="161"/>
      <c r="BS396" s="161"/>
      <c r="BT396" s="161"/>
      <c r="BU396" s="161"/>
      <c r="BV396" s="161"/>
      <c r="BW396" s="161"/>
      <c r="BX396" s="161"/>
    </row>
    <row r="397" spans="1:76" x14ac:dyDescent="0.2">
      <c r="A397" s="161"/>
      <c r="BH397" s="161"/>
      <c r="BI397" s="161"/>
      <c r="BJ397" s="161"/>
      <c r="BK397" s="161"/>
      <c r="BL397" s="161"/>
      <c r="BM397" s="161"/>
      <c r="BN397" s="161"/>
      <c r="BO397" s="161"/>
      <c r="BP397" s="161"/>
      <c r="BQ397" s="161"/>
      <c r="BR397" s="161"/>
      <c r="BS397" s="161"/>
      <c r="BT397" s="161"/>
      <c r="BU397" s="161"/>
      <c r="BV397" s="161"/>
      <c r="BW397" s="161"/>
      <c r="BX397" s="161"/>
    </row>
    <row r="398" spans="1:76" x14ac:dyDescent="0.2">
      <c r="A398" s="161"/>
      <c r="BH398" s="161"/>
      <c r="BI398" s="161"/>
      <c r="BJ398" s="161"/>
      <c r="BK398" s="161"/>
      <c r="BL398" s="161"/>
      <c r="BM398" s="161"/>
      <c r="BN398" s="161"/>
      <c r="BO398" s="161"/>
      <c r="BP398" s="161"/>
      <c r="BQ398" s="161"/>
      <c r="BR398" s="161"/>
      <c r="BS398" s="161"/>
      <c r="BT398" s="161"/>
      <c r="BU398" s="161"/>
      <c r="BV398" s="161"/>
      <c r="BW398" s="161"/>
      <c r="BX398" s="161"/>
    </row>
    <row r="399" spans="1:76" x14ac:dyDescent="0.2">
      <c r="A399" s="161"/>
      <c r="BH399" s="161"/>
      <c r="BI399" s="161"/>
      <c r="BJ399" s="161"/>
      <c r="BK399" s="161"/>
      <c r="BL399" s="161"/>
      <c r="BM399" s="161"/>
      <c r="BN399" s="161"/>
      <c r="BO399" s="161"/>
      <c r="BP399" s="161"/>
      <c r="BQ399" s="161"/>
      <c r="BR399" s="161"/>
      <c r="BS399" s="161"/>
      <c r="BT399" s="161"/>
      <c r="BU399" s="161"/>
      <c r="BV399" s="161"/>
      <c r="BW399" s="161"/>
      <c r="BX399" s="161"/>
    </row>
    <row r="400" spans="1:76" x14ac:dyDescent="0.2">
      <c r="A400" s="161"/>
      <c r="BH400" s="161"/>
      <c r="BI400" s="161"/>
      <c r="BJ400" s="161"/>
      <c r="BK400" s="161"/>
      <c r="BL400" s="161"/>
      <c r="BM400" s="161"/>
      <c r="BN400" s="161"/>
      <c r="BO400" s="161"/>
      <c r="BP400" s="161"/>
      <c r="BQ400" s="161"/>
      <c r="BR400" s="161"/>
      <c r="BS400" s="161"/>
      <c r="BT400" s="161"/>
      <c r="BU400" s="161"/>
      <c r="BV400" s="161"/>
      <c r="BW400" s="161"/>
      <c r="BX400" s="161"/>
    </row>
    <row r="401" spans="1:76" x14ac:dyDescent="0.2">
      <c r="A401" s="161"/>
      <c r="BH401" s="161"/>
      <c r="BI401" s="161"/>
      <c r="BJ401" s="161"/>
      <c r="BK401" s="161"/>
      <c r="BL401" s="161"/>
      <c r="BM401" s="161"/>
      <c r="BN401" s="161"/>
      <c r="BO401" s="161"/>
      <c r="BP401" s="161"/>
      <c r="BQ401" s="161"/>
      <c r="BR401" s="161"/>
      <c r="BS401" s="161"/>
      <c r="BT401" s="161"/>
      <c r="BU401" s="161"/>
      <c r="BV401" s="161"/>
      <c r="BW401" s="161"/>
      <c r="BX401" s="161"/>
    </row>
    <row r="402" spans="1:76" x14ac:dyDescent="0.2">
      <c r="A402" s="161"/>
      <c r="BH402" s="161"/>
      <c r="BI402" s="161"/>
      <c r="BJ402" s="161"/>
      <c r="BK402" s="161"/>
      <c r="BL402" s="161"/>
      <c r="BM402" s="161"/>
      <c r="BN402" s="161"/>
      <c r="BO402" s="161"/>
      <c r="BP402" s="161"/>
      <c r="BQ402" s="161"/>
      <c r="BR402" s="161"/>
      <c r="BS402" s="161"/>
      <c r="BT402" s="161"/>
      <c r="BU402" s="161"/>
      <c r="BV402" s="161"/>
      <c r="BW402" s="161"/>
      <c r="BX402" s="161"/>
    </row>
    <row r="403" spans="1:76" x14ac:dyDescent="0.2">
      <c r="A403" s="161"/>
      <c r="BH403" s="161"/>
      <c r="BI403" s="161"/>
      <c r="BJ403" s="161"/>
      <c r="BK403" s="161"/>
      <c r="BL403" s="161"/>
      <c r="BM403" s="161"/>
      <c r="BN403" s="161"/>
      <c r="BO403" s="161"/>
      <c r="BP403" s="161"/>
      <c r="BQ403" s="161"/>
      <c r="BR403" s="161"/>
      <c r="BS403" s="161"/>
      <c r="BT403" s="161"/>
      <c r="BU403" s="161"/>
      <c r="BV403" s="161"/>
      <c r="BW403" s="161"/>
      <c r="BX403" s="161"/>
    </row>
    <row r="404" spans="1:76" x14ac:dyDescent="0.2">
      <c r="A404" s="161"/>
      <c r="BH404" s="161"/>
      <c r="BI404" s="161"/>
      <c r="BJ404" s="161"/>
      <c r="BK404" s="161"/>
      <c r="BL404" s="161"/>
      <c r="BM404" s="161"/>
      <c r="BN404" s="161"/>
      <c r="BO404" s="161"/>
      <c r="BP404" s="161"/>
      <c r="BQ404" s="161"/>
      <c r="BR404" s="161"/>
      <c r="BS404" s="161"/>
      <c r="BT404" s="161"/>
      <c r="BU404" s="161"/>
      <c r="BV404" s="161"/>
      <c r="BW404" s="161"/>
      <c r="BX404" s="161"/>
    </row>
    <row r="405" spans="1:76" x14ac:dyDescent="0.2">
      <c r="A405" s="161"/>
      <c r="BH405" s="161"/>
      <c r="BI405" s="161"/>
      <c r="BJ405" s="161"/>
      <c r="BK405" s="161"/>
      <c r="BL405" s="161"/>
      <c r="BM405" s="161"/>
      <c r="BN405" s="161"/>
      <c r="BO405" s="161"/>
      <c r="BP405" s="161"/>
      <c r="BQ405" s="161"/>
      <c r="BR405" s="161"/>
      <c r="BS405" s="161"/>
      <c r="BT405" s="161"/>
      <c r="BU405" s="161"/>
      <c r="BV405" s="161"/>
      <c r="BW405" s="161"/>
      <c r="BX405" s="161"/>
    </row>
    <row r="406" spans="1:76" x14ac:dyDescent="0.2">
      <c r="A406" s="161"/>
      <c r="BH406" s="161"/>
      <c r="BI406" s="161"/>
      <c r="BJ406" s="161"/>
      <c r="BK406" s="161"/>
      <c r="BL406" s="161"/>
      <c r="BM406" s="161"/>
      <c r="BN406" s="161"/>
      <c r="BO406" s="161"/>
      <c r="BP406" s="161"/>
      <c r="BQ406" s="161"/>
      <c r="BR406" s="161"/>
      <c r="BS406" s="161"/>
      <c r="BT406" s="161"/>
      <c r="BU406" s="161"/>
      <c r="BV406" s="161"/>
      <c r="BW406" s="161"/>
      <c r="BX406" s="161"/>
    </row>
    <row r="407" spans="1:76" x14ac:dyDescent="0.2">
      <c r="A407" s="161"/>
      <c r="BH407" s="161"/>
      <c r="BI407" s="161"/>
      <c r="BJ407" s="161"/>
      <c r="BK407" s="161"/>
      <c r="BL407" s="161"/>
      <c r="BM407" s="161"/>
      <c r="BN407" s="161"/>
      <c r="BO407" s="161"/>
      <c r="BP407" s="161"/>
      <c r="BQ407" s="161"/>
      <c r="BR407" s="161"/>
      <c r="BS407" s="161"/>
      <c r="BT407" s="161"/>
      <c r="BU407" s="161"/>
      <c r="BV407" s="161"/>
      <c r="BW407" s="161"/>
      <c r="BX407" s="161"/>
    </row>
    <row r="408" spans="1:76" x14ac:dyDescent="0.2">
      <c r="A408" s="161"/>
      <c r="BH408" s="161"/>
      <c r="BI408" s="161"/>
      <c r="BJ408" s="161"/>
      <c r="BK408" s="161"/>
      <c r="BL408" s="161"/>
      <c r="BM408" s="161"/>
      <c r="BN408" s="161"/>
      <c r="BO408" s="161"/>
      <c r="BP408" s="161"/>
      <c r="BQ408" s="161"/>
      <c r="BR408" s="161"/>
      <c r="BS408" s="161"/>
      <c r="BT408" s="161"/>
      <c r="BU408" s="161"/>
      <c r="BV408" s="161"/>
      <c r="BW408" s="161"/>
      <c r="BX408" s="161"/>
    </row>
    <row r="409" spans="1:76" x14ac:dyDescent="0.2">
      <c r="A409" s="161"/>
      <c r="BH409" s="161"/>
      <c r="BI409" s="161"/>
      <c r="BJ409" s="161"/>
      <c r="BK409" s="161"/>
      <c r="BL409" s="161"/>
      <c r="BM409" s="161"/>
      <c r="BN409" s="161"/>
      <c r="BO409" s="161"/>
      <c r="BP409" s="161"/>
      <c r="BQ409" s="161"/>
      <c r="BR409" s="161"/>
      <c r="BS409" s="161"/>
      <c r="BT409" s="161"/>
      <c r="BU409" s="161"/>
      <c r="BV409" s="161"/>
      <c r="BW409" s="161"/>
      <c r="BX409" s="161"/>
    </row>
    <row r="410" spans="1:76" x14ac:dyDescent="0.2">
      <c r="A410" s="161"/>
      <c r="BH410" s="161"/>
      <c r="BI410" s="161"/>
      <c r="BJ410" s="161"/>
      <c r="BK410" s="161"/>
      <c r="BL410" s="161"/>
      <c r="BM410" s="161"/>
      <c r="BN410" s="161"/>
      <c r="BO410" s="161"/>
      <c r="BP410" s="161"/>
      <c r="BQ410" s="161"/>
      <c r="BR410" s="161"/>
      <c r="BS410" s="161"/>
      <c r="BT410" s="161"/>
      <c r="BU410" s="161"/>
      <c r="BV410" s="161"/>
      <c r="BW410" s="161"/>
      <c r="BX410" s="161"/>
    </row>
    <row r="411" spans="1:76" x14ac:dyDescent="0.2">
      <c r="A411" s="161"/>
      <c r="BH411" s="161"/>
      <c r="BI411" s="161"/>
      <c r="BJ411" s="161"/>
      <c r="BK411" s="161"/>
      <c r="BL411" s="161"/>
      <c r="BM411" s="161"/>
      <c r="BN411" s="161"/>
      <c r="BO411" s="161"/>
      <c r="BP411" s="161"/>
      <c r="BQ411" s="161"/>
      <c r="BR411" s="161"/>
      <c r="BS411" s="161"/>
      <c r="BT411" s="161"/>
      <c r="BU411" s="161"/>
      <c r="BV411" s="161"/>
      <c r="BW411" s="161"/>
      <c r="BX411" s="161"/>
    </row>
    <row r="412" spans="1:76" x14ac:dyDescent="0.2">
      <c r="A412" s="161"/>
      <c r="BH412" s="161"/>
      <c r="BI412" s="161"/>
      <c r="BJ412" s="161"/>
      <c r="BK412" s="161"/>
      <c r="BL412" s="161"/>
      <c r="BM412" s="161"/>
      <c r="BN412" s="161"/>
      <c r="BO412" s="161"/>
      <c r="BP412" s="161"/>
      <c r="BQ412" s="161"/>
      <c r="BR412" s="161"/>
      <c r="BS412" s="161"/>
      <c r="BT412" s="161"/>
      <c r="BU412" s="161"/>
      <c r="BV412" s="161"/>
      <c r="BW412" s="161"/>
      <c r="BX412" s="161"/>
    </row>
    <row r="413" spans="1:76" x14ac:dyDescent="0.2">
      <c r="A413" s="161"/>
      <c r="BH413" s="161"/>
      <c r="BI413" s="161"/>
      <c r="BJ413" s="161"/>
      <c r="BK413" s="161"/>
      <c r="BL413" s="161"/>
      <c r="BM413" s="161"/>
      <c r="BN413" s="161"/>
      <c r="BO413" s="161"/>
      <c r="BP413" s="161"/>
      <c r="BQ413" s="161"/>
      <c r="BR413" s="161"/>
      <c r="BS413" s="161"/>
      <c r="BT413" s="161"/>
      <c r="BU413" s="161"/>
      <c r="BV413" s="161"/>
      <c r="BW413" s="161"/>
      <c r="BX413" s="161"/>
    </row>
    <row r="414" spans="1:76" x14ac:dyDescent="0.2">
      <c r="A414" s="161"/>
      <c r="BH414" s="161"/>
      <c r="BI414" s="161"/>
      <c r="BJ414" s="161"/>
      <c r="BK414" s="161"/>
      <c r="BL414" s="161"/>
      <c r="BM414" s="161"/>
      <c r="BN414" s="161"/>
      <c r="BO414" s="161"/>
      <c r="BP414" s="161"/>
      <c r="BQ414" s="161"/>
      <c r="BR414" s="161"/>
      <c r="BS414" s="161"/>
      <c r="BT414" s="161"/>
      <c r="BU414" s="161"/>
      <c r="BV414" s="161"/>
      <c r="BW414" s="161"/>
      <c r="BX414" s="161"/>
    </row>
    <row r="415" spans="1:76" x14ac:dyDescent="0.2">
      <c r="A415" s="161"/>
      <c r="BH415" s="161"/>
      <c r="BI415" s="161"/>
      <c r="BJ415" s="161"/>
      <c r="BK415" s="161"/>
      <c r="BL415" s="161"/>
      <c r="BM415" s="161"/>
      <c r="BN415" s="161"/>
      <c r="BO415" s="161"/>
      <c r="BP415" s="161"/>
      <c r="BQ415" s="161"/>
      <c r="BR415" s="161"/>
      <c r="BS415" s="161"/>
      <c r="BT415" s="161"/>
      <c r="BU415" s="161"/>
      <c r="BV415" s="161"/>
      <c r="BW415" s="161"/>
      <c r="BX415" s="161"/>
    </row>
    <row r="416" spans="1:76" x14ac:dyDescent="0.2">
      <c r="A416" s="161"/>
      <c r="BH416" s="161"/>
      <c r="BI416" s="161"/>
      <c r="BJ416" s="161"/>
      <c r="BK416" s="161"/>
      <c r="BL416" s="161"/>
      <c r="BM416" s="161"/>
      <c r="BN416" s="161"/>
      <c r="BO416" s="161"/>
      <c r="BP416" s="161"/>
      <c r="BQ416" s="161"/>
      <c r="BR416" s="161"/>
      <c r="BS416" s="161"/>
      <c r="BT416" s="161"/>
      <c r="BU416" s="161"/>
      <c r="BV416" s="161"/>
      <c r="BW416" s="161"/>
      <c r="BX416" s="161"/>
    </row>
    <row r="417" spans="1:76" x14ac:dyDescent="0.2">
      <c r="A417" s="161"/>
      <c r="BH417" s="161"/>
      <c r="BI417" s="161"/>
      <c r="BJ417" s="161"/>
      <c r="BK417" s="161"/>
      <c r="BL417" s="161"/>
      <c r="BM417" s="161"/>
      <c r="BN417" s="161"/>
      <c r="BO417" s="161"/>
      <c r="BP417" s="161"/>
      <c r="BQ417" s="161"/>
      <c r="BR417" s="161"/>
      <c r="BS417" s="161"/>
      <c r="BT417" s="161"/>
      <c r="BU417" s="161"/>
      <c r="BV417" s="161"/>
      <c r="BW417" s="161"/>
      <c r="BX417" s="161"/>
    </row>
    <row r="418" spans="1:76" x14ac:dyDescent="0.2">
      <c r="A418" s="161"/>
      <c r="BH418" s="161"/>
      <c r="BI418" s="161"/>
      <c r="BJ418" s="161"/>
      <c r="BK418" s="161"/>
      <c r="BL418" s="161"/>
      <c r="BM418" s="161"/>
      <c r="BN418" s="161"/>
      <c r="BO418" s="161"/>
      <c r="BP418" s="161"/>
      <c r="BQ418" s="161"/>
      <c r="BR418" s="161"/>
      <c r="BS418" s="161"/>
      <c r="BT418" s="161"/>
      <c r="BU418" s="161"/>
      <c r="BV418" s="161"/>
      <c r="BW418" s="161"/>
      <c r="BX418" s="161"/>
    </row>
    <row r="419" spans="1:76" x14ac:dyDescent="0.2">
      <c r="A419" s="161"/>
      <c r="BH419" s="161"/>
      <c r="BI419" s="161"/>
      <c r="BJ419" s="161"/>
      <c r="BK419" s="161"/>
      <c r="BL419" s="161"/>
      <c r="BM419" s="161"/>
      <c r="BN419" s="161"/>
      <c r="BO419" s="161"/>
      <c r="BP419" s="161"/>
      <c r="BQ419" s="161"/>
      <c r="BR419" s="161"/>
      <c r="BS419" s="161"/>
      <c r="BT419" s="161"/>
      <c r="BU419" s="161"/>
      <c r="BV419" s="161"/>
      <c r="BW419" s="161"/>
      <c r="BX419" s="161"/>
    </row>
    <row r="420" spans="1:76" x14ac:dyDescent="0.2">
      <c r="A420" s="161"/>
      <c r="BH420" s="161"/>
      <c r="BI420" s="161"/>
      <c r="BJ420" s="161"/>
      <c r="BK420" s="161"/>
      <c r="BL420" s="161"/>
      <c r="BM420" s="161"/>
      <c r="BN420" s="161"/>
      <c r="BO420" s="161"/>
      <c r="BP420" s="161"/>
      <c r="BQ420" s="161"/>
      <c r="BR420" s="161"/>
      <c r="BS420" s="161"/>
      <c r="BT420" s="161"/>
      <c r="BU420" s="161"/>
      <c r="BV420" s="161"/>
      <c r="BW420" s="161"/>
      <c r="BX420" s="161"/>
    </row>
    <row r="421" spans="1:76" x14ac:dyDescent="0.2">
      <c r="A421" s="161"/>
      <c r="BH421" s="161"/>
      <c r="BI421" s="161"/>
      <c r="BJ421" s="161"/>
      <c r="BK421" s="161"/>
      <c r="BL421" s="161"/>
      <c r="BM421" s="161"/>
      <c r="BN421" s="161"/>
      <c r="BO421" s="161"/>
      <c r="BP421" s="161"/>
      <c r="BQ421" s="161"/>
      <c r="BR421" s="161"/>
      <c r="BS421" s="161"/>
      <c r="BT421" s="161"/>
      <c r="BU421" s="161"/>
      <c r="BV421" s="161"/>
      <c r="BW421" s="161"/>
      <c r="BX421" s="161"/>
    </row>
    <row r="422" spans="1:76" x14ac:dyDescent="0.2">
      <c r="A422" s="161"/>
      <c r="BH422" s="161"/>
      <c r="BI422" s="161"/>
      <c r="BJ422" s="161"/>
      <c r="BK422" s="161"/>
      <c r="BL422" s="161"/>
      <c r="BM422" s="161"/>
      <c r="BN422" s="161"/>
      <c r="BO422" s="161"/>
      <c r="BP422" s="161"/>
      <c r="BQ422" s="161"/>
      <c r="BR422" s="161"/>
      <c r="BS422" s="161"/>
      <c r="BT422" s="161"/>
      <c r="BU422" s="161"/>
      <c r="BV422" s="161"/>
      <c r="BW422" s="161"/>
      <c r="BX422" s="161"/>
    </row>
    <row r="423" spans="1:76" x14ac:dyDescent="0.2">
      <c r="A423" s="161"/>
      <c r="BH423" s="161"/>
      <c r="BI423" s="161"/>
      <c r="BJ423" s="161"/>
      <c r="BK423" s="161"/>
      <c r="BL423" s="161"/>
      <c r="BM423" s="161"/>
      <c r="BN423" s="161"/>
      <c r="BO423" s="161"/>
      <c r="BP423" s="161"/>
      <c r="BQ423" s="161"/>
      <c r="BR423" s="161"/>
      <c r="BS423" s="161"/>
      <c r="BT423" s="161"/>
      <c r="BU423" s="161"/>
      <c r="BV423" s="161"/>
      <c r="BW423" s="161"/>
      <c r="BX423" s="161"/>
    </row>
    <row r="424" spans="1:76" x14ac:dyDescent="0.2">
      <c r="A424" s="161"/>
      <c r="BH424" s="161"/>
      <c r="BI424" s="161"/>
      <c r="BJ424" s="161"/>
      <c r="BK424" s="161"/>
      <c r="BL424" s="161"/>
      <c r="BM424" s="161"/>
      <c r="BN424" s="161"/>
      <c r="BO424" s="161"/>
      <c r="BP424" s="161"/>
      <c r="BQ424" s="161"/>
      <c r="BR424" s="161"/>
      <c r="BS424" s="161"/>
      <c r="BT424" s="161"/>
      <c r="BU424" s="161"/>
      <c r="BV424" s="161"/>
      <c r="BW424" s="161"/>
      <c r="BX424" s="161"/>
    </row>
    <row r="425" spans="1:76" x14ac:dyDescent="0.2">
      <c r="A425" s="161"/>
      <c r="BH425" s="161"/>
      <c r="BI425" s="161"/>
      <c r="BJ425" s="161"/>
      <c r="BK425" s="161"/>
      <c r="BL425" s="161"/>
      <c r="BM425" s="161"/>
      <c r="BN425" s="161"/>
      <c r="BO425" s="161"/>
      <c r="BP425" s="161"/>
      <c r="BQ425" s="161"/>
      <c r="BR425" s="161"/>
      <c r="BS425" s="161"/>
      <c r="BT425" s="161"/>
      <c r="BU425" s="161"/>
      <c r="BV425" s="161"/>
      <c r="BW425" s="161"/>
      <c r="BX425" s="161"/>
    </row>
    <row r="426" spans="1:76" x14ac:dyDescent="0.2">
      <c r="A426" s="161"/>
      <c r="BH426" s="161"/>
      <c r="BI426" s="161"/>
      <c r="BJ426" s="161"/>
      <c r="BK426" s="161"/>
      <c r="BL426" s="161"/>
      <c r="BM426" s="161"/>
      <c r="BN426" s="161"/>
      <c r="BO426" s="161"/>
      <c r="BP426" s="161"/>
      <c r="BQ426" s="161"/>
      <c r="BR426" s="161"/>
      <c r="BS426" s="161"/>
      <c r="BT426" s="161"/>
      <c r="BU426" s="161"/>
      <c r="BV426" s="161"/>
      <c r="BW426" s="161"/>
      <c r="BX426" s="161"/>
    </row>
    <row r="427" spans="1:76" x14ac:dyDescent="0.2">
      <c r="A427" s="161"/>
      <c r="BH427" s="161"/>
      <c r="BI427" s="161"/>
      <c r="BJ427" s="161"/>
      <c r="BK427" s="161"/>
      <c r="BL427" s="161"/>
      <c r="BM427" s="161"/>
      <c r="BN427" s="161"/>
      <c r="BO427" s="161"/>
      <c r="BP427" s="161"/>
      <c r="BQ427" s="161"/>
      <c r="BR427" s="161"/>
      <c r="BS427" s="161"/>
      <c r="BT427" s="161"/>
      <c r="BU427" s="161"/>
      <c r="BV427" s="161"/>
      <c r="BW427" s="161"/>
      <c r="BX427" s="161"/>
    </row>
    <row r="428" spans="1:76" x14ac:dyDescent="0.2">
      <c r="A428" s="161"/>
      <c r="BH428" s="161"/>
      <c r="BI428" s="161"/>
      <c r="BJ428" s="161"/>
      <c r="BK428" s="161"/>
      <c r="BL428" s="161"/>
      <c r="BM428" s="161"/>
      <c r="BN428" s="161"/>
      <c r="BO428" s="161"/>
      <c r="BP428" s="161"/>
      <c r="BQ428" s="161"/>
      <c r="BR428" s="161"/>
      <c r="BS428" s="161"/>
      <c r="BT428" s="161"/>
      <c r="BU428" s="161"/>
      <c r="BV428" s="161"/>
      <c r="BW428" s="161"/>
      <c r="BX428" s="161"/>
    </row>
    <row r="429" spans="1:76" x14ac:dyDescent="0.2">
      <c r="A429" s="161"/>
      <c r="BH429" s="161"/>
      <c r="BI429" s="161"/>
      <c r="BJ429" s="161"/>
      <c r="BK429" s="161"/>
      <c r="BL429" s="161"/>
      <c r="BM429" s="161"/>
      <c r="BN429" s="161"/>
      <c r="BO429" s="161"/>
      <c r="BP429" s="161"/>
      <c r="BQ429" s="161"/>
      <c r="BR429" s="161"/>
      <c r="BS429" s="161"/>
      <c r="BT429" s="161"/>
      <c r="BU429" s="161"/>
      <c r="BV429" s="161"/>
      <c r="BW429" s="161"/>
      <c r="BX429" s="161"/>
    </row>
    <row r="430" spans="1:76" x14ac:dyDescent="0.2">
      <c r="A430" s="161"/>
      <c r="BH430" s="161"/>
      <c r="BI430" s="161"/>
      <c r="BJ430" s="161"/>
      <c r="BK430" s="161"/>
      <c r="BL430" s="161"/>
      <c r="BM430" s="161"/>
      <c r="BN430" s="161"/>
      <c r="BO430" s="161"/>
      <c r="BP430" s="161"/>
      <c r="BQ430" s="161"/>
      <c r="BR430" s="161"/>
      <c r="BS430" s="161"/>
      <c r="BT430" s="161"/>
      <c r="BU430" s="161"/>
      <c r="BV430" s="161"/>
      <c r="BW430" s="161"/>
      <c r="BX430" s="161"/>
    </row>
    <row r="431" spans="1:76" x14ac:dyDescent="0.2">
      <c r="A431" s="161"/>
      <c r="BH431" s="161"/>
      <c r="BI431" s="161"/>
      <c r="BJ431" s="161"/>
      <c r="BK431" s="161"/>
      <c r="BL431" s="161"/>
      <c r="BM431" s="161"/>
      <c r="BN431" s="161"/>
      <c r="BO431" s="161"/>
      <c r="BP431" s="161"/>
      <c r="BQ431" s="161"/>
      <c r="BR431" s="161"/>
      <c r="BS431" s="161"/>
      <c r="BT431" s="161"/>
      <c r="BU431" s="161"/>
      <c r="BV431" s="161"/>
      <c r="BW431" s="161"/>
      <c r="BX431" s="161"/>
    </row>
    <row r="432" spans="1:76" x14ac:dyDescent="0.2">
      <c r="A432" s="161"/>
      <c r="BH432" s="161"/>
      <c r="BI432" s="161"/>
      <c r="BJ432" s="161"/>
      <c r="BK432" s="161"/>
      <c r="BL432" s="161"/>
      <c r="BM432" s="161"/>
      <c r="BN432" s="161"/>
      <c r="BO432" s="161"/>
      <c r="BP432" s="161"/>
      <c r="BQ432" s="161"/>
      <c r="BR432" s="161"/>
      <c r="BS432" s="161"/>
      <c r="BT432" s="161"/>
      <c r="BU432" s="161"/>
      <c r="BV432" s="161"/>
      <c r="BW432" s="161"/>
      <c r="BX432" s="161"/>
    </row>
    <row r="433" spans="1:76" x14ac:dyDescent="0.2">
      <c r="A433" s="161"/>
      <c r="BH433" s="161"/>
      <c r="BI433" s="161"/>
      <c r="BJ433" s="161"/>
      <c r="BK433" s="161"/>
      <c r="BL433" s="161"/>
      <c r="BM433" s="161"/>
      <c r="BN433" s="161"/>
      <c r="BO433" s="161"/>
      <c r="BP433" s="161"/>
      <c r="BQ433" s="161"/>
      <c r="BR433" s="161"/>
      <c r="BS433" s="161"/>
      <c r="BT433" s="161"/>
      <c r="BU433" s="161"/>
      <c r="BV433" s="161"/>
      <c r="BW433" s="161"/>
      <c r="BX433" s="161"/>
    </row>
    <row r="434" spans="1:76" x14ac:dyDescent="0.2">
      <c r="A434" s="161"/>
      <c r="BH434" s="161"/>
      <c r="BI434" s="161"/>
      <c r="BJ434" s="161"/>
      <c r="BK434" s="161"/>
      <c r="BL434" s="161"/>
      <c r="BM434" s="161"/>
      <c r="BN434" s="161"/>
      <c r="BO434" s="161"/>
      <c r="BP434" s="161"/>
      <c r="BQ434" s="161"/>
      <c r="BR434" s="161"/>
      <c r="BS434" s="161"/>
      <c r="BT434" s="161"/>
      <c r="BU434" s="161"/>
      <c r="BV434" s="161"/>
      <c r="BW434" s="161"/>
      <c r="BX434" s="161"/>
    </row>
    <row r="435" spans="1:76" x14ac:dyDescent="0.2">
      <c r="A435" s="161"/>
      <c r="BH435" s="161"/>
      <c r="BI435" s="161"/>
      <c r="BJ435" s="161"/>
      <c r="BK435" s="161"/>
      <c r="BL435" s="161"/>
      <c r="BM435" s="161"/>
      <c r="BN435" s="161"/>
      <c r="BO435" s="161"/>
      <c r="BP435" s="161"/>
      <c r="BQ435" s="161"/>
      <c r="BR435" s="161"/>
      <c r="BS435" s="161"/>
      <c r="BT435" s="161"/>
      <c r="BU435" s="161"/>
      <c r="BV435" s="161"/>
      <c r="BW435" s="161"/>
      <c r="BX435" s="161"/>
    </row>
    <row r="436" spans="1:76" x14ac:dyDescent="0.2">
      <c r="A436" s="161"/>
      <c r="BH436" s="161"/>
      <c r="BI436" s="161"/>
      <c r="BJ436" s="161"/>
      <c r="BK436" s="161"/>
      <c r="BL436" s="161"/>
      <c r="BM436" s="161"/>
      <c r="BN436" s="161"/>
      <c r="BO436" s="161"/>
      <c r="BP436" s="161"/>
      <c r="BQ436" s="161"/>
      <c r="BR436" s="161"/>
      <c r="BS436" s="161"/>
      <c r="BT436" s="161"/>
      <c r="BU436" s="161"/>
      <c r="BV436" s="161"/>
      <c r="BW436" s="161"/>
      <c r="BX436" s="161"/>
    </row>
    <row r="437" spans="1:76" x14ac:dyDescent="0.2">
      <c r="A437" s="161"/>
      <c r="BH437" s="161"/>
      <c r="BI437" s="161"/>
      <c r="BJ437" s="161"/>
      <c r="BK437" s="161"/>
      <c r="BL437" s="161"/>
      <c r="BM437" s="161"/>
      <c r="BN437" s="161"/>
      <c r="BO437" s="161"/>
      <c r="BP437" s="161"/>
      <c r="BQ437" s="161"/>
      <c r="BR437" s="161"/>
      <c r="BS437" s="161"/>
      <c r="BT437" s="161"/>
      <c r="BU437" s="161"/>
      <c r="BV437" s="161"/>
      <c r="BW437" s="161"/>
      <c r="BX437" s="161"/>
    </row>
    <row r="438" spans="1:76" x14ac:dyDescent="0.2">
      <c r="A438" s="161"/>
      <c r="BH438" s="161"/>
      <c r="BI438" s="161"/>
      <c r="BJ438" s="161"/>
      <c r="BK438" s="161"/>
      <c r="BL438" s="161"/>
      <c r="BM438" s="161"/>
      <c r="BN438" s="161"/>
      <c r="BO438" s="161"/>
      <c r="BP438" s="161"/>
      <c r="BQ438" s="161"/>
      <c r="BR438" s="161"/>
      <c r="BS438" s="161"/>
      <c r="BT438" s="161"/>
      <c r="BU438" s="161"/>
      <c r="BV438" s="161"/>
      <c r="BW438" s="161"/>
      <c r="BX438" s="161"/>
    </row>
    <row r="439" spans="1:76" x14ac:dyDescent="0.2">
      <c r="A439" s="161"/>
      <c r="BH439" s="161"/>
      <c r="BI439" s="161"/>
      <c r="BJ439" s="161"/>
      <c r="BK439" s="161"/>
      <c r="BL439" s="161"/>
      <c r="BM439" s="161"/>
      <c r="BN439" s="161"/>
      <c r="BO439" s="161"/>
      <c r="BP439" s="161"/>
      <c r="BQ439" s="161"/>
      <c r="BR439" s="161"/>
      <c r="BS439" s="161"/>
      <c r="BT439" s="161"/>
      <c r="BU439" s="161"/>
      <c r="BV439" s="161"/>
      <c r="BW439" s="161"/>
      <c r="BX439" s="161"/>
    </row>
    <row r="440" spans="1:76" x14ac:dyDescent="0.2">
      <c r="A440" s="161"/>
      <c r="BH440" s="161"/>
      <c r="BI440" s="161"/>
      <c r="BJ440" s="161"/>
      <c r="BK440" s="161"/>
      <c r="BL440" s="161"/>
      <c r="BM440" s="161"/>
      <c r="BN440" s="161"/>
      <c r="BO440" s="161"/>
      <c r="BP440" s="161"/>
      <c r="BQ440" s="161"/>
      <c r="BR440" s="161"/>
      <c r="BS440" s="161"/>
      <c r="BT440" s="161"/>
      <c r="BU440" s="161"/>
      <c r="BV440" s="161"/>
      <c r="BW440" s="161"/>
      <c r="BX440" s="161"/>
    </row>
    <row r="441" spans="1:76" x14ac:dyDescent="0.2">
      <c r="A441" s="161"/>
      <c r="BH441" s="161"/>
      <c r="BI441" s="161"/>
      <c r="BJ441" s="161"/>
      <c r="BK441" s="161"/>
      <c r="BL441" s="161"/>
      <c r="BM441" s="161"/>
      <c r="BN441" s="161"/>
      <c r="BO441" s="161"/>
      <c r="BP441" s="161"/>
      <c r="BQ441" s="161"/>
      <c r="BR441" s="161"/>
      <c r="BS441" s="161"/>
      <c r="BT441" s="161"/>
      <c r="BU441" s="161"/>
      <c r="BV441" s="161"/>
      <c r="BW441" s="161"/>
      <c r="BX441" s="161"/>
    </row>
    <row r="442" spans="1:76" x14ac:dyDescent="0.2">
      <c r="A442" s="161"/>
      <c r="BH442" s="161"/>
      <c r="BI442" s="161"/>
      <c r="BJ442" s="161"/>
      <c r="BK442" s="161"/>
      <c r="BL442" s="161"/>
      <c r="BM442" s="161"/>
      <c r="BN442" s="161"/>
      <c r="BO442" s="161"/>
      <c r="BP442" s="161"/>
      <c r="BQ442" s="161"/>
      <c r="BR442" s="161"/>
      <c r="BS442" s="161"/>
      <c r="BT442" s="161"/>
      <c r="BU442" s="161"/>
      <c r="BV442" s="161"/>
      <c r="BW442" s="161"/>
      <c r="BX442" s="161"/>
    </row>
    <row r="443" spans="1:76" x14ac:dyDescent="0.2">
      <c r="A443" s="161"/>
      <c r="BH443" s="161"/>
      <c r="BI443" s="161"/>
      <c r="BJ443" s="161"/>
      <c r="BK443" s="161"/>
      <c r="BL443" s="161"/>
      <c r="BM443" s="161"/>
      <c r="BN443" s="161"/>
      <c r="BO443" s="161"/>
      <c r="BP443" s="161"/>
      <c r="BQ443" s="161"/>
      <c r="BR443" s="161"/>
      <c r="BS443" s="161"/>
      <c r="BT443" s="161"/>
      <c r="BU443" s="161"/>
      <c r="BV443" s="161"/>
      <c r="BW443" s="161"/>
      <c r="BX443" s="161"/>
    </row>
    <row r="444" spans="1:76" x14ac:dyDescent="0.2">
      <c r="A444" s="161"/>
      <c r="BH444" s="161"/>
      <c r="BI444" s="161"/>
      <c r="BJ444" s="161"/>
      <c r="BK444" s="161"/>
      <c r="BL444" s="161"/>
      <c r="BM444" s="161"/>
      <c r="BN444" s="161"/>
      <c r="BO444" s="161"/>
      <c r="BP444" s="161"/>
      <c r="BQ444" s="161"/>
      <c r="BR444" s="161"/>
      <c r="BS444" s="161"/>
      <c r="BT444" s="161"/>
      <c r="BU444" s="161"/>
      <c r="BV444" s="161"/>
      <c r="BW444" s="161"/>
      <c r="BX444" s="161"/>
    </row>
    <row r="445" spans="1:76" x14ac:dyDescent="0.2">
      <c r="A445" s="161"/>
      <c r="BH445" s="161"/>
      <c r="BI445" s="161"/>
      <c r="BJ445" s="161"/>
      <c r="BK445" s="161"/>
      <c r="BL445" s="161"/>
      <c r="BM445" s="161"/>
      <c r="BN445" s="161"/>
      <c r="BO445" s="161"/>
      <c r="BP445" s="161"/>
      <c r="BQ445" s="161"/>
      <c r="BR445" s="161"/>
      <c r="BS445" s="161"/>
      <c r="BT445" s="161"/>
      <c r="BU445" s="161"/>
      <c r="BV445" s="161"/>
      <c r="BW445" s="161"/>
      <c r="BX445" s="161"/>
    </row>
    <row r="446" spans="1:76" x14ac:dyDescent="0.2">
      <c r="A446" s="161"/>
      <c r="BH446" s="161"/>
      <c r="BI446" s="161"/>
      <c r="BJ446" s="161"/>
      <c r="BK446" s="161"/>
      <c r="BL446" s="161"/>
      <c r="BM446" s="161"/>
      <c r="BN446" s="161"/>
      <c r="BO446" s="161"/>
      <c r="BP446" s="161"/>
      <c r="BQ446" s="161"/>
      <c r="BR446" s="161"/>
      <c r="BS446" s="161"/>
      <c r="BT446" s="161"/>
      <c r="BU446" s="161"/>
      <c r="BV446" s="161"/>
      <c r="BW446" s="161"/>
      <c r="BX446" s="161"/>
    </row>
    <row r="447" spans="1:76" x14ac:dyDescent="0.2">
      <c r="A447" s="161"/>
      <c r="BH447" s="161"/>
      <c r="BI447" s="161"/>
      <c r="BJ447" s="161"/>
      <c r="BK447" s="161"/>
      <c r="BL447" s="161"/>
      <c r="BM447" s="161"/>
      <c r="BN447" s="161"/>
      <c r="BO447" s="161"/>
      <c r="BP447" s="161"/>
      <c r="BQ447" s="161"/>
      <c r="BR447" s="161"/>
      <c r="BS447" s="161"/>
      <c r="BT447" s="161"/>
      <c r="BU447" s="161"/>
      <c r="BV447" s="161"/>
      <c r="BW447" s="161"/>
      <c r="BX447" s="161"/>
    </row>
    <row r="448" spans="1:76" x14ac:dyDescent="0.2">
      <c r="A448" s="161"/>
      <c r="BH448" s="161"/>
      <c r="BI448" s="161"/>
      <c r="BJ448" s="161"/>
      <c r="BK448" s="161"/>
      <c r="BL448" s="161"/>
      <c r="BM448" s="161"/>
      <c r="BN448" s="161"/>
      <c r="BO448" s="161"/>
      <c r="BP448" s="161"/>
      <c r="BQ448" s="161"/>
      <c r="BR448" s="161"/>
      <c r="BS448" s="161"/>
      <c r="BT448" s="161"/>
      <c r="BU448" s="161"/>
      <c r="BV448" s="161"/>
      <c r="BW448" s="161"/>
      <c r="BX448" s="161"/>
    </row>
    <row r="449" spans="1:76" x14ac:dyDescent="0.2">
      <c r="A449" s="161"/>
      <c r="BH449" s="161"/>
      <c r="BI449" s="161"/>
      <c r="BJ449" s="161"/>
      <c r="BK449" s="161"/>
      <c r="BL449" s="161"/>
      <c r="BM449" s="161"/>
      <c r="BN449" s="161"/>
      <c r="BO449" s="161"/>
      <c r="BP449" s="161"/>
      <c r="BQ449" s="161"/>
      <c r="BR449" s="161"/>
      <c r="BS449" s="161"/>
      <c r="BT449" s="161"/>
      <c r="BU449" s="161"/>
      <c r="BV449" s="161"/>
      <c r="BW449" s="161"/>
      <c r="BX449" s="161"/>
    </row>
    <row r="450" spans="1:76" x14ac:dyDescent="0.2">
      <c r="A450" s="161"/>
      <c r="BH450" s="161"/>
      <c r="BI450" s="161"/>
      <c r="BJ450" s="161"/>
      <c r="BK450" s="161"/>
      <c r="BL450" s="161"/>
      <c r="BM450" s="161"/>
      <c r="BN450" s="161"/>
      <c r="BO450" s="161"/>
      <c r="BP450" s="161"/>
      <c r="BQ450" s="161"/>
      <c r="BR450" s="161"/>
      <c r="BS450" s="161"/>
      <c r="BT450" s="161"/>
      <c r="BU450" s="161"/>
      <c r="BV450" s="161"/>
      <c r="BW450" s="161"/>
      <c r="BX450" s="161"/>
    </row>
    <row r="451" spans="1:76" x14ac:dyDescent="0.2">
      <c r="A451" s="161"/>
      <c r="BH451" s="161"/>
      <c r="BI451" s="161"/>
      <c r="BJ451" s="161"/>
      <c r="BK451" s="161"/>
      <c r="BL451" s="161"/>
      <c r="BM451" s="161"/>
      <c r="BN451" s="161"/>
      <c r="BO451" s="161"/>
      <c r="BP451" s="161"/>
      <c r="BQ451" s="161"/>
      <c r="BR451" s="161"/>
      <c r="BS451" s="161"/>
      <c r="BT451" s="161"/>
      <c r="BU451" s="161"/>
      <c r="BV451" s="161"/>
      <c r="BW451" s="161"/>
      <c r="BX451" s="161"/>
    </row>
    <row r="452" spans="1:76" x14ac:dyDescent="0.2">
      <c r="A452" s="161"/>
      <c r="BH452" s="161"/>
      <c r="BI452" s="161"/>
      <c r="BJ452" s="161"/>
      <c r="BK452" s="161"/>
      <c r="BL452" s="161"/>
      <c r="BM452" s="161"/>
      <c r="BN452" s="161"/>
      <c r="BO452" s="161"/>
      <c r="BP452" s="161"/>
      <c r="BQ452" s="161"/>
      <c r="BR452" s="161"/>
      <c r="BS452" s="161"/>
      <c r="BT452" s="161"/>
      <c r="BU452" s="161"/>
      <c r="BV452" s="161"/>
      <c r="BW452" s="161"/>
      <c r="BX452" s="161"/>
    </row>
    <row r="453" spans="1:76" x14ac:dyDescent="0.2">
      <c r="A453" s="161"/>
      <c r="BH453" s="161"/>
      <c r="BI453" s="161"/>
      <c r="BJ453" s="161"/>
      <c r="BK453" s="161"/>
      <c r="BL453" s="161"/>
      <c r="BM453" s="161"/>
      <c r="BN453" s="161"/>
      <c r="BO453" s="161"/>
      <c r="BP453" s="161"/>
      <c r="BQ453" s="161"/>
      <c r="BR453" s="161"/>
      <c r="BS453" s="161"/>
      <c r="BT453" s="161"/>
      <c r="BU453" s="161"/>
      <c r="BV453" s="161"/>
      <c r="BW453" s="161"/>
      <c r="BX453" s="161"/>
    </row>
    <row r="454" spans="1:76" x14ac:dyDescent="0.2">
      <c r="A454" s="161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</row>
    <row r="455" spans="1:76" x14ac:dyDescent="0.2">
      <c r="A455" s="161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</row>
    <row r="456" spans="1:76" x14ac:dyDescent="0.2">
      <c r="A456" s="161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</row>
    <row r="457" spans="1:76" x14ac:dyDescent="0.2">
      <c r="A457" s="161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</row>
    <row r="458" spans="1:76" x14ac:dyDescent="0.2">
      <c r="A458" s="161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</row>
    <row r="459" spans="1:76" x14ac:dyDescent="0.2">
      <c r="A459" s="161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</row>
    <row r="460" spans="1:76" x14ac:dyDescent="0.2">
      <c r="A460" s="161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</row>
    <row r="461" spans="1:76" x14ac:dyDescent="0.2">
      <c r="A461" s="161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</row>
    <row r="462" spans="1:76" x14ac:dyDescent="0.2">
      <c r="A462" s="161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</row>
    <row r="463" spans="1:76" x14ac:dyDescent="0.2">
      <c r="A463" s="161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</row>
    <row r="464" spans="1:76" x14ac:dyDescent="0.2">
      <c r="A464" s="161"/>
    </row>
    <row r="465" spans="1:1" x14ac:dyDescent="0.2">
      <c r="A465" s="161"/>
    </row>
    <row r="466" spans="1:1" x14ac:dyDescent="0.2">
      <c r="A466" s="161"/>
    </row>
    <row r="467" spans="1:1" x14ac:dyDescent="0.2">
      <c r="A467" s="161"/>
    </row>
    <row r="468" spans="1:1" x14ac:dyDescent="0.2">
      <c r="A468" s="161"/>
    </row>
    <row r="469" spans="1:1" x14ac:dyDescent="0.2">
      <c r="A469" s="161"/>
    </row>
    <row r="470" spans="1:1" x14ac:dyDescent="0.2">
      <c r="A470" s="161"/>
    </row>
    <row r="471" spans="1:1" x14ac:dyDescent="0.2">
      <c r="A471" s="161"/>
    </row>
    <row r="472" spans="1:1" x14ac:dyDescent="0.2">
      <c r="A472" s="161"/>
    </row>
  </sheetData>
  <sheetProtection password="CD5A" sheet="1" objects="1" scenarios="1"/>
  <mergeCells count="237">
    <mergeCell ref="C249:V249"/>
    <mergeCell ref="AS219:BE219"/>
    <mergeCell ref="AG196:BF196"/>
    <mergeCell ref="C198:R200"/>
    <mergeCell ref="AI198:AJ198"/>
    <mergeCell ref="C202:X202"/>
    <mergeCell ref="Y202:AF202"/>
    <mergeCell ref="AG207:BF207"/>
    <mergeCell ref="AG208:BE208"/>
    <mergeCell ref="AS243:BE243"/>
    <mergeCell ref="B226:Q226"/>
    <mergeCell ref="R226:Y226"/>
    <mergeCell ref="N214:T214"/>
    <mergeCell ref="D214:J214"/>
    <mergeCell ref="AG228:BC228"/>
    <mergeCell ref="AS238:BE238"/>
    <mergeCell ref="AE92:AO92"/>
    <mergeCell ref="AF51:AJ51"/>
    <mergeCell ref="AK51:AM51"/>
    <mergeCell ref="AO57:AT57"/>
    <mergeCell ref="AK70:AM70"/>
    <mergeCell ref="AO76:AT76"/>
    <mergeCell ref="AK76:AM76"/>
    <mergeCell ref="C89:BE89"/>
    <mergeCell ref="AY108:BA109"/>
    <mergeCell ref="AZ105:BD106"/>
    <mergeCell ref="BB99:BC100"/>
    <mergeCell ref="AL98:AP100"/>
    <mergeCell ref="C92:AD92"/>
    <mergeCell ref="BB95:BC95"/>
    <mergeCell ref="AO74:AS74"/>
    <mergeCell ref="AF76:AJ76"/>
    <mergeCell ref="AK74:AM74"/>
    <mergeCell ref="BJ63:BP63"/>
    <mergeCell ref="BQ63:BS63"/>
    <mergeCell ref="BJ64:BP64"/>
    <mergeCell ref="BQ64:BS64"/>
    <mergeCell ref="O38:BF38"/>
    <mergeCell ref="BJ69:BP69"/>
    <mergeCell ref="BJ70:BP70"/>
    <mergeCell ref="C85:BE85"/>
    <mergeCell ref="BT64:BT65"/>
    <mergeCell ref="BJ62:BP62"/>
    <mergeCell ref="BQ62:BS62"/>
    <mergeCell ref="AO52:BD54"/>
    <mergeCell ref="AK72:AM72"/>
    <mergeCell ref="BJ67:BP67"/>
    <mergeCell ref="AO55:AS55"/>
    <mergeCell ref="AF55:AJ55"/>
    <mergeCell ref="C28:J28"/>
    <mergeCell ref="AB15:AP15"/>
    <mergeCell ref="K20:M20"/>
    <mergeCell ref="C25:J25"/>
    <mergeCell ref="C26:J26"/>
    <mergeCell ref="K23:M23"/>
    <mergeCell ref="C20:J20"/>
    <mergeCell ref="C21:J21"/>
    <mergeCell ref="C22:J22"/>
    <mergeCell ref="C16:AA16"/>
    <mergeCell ref="C23:J23"/>
    <mergeCell ref="C27:J27"/>
    <mergeCell ref="K27:M27"/>
    <mergeCell ref="O26:Y26"/>
    <mergeCell ref="O28:Y28"/>
    <mergeCell ref="O27:Y27"/>
    <mergeCell ref="O25:Y25"/>
    <mergeCell ref="K26:M26"/>
    <mergeCell ref="K28:M28"/>
    <mergeCell ref="K25:M25"/>
    <mergeCell ref="K30:M30"/>
    <mergeCell ref="O29:Y29"/>
    <mergeCell ref="O30:Y30"/>
    <mergeCell ref="O31:Y31"/>
    <mergeCell ref="B34:BF34"/>
    <mergeCell ref="C36:J36"/>
    <mergeCell ref="C30:J30"/>
    <mergeCell ref="O39:BF39"/>
    <mergeCell ref="O36:BF36"/>
    <mergeCell ref="K36:M36"/>
    <mergeCell ref="C38:J38"/>
    <mergeCell ref="K38:M38"/>
    <mergeCell ref="O37:BF37"/>
    <mergeCell ref="C37:J37"/>
    <mergeCell ref="K37:M37"/>
    <mergeCell ref="AF74:AJ74"/>
    <mergeCell ref="B45:BF45"/>
    <mergeCell ref="C43:AM43"/>
    <mergeCell ref="AK55:AM55"/>
    <mergeCell ref="AK57:AM57"/>
    <mergeCell ref="C39:J39"/>
    <mergeCell ref="K39:M39"/>
    <mergeCell ref="C40:J40"/>
    <mergeCell ref="BC46:BD46"/>
    <mergeCell ref="K40:M40"/>
    <mergeCell ref="AF57:AJ57"/>
    <mergeCell ref="AF70:AJ70"/>
    <mergeCell ref="AO71:BD73"/>
    <mergeCell ref="AF72:AJ72"/>
    <mergeCell ref="AF53:AJ53"/>
    <mergeCell ref="AK53:AM53"/>
    <mergeCell ref="A1:BG3"/>
    <mergeCell ref="C5:BE5"/>
    <mergeCell ref="B7:BF7"/>
    <mergeCell ref="C9:AA9"/>
    <mergeCell ref="AB9:AP9"/>
    <mergeCell ref="O20:Y21"/>
    <mergeCell ref="C24:J24"/>
    <mergeCell ref="K24:M24"/>
    <mergeCell ref="K22:M22"/>
    <mergeCell ref="C12:AA12"/>
    <mergeCell ref="AB16:AP16"/>
    <mergeCell ref="BA14:BE14"/>
    <mergeCell ref="O24:Y24"/>
    <mergeCell ref="AB11:AP11"/>
    <mergeCell ref="AB13:AP13"/>
    <mergeCell ref="C14:AA14"/>
    <mergeCell ref="AB14:AP14"/>
    <mergeCell ref="C15:AA15"/>
    <mergeCell ref="AB12:AP12"/>
    <mergeCell ref="B18:BF18"/>
    <mergeCell ref="C13:AA13"/>
    <mergeCell ref="AO51:AV51"/>
    <mergeCell ref="BJ65:BP65"/>
    <mergeCell ref="AO70:AV70"/>
    <mergeCell ref="BQ67:BS67"/>
    <mergeCell ref="BQ66:BS66"/>
    <mergeCell ref="C10:AA10"/>
    <mergeCell ref="AB10:AP10"/>
    <mergeCell ref="BU70:CQ70"/>
    <mergeCell ref="BU68:CP68"/>
    <mergeCell ref="BQ69:BS69"/>
    <mergeCell ref="CJ66:CW67"/>
    <mergeCell ref="BU66:CH67"/>
    <mergeCell ref="BT66:BT67"/>
    <mergeCell ref="C11:AA11"/>
    <mergeCell ref="N22:N23"/>
    <mergeCell ref="K21:M21"/>
    <mergeCell ref="O22:Y23"/>
    <mergeCell ref="N20:N21"/>
    <mergeCell ref="O40:BF40"/>
    <mergeCell ref="BJ68:BP68"/>
    <mergeCell ref="C31:J31"/>
    <mergeCell ref="K31:M31"/>
    <mergeCell ref="C29:J29"/>
    <mergeCell ref="K29:M29"/>
    <mergeCell ref="BQ77:BS77"/>
    <mergeCell ref="BQ78:BS78"/>
    <mergeCell ref="BJ77:BP77"/>
    <mergeCell ref="BU77:CB77"/>
    <mergeCell ref="BJ78:BP78"/>
    <mergeCell ref="CN78:CS78"/>
    <mergeCell ref="BJ79:BP79"/>
    <mergeCell ref="BU62:CC63"/>
    <mergeCell ref="BU64:CC65"/>
    <mergeCell ref="BQ65:BS65"/>
    <mergeCell ref="BJ66:BP66"/>
    <mergeCell ref="BJ73:BP73"/>
    <mergeCell ref="BQ71:BS71"/>
    <mergeCell ref="BU79:CA79"/>
    <mergeCell ref="BQ79:BS79"/>
    <mergeCell ref="BU78:CA78"/>
    <mergeCell ref="BQ76:BS76"/>
    <mergeCell ref="BJ75:BP75"/>
    <mergeCell ref="BJ76:BP76"/>
    <mergeCell ref="BU72:CC72"/>
    <mergeCell ref="BU71:CA71"/>
    <mergeCell ref="BJ72:BP72"/>
    <mergeCell ref="BJ71:BP71"/>
    <mergeCell ref="BT62:BT63"/>
    <mergeCell ref="BU69:CR69"/>
    <mergeCell ref="BQ68:BS68"/>
    <mergeCell ref="BQ70:BS70"/>
    <mergeCell ref="BU76:CC76"/>
    <mergeCell ref="BU73:CF73"/>
    <mergeCell ref="BQ75:BS75"/>
    <mergeCell ref="BU75:CA75"/>
    <mergeCell ref="BQ73:BS73"/>
    <mergeCell ref="BQ72:BS72"/>
    <mergeCell ref="BJ80:BL80"/>
    <mergeCell ref="BO80:BQ80"/>
    <mergeCell ref="BP83:BS83"/>
    <mergeCell ref="BP84:BS84"/>
    <mergeCell ref="BV84:BY84"/>
    <mergeCell ref="BU80:CB80"/>
    <mergeCell ref="BJ81:BL81"/>
    <mergeCell ref="BO81:BQ81"/>
    <mergeCell ref="BU81:CF81"/>
    <mergeCell ref="BV83:BY83"/>
    <mergeCell ref="CB83:CE83"/>
    <mergeCell ref="CB84:CE84"/>
    <mergeCell ref="BJ83:BM83"/>
    <mergeCell ref="BU91:CD91"/>
    <mergeCell ref="BB137:BC138"/>
    <mergeCell ref="BJ93:BM93"/>
    <mergeCell ref="CB85:CE85"/>
    <mergeCell ref="BJ84:BM84"/>
    <mergeCell ref="BJ91:BP91"/>
    <mergeCell ref="BQ91:BS91"/>
    <mergeCell ref="BJ90:BP90"/>
    <mergeCell ref="BQ90:BS90"/>
    <mergeCell ref="BJ86:CS86"/>
    <mergeCell ref="BU90:CD90"/>
    <mergeCell ref="C126:BE126"/>
    <mergeCell ref="C129:X129"/>
    <mergeCell ref="AI122:AZ123"/>
    <mergeCell ref="K167:M167"/>
    <mergeCell ref="AV105:AY105"/>
    <mergeCell ref="F116:J116"/>
    <mergeCell ref="C121:AL121"/>
    <mergeCell ref="BB133:BC133"/>
    <mergeCell ref="K116:M116"/>
    <mergeCell ref="AL136:AP138"/>
    <mergeCell ref="S173:Z173"/>
    <mergeCell ref="AG173:BC173"/>
    <mergeCell ref="C173:R173"/>
    <mergeCell ref="AV144:AY144"/>
    <mergeCell ref="H151:S152"/>
    <mergeCell ref="H160:S161"/>
    <mergeCell ref="C165:AW165"/>
    <mergeCell ref="C170:BE170"/>
    <mergeCell ref="F167:J167"/>
    <mergeCell ref="C114:AL114"/>
    <mergeCell ref="F123:J123"/>
    <mergeCell ref="K123:M123"/>
    <mergeCell ref="P122:AH123"/>
    <mergeCell ref="Y129:AI129"/>
    <mergeCell ref="C183:T184"/>
    <mergeCell ref="AI176:AJ176"/>
    <mergeCell ref="AG209:BE209"/>
    <mergeCell ref="E228:AA228"/>
    <mergeCell ref="AR191:BE192"/>
    <mergeCell ref="AG174:BE174"/>
    <mergeCell ref="AI211:AJ211"/>
    <mergeCell ref="AI185:AJ185"/>
    <mergeCell ref="C191:T192"/>
    <mergeCell ref="C224:BE224"/>
    <mergeCell ref="AG195:BD195"/>
  </mergeCells>
  <phoneticPr fontId="7" type="noConversion"/>
  <conditionalFormatting sqref="C11:AP17">
    <cfRule type="cellIs" dxfId="12" priority="4" stopIfTrue="1" operator="equal">
      <formula>""</formula>
    </cfRule>
  </conditionalFormatting>
  <pageMargins left="0.25" right="0.25" top="1" bottom="1" header="0.5" footer="0.5"/>
  <pageSetup scale="94" orientation="portrait" r:id="rId1"/>
  <headerFooter alignWithMargins="0"/>
  <rowBreaks count="3" manualBreakCount="3">
    <brk id="42" max="58" man="1"/>
    <brk id="86" max="58" man="1"/>
    <brk id="125" max="58" man="1"/>
  </rowBreaks>
  <colBreaks count="1" manualBreakCount="1">
    <brk id="59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L321"/>
  <sheetViews>
    <sheetView showGridLines="0" showRowColHeaders="0" topLeftCell="A46" zoomScaleNormal="100" zoomScaleSheetLayoutView="100" workbookViewId="0">
      <selection activeCell="A4" sqref="A4"/>
    </sheetView>
  </sheetViews>
  <sheetFormatPr defaultColWidth="4" defaultRowHeight="12.75" x14ac:dyDescent="0.2"/>
  <cols>
    <col min="1" max="60" width="1.7109375" customWidth="1"/>
    <col min="61" max="61" width="1.7109375" hidden="1" customWidth="1"/>
    <col min="62" max="114" width="1.85546875" hidden="1" customWidth="1"/>
    <col min="115" max="116" width="4" hidden="1" customWidth="1"/>
    <col min="117" max="117" width="4.42578125" customWidth="1"/>
    <col min="118" max="141" width="4" customWidth="1"/>
  </cols>
  <sheetData>
    <row r="1" spans="1:84" x14ac:dyDescent="0.2">
      <c r="A1" s="951" t="s">
        <v>236</v>
      </c>
      <c r="B1" s="951"/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1"/>
      <c r="R1" s="951"/>
      <c r="S1" s="951"/>
      <c r="T1" s="951"/>
      <c r="U1" s="951"/>
      <c r="V1" s="951"/>
      <c r="W1" s="951"/>
      <c r="X1" s="951"/>
      <c r="Y1" s="951"/>
      <c r="Z1" s="951"/>
      <c r="AA1" s="951"/>
      <c r="AB1" s="951"/>
      <c r="AC1" s="951"/>
      <c r="AD1" s="951"/>
      <c r="AE1" s="951"/>
      <c r="AF1" s="951"/>
      <c r="AG1" s="951"/>
      <c r="AH1" s="951"/>
      <c r="AI1" s="951"/>
      <c r="AJ1" s="951"/>
      <c r="AK1" s="951"/>
      <c r="AL1" s="951"/>
      <c r="AM1" s="951"/>
      <c r="AN1" s="951"/>
      <c r="AO1" s="951"/>
      <c r="AP1" s="951"/>
      <c r="AQ1" s="951"/>
      <c r="AR1" s="951"/>
      <c r="AS1" s="951"/>
      <c r="AT1" s="951"/>
      <c r="AU1" s="951"/>
      <c r="AV1" s="951"/>
      <c r="AW1" s="951"/>
      <c r="AX1" s="951"/>
      <c r="AY1" s="951"/>
      <c r="AZ1" s="951"/>
      <c r="BA1" s="951"/>
      <c r="BB1" s="951"/>
      <c r="BC1" s="951"/>
      <c r="BD1" s="951"/>
      <c r="BE1" s="951"/>
      <c r="BF1" s="951"/>
      <c r="BG1" s="951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</row>
    <row r="2" spans="1:84" x14ac:dyDescent="0.2">
      <c r="A2" s="951"/>
      <c r="B2" s="951"/>
      <c r="C2" s="951"/>
      <c r="D2" s="951"/>
      <c r="E2" s="951"/>
      <c r="F2" s="951"/>
      <c r="G2" s="951"/>
      <c r="H2" s="951"/>
      <c r="I2" s="951"/>
      <c r="J2" s="951"/>
      <c r="K2" s="951"/>
      <c r="L2" s="951"/>
      <c r="M2" s="951"/>
      <c r="N2" s="951"/>
      <c r="O2" s="951"/>
      <c r="P2" s="951"/>
      <c r="Q2" s="951"/>
      <c r="R2" s="951"/>
      <c r="S2" s="951"/>
      <c r="T2" s="951"/>
      <c r="U2" s="951"/>
      <c r="V2" s="951"/>
      <c r="W2" s="951"/>
      <c r="X2" s="951"/>
      <c r="Y2" s="951"/>
      <c r="Z2" s="951"/>
      <c r="AA2" s="951"/>
      <c r="AB2" s="951"/>
      <c r="AC2" s="951"/>
      <c r="AD2" s="951"/>
      <c r="AE2" s="951"/>
      <c r="AF2" s="951"/>
      <c r="AG2" s="951"/>
      <c r="AH2" s="951"/>
      <c r="AI2" s="951"/>
      <c r="AJ2" s="951"/>
      <c r="AK2" s="951"/>
      <c r="AL2" s="951"/>
      <c r="AM2" s="951"/>
      <c r="AN2" s="951"/>
      <c r="AO2" s="951"/>
      <c r="AP2" s="951"/>
      <c r="AQ2" s="951"/>
      <c r="AR2" s="951"/>
      <c r="AS2" s="951"/>
      <c r="AT2" s="951"/>
      <c r="AU2" s="951"/>
      <c r="AV2" s="951"/>
      <c r="AW2" s="951"/>
      <c r="AX2" s="951"/>
      <c r="AY2" s="951"/>
      <c r="AZ2" s="951"/>
      <c r="BA2" s="951"/>
      <c r="BB2" s="951"/>
      <c r="BC2" s="951"/>
      <c r="BD2" s="951"/>
      <c r="BE2" s="951"/>
      <c r="BF2" s="951"/>
      <c r="BG2" s="951"/>
      <c r="BH2" s="161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</row>
    <row r="3" spans="1:84" x14ac:dyDescent="0.2">
      <c r="A3" s="951"/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51"/>
      <c r="Q3" s="951"/>
      <c r="R3" s="951"/>
      <c r="S3" s="951"/>
      <c r="T3" s="951"/>
      <c r="U3" s="951"/>
      <c r="V3" s="951"/>
      <c r="W3" s="951"/>
      <c r="X3" s="951"/>
      <c r="Y3" s="951"/>
      <c r="Z3" s="951"/>
      <c r="AA3" s="951"/>
      <c r="AB3" s="951"/>
      <c r="AC3" s="951"/>
      <c r="AD3" s="951"/>
      <c r="AE3" s="951"/>
      <c r="AF3" s="951"/>
      <c r="AG3" s="951"/>
      <c r="AH3" s="951"/>
      <c r="AI3" s="951"/>
      <c r="AJ3" s="951"/>
      <c r="AK3" s="951"/>
      <c r="AL3" s="951"/>
      <c r="AM3" s="951"/>
      <c r="AN3" s="951"/>
      <c r="AO3" s="951"/>
      <c r="AP3" s="951"/>
      <c r="AQ3" s="951"/>
      <c r="AR3" s="951"/>
      <c r="AS3" s="951"/>
      <c r="AT3" s="951"/>
      <c r="AU3" s="951"/>
      <c r="AV3" s="951"/>
      <c r="AW3" s="951"/>
      <c r="AX3" s="951"/>
      <c r="AY3" s="951"/>
      <c r="AZ3" s="951"/>
      <c r="BA3" s="951"/>
      <c r="BB3" s="951"/>
      <c r="BC3" s="951"/>
      <c r="BD3" s="951"/>
      <c r="BE3" s="951"/>
      <c r="BF3" s="951"/>
      <c r="BG3" s="951"/>
      <c r="BH3" s="161"/>
      <c r="BI3" s="162"/>
      <c r="BJ3" s="162"/>
      <c r="BK3" s="162"/>
      <c r="BL3" s="162"/>
      <c r="BM3" s="162"/>
      <c r="BN3" s="162"/>
      <c r="BO3" s="162"/>
      <c r="BP3" s="162"/>
      <c r="BQ3" s="162"/>
      <c r="BR3" s="162"/>
      <c r="BS3" s="162"/>
      <c r="BT3" s="162"/>
      <c r="BU3" s="162"/>
      <c r="BV3" s="162"/>
      <c r="BW3" s="162"/>
      <c r="BX3" s="162"/>
      <c r="BY3" s="162"/>
      <c r="BZ3" s="162"/>
      <c r="CA3" s="162"/>
      <c r="CB3" s="162"/>
      <c r="CC3" s="162"/>
      <c r="CD3" s="162"/>
      <c r="CE3" s="162"/>
      <c r="CF3" s="162"/>
    </row>
    <row r="4" spans="1:84" x14ac:dyDescent="0.2">
      <c r="A4" s="286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  <c r="CD4" s="162"/>
      <c r="CE4" s="162"/>
      <c r="CF4" s="162"/>
    </row>
    <row r="5" spans="1:84" ht="23.25" x14ac:dyDescent="0.2">
      <c r="A5" s="104"/>
      <c r="B5" s="104"/>
      <c r="C5" s="906" t="s">
        <v>194</v>
      </c>
      <c r="D5" s="906"/>
      <c r="E5" s="906"/>
      <c r="F5" s="906"/>
      <c r="G5" s="906"/>
      <c r="H5" s="906"/>
      <c r="I5" s="906"/>
      <c r="J5" s="906"/>
      <c r="K5" s="906"/>
      <c r="L5" s="906"/>
      <c r="M5" s="906"/>
      <c r="N5" s="906"/>
      <c r="O5" s="906"/>
      <c r="P5" s="906"/>
      <c r="Q5" s="906"/>
      <c r="R5" s="906"/>
      <c r="S5" s="906"/>
      <c r="T5" s="906"/>
      <c r="U5" s="906"/>
      <c r="V5" s="906"/>
      <c r="W5" s="906"/>
      <c r="X5" s="906"/>
      <c r="Y5" s="906"/>
      <c r="Z5" s="906"/>
      <c r="AA5" s="906"/>
      <c r="AB5" s="906"/>
      <c r="AC5" s="906"/>
      <c r="AD5" s="906"/>
      <c r="AE5" s="906"/>
      <c r="AF5" s="906"/>
      <c r="AG5" s="906"/>
      <c r="AH5" s="906"/>
      <c r="AI5" s="906"/>
      <c r="AJ5" s="906"/>
      <c r="AK5" s="906"/>
      <c r="AL5" s="906"/>
      <c r="AM5" s="906"/>
      <c r="AN5" s="906"/>
      <c r="AO5" s="906"/>
      <c r="AP5" s="906"/>
      <c r="AQ5" s="906"/>
      <c r="AR5" s="906"/>
      <c r="AS5" s="906"/>
      <c r="AT5" s="906"/>
      <c r="AU5" s="906"/>
      <c r="AV5" s="906"/>
      <c r="AW5" s="906"/>
      <c r="AX5" s="906"/>
      <c r="AY5" s="906"/>
      <c r="AZ5" s="906"/>
      <c r="BA5" s="906"/>
      <c r="BB5" s="906"/>
      <c r="BC5" s="906"/>
      <c r="BD5" s="906"/>
      <c r="BE5" s="906"/>
      <c r="BF5" s="1"/>
      <c r="BG5" s="101"/>
      <c r="BH5" s="161"/>
    </row>
    <row r="6" spans="1:84" ht="13.5" thickBot="1" x14ac:dyDescent="0.25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161"/>
    </row>
    <row r="7" spans="1:84" ht="15.75" thickBot="1" x14ac:dyDescent="0.25">
      <c r="A7" s="94"/>
      <c r="B7" s="941" t="s">
        <v>166</v>
      </c>
      <c r="C7" s="942"/>
      <c r="D7" s="942"/>
      <c r="E7" s="942"/>
      <c r="F7" s="942"/>
      <c r="G7" s="942"/>
      <c r="H7" s="942"/>
      <c r="I7" s="942"/>
      <c r="J7" s="942"/>
      <c r="K7" s="942"/>
      <c r="L7" s="942"/>
      <c r="M7" s="942"/>
      <c r="N7" s="942"/>
      <c r="O7" s="942"/>
      <c r="P7" s="942"/>
      <c r="Q7" s="942"/>
      <c r="R7" s="942"/>
      <c r="S7" s="942"/>
      <c r="T7" s="942"/>
      <c r="U7" s="942"/>
      <c r="V7" s="942"/>
      <c r="W7" s="942"/>
      <c r="X7" s="942"/>
      <c r="Y7" s="942"/>
      <c r="Z7" s="942"/>
      <c r="AA7" s="942"/>
      <c r="AB7" s="942"/>
      <c r="AC7" s="942"/>
      <c r="AD7" s="942"/>
      <c r="AE7" s="942"/>
      <c r="AF7" s="942"/>
      <c r="AG7" s="942"/>
      <c r="AH7" s="942"/>
      <c r="AI7" s="942"/>
      <c r="AJ7" s="942"/>
      <c r="AK7" s="942"/>
      <c r="AL7" s="942"/>
      <c r="AM7" s="942"/>
      <c r="AN7" s="942"/>
      <c r="AO7" s="942"/>
      <c r="AP7" s="942"/>
      <c r="AQ7" s="942"/>
      <c r="AR7" s="942"/>
      <c r="AS7" s="942"/>
      <c r="AT7" s="942"/>
      <c r="AU7" s="942"/>
      <c r="AV7" s="942"/>
      <c r="AW7" s="942"/>
      <c r="AX7" s="942"/>
      <c r="AY7" s="942"/>
      <c r="AZ7" s="942"/>
      <c r="BA7" s="942"/>
      <c r="BB7" s="942"/>
      <c r="BC7" s="942"/>
      <c r="BD7" s="942"/>
      <c r="BE7" s="942"/>
      <c r="BF7" s="943"/>
      <c r="BG7" s="94"/>
      <c r="BH7" s="161"/>
    </row>
    <row r="8" spans="1:84" ht="16.5" thickBot="1" x14ac:dyDescent="0.25">
      <c r="A8" s="94"/>
      <c r="B8" s="95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63"/>
      <c r="X8" s="63"/>
      <c r="Y8" s="63"/>
      <c r="Z8" s="63"/>
      <c r="AA8" s="63"/>
      <c r="AB8" s="63"/>
      <c r="AC8" s="63"/>
      <c r="AD8" s="70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97"/>
      <c r="BG8" s="94"/>
      <c r="BH8" s="161"/>
    </row>
    <row r="9" spans="1:84" ht="13.5" thickBot="1" x14ac:dyDescent="0.25">
      <c r="A9" s="94"/>
      <c r="B9" s="95"/>
      <c r="C9" s="753" t="s">
        <v>81</v>
      </c>
      <c r="D9" s="642"/>
      <c r="E9" s="642"/>
      <c r="F9" s="642"/>
      <c r="G9" s="642"/>
      <c r="H9" s="642"/>
      <c r="I9" s="642"/>
      <c r="J9" s="642"/>
      <c r="K9" s="642"/>
      <c r="L9" s="642"/>
      <c r="M9" s="642"/>
      <c r="N9" s="642"/>
      <c r="O9" s="642"/>
      <c r="P9" s="642"/>
      <c r="Q9" s="642"/>
      <c r="R9" s="642"/>
      <c r="S9" s="642"/>
      <c r="T9" s="642"/>
      <c r="U9" s="642"/>
      <c r="V9" s="642"/>
      <c r="W9" s="642"/>
      <c r="X9" s="642"/>
      <c r="Y9" s="642"/>
      <c r="Z9" s="642"/>
      <c r="AA9" s="642"/>
      <c r="AB9" s="944" t="str">
        <f>'AVENTOS planning tool'!AV20</f>
        <v/>
      </c>
      <c r="AC9" s="945"/>
      <c r="AD9" s="945"/>
      <c r="AE9" s="945"/>
      <c r="AF9" s="945"/>
      <c r="AG9" s="945"/>
      <c r="AH9" s="945"/>
      <c r="AI9" s="945"/>
      <c r="AJ9" s="945"/>
      <c r="AK9" s="945"/>
      <c r="AL9" s="945"/>
      <c r="AM9" s="945"/>
      <c r="AN9" s="945"/>
      <c r="AO9" s="945"/>
      <c r="AP9" s="946"/>
      <c r="AQ9" s="228"/>
      <c r="AR9" s="114"/>
      <c r="AS9" s="114"/>
      <c r="AT9" s="114"/>
      <c r="AU9" s="114"/>
      <c r="AV9" s="114"/>
      <c r="AW9" s="63"/>
      <c r="AX9" s="63"/>
      <c r="AY9" s="63"/>
      <c r="AZ9" s="63"/>
      <c r="BA9" s="63"/>
      <c r="BB9" s="63"/>
      <c r="BC9" s="63"/>
      <c r="BD9" s="63"/>
      <c r="BE9" s="63"/>
      <c r="BF9" s="97"/>
      <c r="BG9" s="94"/>
      <c r="BH9" s="161"/>
    </row>
    <row r="10" spans="1:84" ht="13.5" thickBot="1" x14ac:dyDescent="0.25">
      <c r="A10" s="94"/>
      <c r="B10" s="95"/>
      <c r="C10" s="753" t="s">
        <v>233</v>
      </c>
      <c r="D10" s="642"/>
      <c r="E10" s="642"/>
      <c r="F10" s="642"/>
      <c r="G10" s="642"/>
      <c r="H10" s="642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  <c r="Y10" s="642"/>
      <c r="Z10" s="642"/>
      <c r="AA10" s="642"/>
      <c r="AB10" s="944" t="str">
        <f>'AVENTOS planning tool'!AV24</f>
        <v/>
      </c>
      <c r="AC10" s="945"/>
      <c r="AD10" s="945"/>
      <c r="AE10" s="945"/>
      <c r="AF10" s="945"/>
      <c r="AG10" s="945"/>
      <c r="AH10" s="945"/>
      <c r="AI10" s="945"/>
      <c r="AJ10" s="945"/>
      <c r="AK10" s="945"/>
      <c r="AL10" s="945"/>
      <c r="AM10" s="945"/>
      <c r="AN10" s="945"/>
      <c r="AO10" s="945"/>
      <c r="AP10" s="946"/>
      <c r="AQ10" s="228"/>
      <c r="AR10" s="114"/>
      <c r="AS10" s="114"/>
      <c r="AT10" s="114"/>
      <c r="AU10" s="114"/>
      <c r="AV10" s="114"/>
      <c r="AW10" s="63"/>
      <c r="AX10" s="63"/>
      <c r="AY10" s="63"/>
      <c r="AZ10" s="63"/>
      <c r="BA10" s="63"/>
      <c r="BB10" s="63"/>
      <c r="BC10" s="63"/>
      <c r="BD10" s="63"/>
      <c r="BE10" s="63"/>
      <c r="BF10" s="97"/>
      <c r="BG10" s="94"/>
      <c r="BH10" s="161"/>
    </row>
    <row r="11" spans="1:84" ht="13.5" thickBot="1" x14ac:dyDescent="0.25">
      <c r="A11" s="94"/>
      <c r="B11" s="95"/>
      <c r="C11" s="894" t="s">
        <v>436</v>
      </c>
      <c r="D11" s="895"/>
      <c r="E11" s="895"/>
      <c r="F11" s="895"/>
      <c r="G11" s="895"/>
      <c r="H11" s="895"/>
      <c r="I11" s="895"/>
      <c r="J11" s="895"/>
      <c r="K11" s="895"/>
      <c r="L11" s="895"/>
      <c r="M11" s="895"/>
      <c r="N11" s="895"/>
      <c r="O11" s="895"/>
      <c r="P11" s="895"/>
      <c r="Q11" s="895"/>
      <c r="R11" s="895"/>
      <c r="S11" s="895"/>
      <c r="T11" s="895"/>
      <c r="U11" s="895"/>
      <c r="V11" s="895"/>
      <c r="W11" s="895"/>
      <c r="X11" s="895"/>
      <c r="Y11" s="895"/>
      <c r="Z11" s="895"/>
      <c r="AA11" s="895"/>
      <c r="AB11" s="944">
        <f>'AVENTOS planning tool'!AV22</f>
        <v>0</v>
      </c>
      <c r="AC11" s="945"/>
      <c r="AD11" s="945"/>
      <c r="AE11" s="945"/>
      <c r="AF11" s="945"/>
      <c r="AG11" s="945"/>
      <c r="AH11" s="945"/>
      <c r="AI11" s="945"/>
      <c r="AJ11" s="945"/>
      <c r="AK11" s="945"/>
      <c r="AL11" s="945"/>
      <c r="AM11" s="945"/>
      <c r="AN11" s="945"/>
      <c r="AO11" s="945"/>
      <c r="AP11" s="946"/>
      <c r="AQ11" s="228"/>
      <c r="AR11" s="114"/>
      <c r="AS11" s="114"/>
      <c r="AT11" s="114"/>
      <c r="AU11" s="114"/>
      <c r="AV11" s="114"/>
      <c r="AW11" s="63"/>
      <c r="AX11" s="63"/>
      <c r="AY11" s="63"/>
      <c r="AZ11" s="63"/>
      <c r="BA11" s="63"/>
      <c r="BB11" s="63"/>
      <c r="BC11" s="63"/>
      <c r="BD11" s="63"/>
      <c r="BE11" s="63"/>
      <c r="BF11" s="97"/>
      <c r="BG11" s="94"/>
      <c r="BH11" s="161"/>
    </row>
    <row r="12" spans="1:84" ht="13.5" thickBot="1" x14ac:dyDescent="0.25">
      <c r="A12" s="94"/>
      <c r="B12" s="95"/>
      <c r="C12" s="895" t="str">
        <f>IF('AVENTOS planning tool'!L21="Wood door","Installation screws for wood doors","")</f>
        <v/>
      </c>
      <c r="D12" s="895"/>
      <c r="E12" s="895"/>
      <c r="F12" s="895"/>
      <c r="G12" s="895"/>
      <c r="H12" s="895"/>
      <c r="I12" s="895"/>
      <c r="J12" s="895"/>
      <c r="K12" s="895"/>
      <c r="L12" s="895"/>
      <c r="M12" s="895"/>
      <c r="N12" s="895"/>
      <c r="O12" s="895"/>
      <c r="P12" s="895"/>
      <c r="Q12" s="895"/>
      <c r="R12" s="895"/>
      <c r="S12" s="895"/>
      <c r="T12" s="895"/>
      <c r="U12" s="895"/>
      <c r="V12" s="895"/>
      <c r="W12" s="895"/>
      <c r="X12" s="895"/>
      <c r="Y12" s="895"/>
      <c r="Z12" s="895"/>
      <c r="AA12" s="895"/>
      <c r="AB12" s="897" t="str">
        <f>IF(C12="Installation screws for wood doors","606N or 606P","")</f>
        <v/>
      </c>
      <c r="AC12" s="897"/>
      <c r="AD12" s="897"/>
      <c r="AE12" s="897"/>
      <c r="AF12" s="897"/>
      <c r="AG12" s="897"/>
      <c r="AH12" s="897"/>
      <c r="AI12" s="897"/>
      <c r="AJ12" s="897"/>
      <c r="AK12" s="897"/>
      <c r="AL12" s="897"/>
      <c r="AM12" s="897"/>
      <c r="AN12" s="897"/>
      <c r="AO12" s="897"/>
      <c r="AP12" s="897"/>
      <c r="AQ12" s="114"/>
      <c r="AR12" s="114"/>
      <c r="AS12" s="114"/>
      <c r="AT12" s="114"/>
      <c r="AU12" s="114"/>
      <c r="AV12" s="114"/>
      <c r="AW12" s="66"/>
      <c r="AX12" s="63"/>
      <c r="AY12" s="63"/>
      <c r="AZ12" s="63"/>
      <c r="BA12" s="63"/>
      <c r="BB12" s="63"/>
      <c r="BC12" s="63"/>
      <c r="BD12" s="63"/>
      <c r="BE12" s="63"/>
      <c r="BF12" s="97"/>
      <c r="BG12" s="94"/>
      <c r="BH12" s="161"/>
    </row>
    <row r="13" spans="1:84" ht="13.5" thickBot="1" x14ac:dyDescent="0.25">
      <c r="A13" s="94"/>
      <c r="B13" s="95"/>
      <c r="C13" s="895" t="str">
        <f>IF('AVENTOS planning tool'!L21="Wide aluminum","Installation screws for wide aluminum frame doors","")</f>
        <v/>
      </c>
      <c r="D13" s="895"/>
      <c r="E13" s="895"/>
      <c r="F13" s="895"/>
      <c r="G13" s="895"/>
      <c r="H13" s="895"/>
      <c r="I13" s="895"/>
      <c r="J13" s="895"/>
      <c r="K13" s="895"/>
      <c r="L13" s="895"/>
      <c r="M13" s="895"/>
      <c r="N13" s="895"/>
      <c r="O13" s="895"/>
      <c r="P13" s="895"/>
      <c r="Q13" s="895"/>
      <c r="R13" s="895"/>
      <c r="S13" s="895"/>
      <c r="T13" s="895"/>
      <c r="U13" s="895"/>
      <c r="V13" s="895"/>
      <c r="W13" s="895"/>
      <c r="X13" s="895"/>
      <c r="Y13" s="895"/>
      <c r="Z13" s="895"/>
      <c r="AA13" s="895"/>
      <c r="AB13" s="897" t="str">
        <f>IF(C13="Installation screws for wide aluminum frame doors","7072A","")</f>
        <v/>
      </c>
      <c r="AC13" s="897"/>
      <c r="AD13" s="897"/>
      <c r="AE13" s="897"/>
      <c r="AF13" s="897"/>
      <c r="AG13" s="897"/>
      <c r="AH13" s="897"/>
      <c r="AI13" s="897"/>
      <c r="AJ13" s="897"/>
      <c r="AK13" s="897"/>
      <c r="AL13" s="897"/>
      <c r="AM13" s="897"/>
      <c r="AN13" s="897"/>
      <c r="AO13" s="897"/>
      <c r="AP13" s="897"/>
      <c r="AQ13" s="114"/>
      <c r="AR13" s="114"/>
      <c r="AS13" s="114"/>
      <c r="AT13" s="114"/>
      <c r="AU13" s="114"/>
      <c r="AV13" s="114"/>
      <c r="AW13" s="66"/>
      <c r="AX13" s="63"/>
      <c r="AY13" s="63"/>
      <c r="AZ13" s="63"/>
      <c r="BA13" s="63"/>
      <c r="BB13" s="63"/>
      <c r="BC13" s="63"/>
      <c r="BD13" s="63"/>
      <c r="BE13" s="63"/>
      <c r="BF13" s="97"/>
      <c r="BG13" s="94"/>
      <c r="BH13" s="161"/>
    </row>
    <row r="14" spans="1:84" ht="13.5" thickBot="1" x14ac:dyDescent="0.25">
      <c r="A14" s="94"/>
      <c r="B14" s="95"/>
      <c r="C14" s="753" t="str">
        <f>IF('AVENTOS planning tool'!AL19="Mounting brackets","Mounting brackets","")</f>
        <v/>
      </c>
      <c r="D14" s="642"/>
      <c r="E14" s="642"/>
      <c r="F14" s="642"/>
      <c r="G14" s="642"/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642"/>
      <c r="Y14" s="642"/>
      <c r="Z14" s="642"/>
      <c r="AA14" s="643"/>
      <c r="AB14" s="944" t="str">
        <f>IF(C14="Mounting brackets",'AVENTOS planning tool'!AV19,"")</f>
        <v/>
      </c>
      <c r="AC14" s="945"/>
      <c r="AD14" s="945"/>
      <c r="AE14" s="945"/>
      <c r="AF14" s="945"/>
      <c r="AG14" s="945"/>
      <c r="AH14" s="945"/>
      <c r="AI14" s="945"/>
      <c r="AJ14" s="945"/>
      <c r="AK14" s="945"/>
      <c r="AL14" s="945"/>
      <c r="AM14" s="945"/>
      <c r="AN14" s="945"/>
      <c r="AO14" s="945"/>
      <c r="AP14" s="946"/>
      <c r="AQ14" s="228"/>
      <c r="AR14" s="114"/>
      <c r="AS14" s="114"/>
      <c r="AT14" s="114"/>
      <c r="AU14" s="114"/>
      <c r="AV14" s="114"/>
      <c r="AW14" s="63"/>
      <c r="AX14" s="63"/>
      <c r="AY14" s="63"/>
      <c r="AZ14" s="63"/>
      <c r="BA14" s="966"/>
      <c r="BB14" s="967"/>
      <c r="BC14" s="967"/>
      <c r="BD14" s="967"/>
      <c r="BE14" s="968"/>
      <c r="BF14" s="97"/>
      <c r="BG14" s="94"/>
      <c r="BH14" s="161"/>
    </row>
    <row r="15" spans="1:84" ht="13.5" thickBot="1" x14ac:dyDescent="0.25">
      <c r="A15" s="94"/>
      <c r="B15" s="95"/>
      <c r="C15" s="641" t="s">
        <v>210</v>
      </c>
      <c r="D15" s="1050"/>
      <c r="E15" s="1050"/>
      <c r="F15" s="1050"/>
      <c r="G15" s="1050"/>
      <c r="H15" s="1050"/>
      <c r="I15" s="1050"/>
      <c r="J15" s="1050"/>
      <c r="K15" s="1050"/>
      <c r="L15" s="1050"/>
      <c r="M15" s="1050"/>
      <c r="N15" s="1050"/>
      <c r="O15" s="1050"/>
      <c r="P15" s="1050"/>
      <c r="Q15" s="1050"/>
      <c r="R15" s="1050"/>
      <c r="S15" s="1050"/>
      <c r="T15" s="1050"/>
      <c r="U15" s="1050"/>
      <c r="V15" s="1050"/>
      <c r="W15" s="1050"/>
      <c r="X15" s="1050"/>
      <c r="Y15" s="1050"/>
      <c r="Z15" s="1050"/>
      <c r="AA15" s="1050"/>
      <c r="AB15" s="944" t="str">
        <f>'AVENTOS planning tool'!AV23</f>
        <v/>
      </c>
      <c r="AC15" s="945"/>
      <c r="AD15" s="945"/>
      <c r="AE15" s="945"/>
      <c r="AF15" s="945"/>
      <c r="AG15" s="945"/>
      <c r="AH15" s="945"/>
      <c r="AI15" s="945"/>
      <c r="AJ15" s="945"/>
      <c r="AK15" s="945"/>
      <c r="AL15" s="945"/>
      <c r="AM15" s="945"/>
      <c r="AN15" s="945"/>
      <c r="AO15" s="945"/>
      <c r="AP15" s="945"/>
      <c r="AQ15" s="956" t="str">
        <f>IF('AVENTOS planning tool'!BF23&gt;"",'AVENTOS planning tool'!BF23,"")</f>
        <v/>
      </c>
      <c r="AR15" s="957"/>
      <c r="AS15" s="114"/>
      <c r="AT15" s="114"/>
      <c r="AU15" s="114"/>
      <c r="AV15" s="114"/>
      <c r="AW15" s="63"/>
      <c r="AX15" s="63"/>
      <c r="AY15" s="63"/>
      <c r="AZ15" s="63"/>
      <c r="BA15" s="63"/>
      <c r="BB15" s="63"/>
      <c r="BC15" s="63"/>
      <c r="BD15" s="63"/>
      <c r="BE15" s="63"/>
      <c r="BF15" s="97"/>
      <c r="BG15" s="94"/>
      <c r="BH15" s="161"/>
    </row>
    <row r="16" spans="1:84" ht="13.5" thickBot="1" x14ac:dyDescent="0.25">
      <c r="A16" s="94"/>
      <c r="B16" s="95"/>
      <c r="C16" s="753" t="s">
        <v>82</v>
      </c>
      <c r="D16" s="1050"/>
      <c r="E16" s="1050"/>
      <c r="F16" s="1050"/>
      <c r="G16" s="1050"/>
      <c r="H16" s="1050"/>
      <c r="I16" s="1050"/>
      <c r="J16" s="1050"/>
      <c r="K16" s="1050"/>
      <c r="L16" s="1050"/>
      <c r="M16" s="1050"/>
      <c r="N16" s="1050"/>
      <c r="O16" s="1050"/>
      <c r="P16" s="1050"/>
      <c r="Q16" s="1050"/>
      <c r="R16" s="1050"/>
      <c r="S16" s="1050"/>
      <c r="T16" s="1050"/>
      <c r="U16" s="1050"/>
      <c r="V16" s="1050"/>
      <c r="W16" s="1050"/>
      <c r="X16" s="1050"/>
      <c r="Y16" s="1050"/>
      <c r="Z16" s="1050"/>
      <c r="AA16" s="1050"/>
      <c r="AB16" s="944" t="str">
        <f>'AVENTOS planning tool'!AV21</f>
        <v/>
      </c>
      <c r="AC16" s="945"/>
      <c r="AD16" s="945"/>
      <c r="AE16" s="945"/>
      <c r="AF16" s="945"/>
      <c r="AG16" s="945"/>
      <c r="AH16" s="945"/>
      <c r="AI16" s="945"/>
      <c r="AJ16" s="945"/>
      <c r="AK16" s="945"/>
      <c r="AL16" s="945"/>
      <c r="AM16" s="945"/>
      <c r="AN16" s="945"/>
      <c r="AO16" s="945"/>
      <c r="AP16" s="946"/>
      <c r="AQ16" s="228"/>
      <c r="AR16" s="114"/>
      <c r="AS16" s="114"/>
      <c r="AT16" s="114"/>
      <c r="AU16" s="114"/>
      <c r="AV16" s="114"/>
      <c r="AW16" s="63"/>
      <c r="AX16" s="63"/>
      <c r="AY16" s="63"/>
      <c r="AZ16" s="63"/>
      <c r="BA16" s="63"/>
      <c r="BB16" s="63"/>
      <c r="BC16" s="63"/>
      <c r="BD16" s="63"/>
      <c r="BE16" s="63"/>
      <c r="BF16" s="97"/>
      <c r="BG16" s="94"/>
      <c r="BH16" s="161"/>
    </row>
    <row r="17" spans="1:60" ht="13.5" thickBot="1" x14ac:dyDescent="0.25">
      <c r="A17" s="94"/>
      <c r="B17" s="95"/>
      <c r="C17" s="753" t="str">
        <f>IF('AVENTOS planning tool'!AL25="Rod connector set","Rod connector set","")</f>
        <v/>
      </c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  <c r="Y17" s="642"/>
      <c r="Z17" s="642"/>
      <c r="AA17" s="643"/>
      <c r="AB17" s="944" t="str">
        <f>IF(C17="Rod connector set",'AVENTOS planning tool'!AV25,"")</f>
        <v/>
      </c>
      <c r="AC17" s="945"/>
      <c r="AD17" s="945"/>
      <c r="AE17" s="945"/>
      <c r="AF17" s="945"/>
      <c r="AG17" s="945"/>
      <c r="AH17" s="945"/>
      <c r="AI17" s="945"/>
      <c r="AJ17" s="945"/>
      <c r="AK17" s="945"/>
      <c r="AL17" s="945"/>
      <c r="AM17" s="945"/>
      <c r="AN17" s="945"/>
      <c r="AO17" s="945"/>
      <c r="AP17" s="946"/>
      <c r="AQ17" s="114"/>
      <c r="AR17" s="114"/>
      <c r="AS17" s="114"/>
      <c r="AT17" s="114"/>
      <c r="AU17" s="114"/>
      <c r="AV17" s="114"/>
      <c r="AW17" s="63"/>
      <c r="AX17" s="63"/>
      <c r="AY17" s="63"/>
      <c r="AZ17" s="63"/>
      <c r="BA17" s="63"/>
      <c r="BB17" s="63"/>
      <c r="BC17" s="63"/>
      <c r="BD17" s="63"/>
      <c r="BE17" s="63"/>
      <c r="BF17" s="97"/>
      <c r="BG17" s="94"/>
      <c r="BH17" s="161"/>
    </row>
    <row r="18" spans="1:60" ht="13.5" thickBot="1" x14ac:dyDescent="0.25">
      <c r="A18" s="94"/>
      <c r="B18" s="95"/>
      <c r="C18" s="753" t="str">
        <f>IF('AVENTOS planning tool'!AL27="SERVO-DRIVE set","SERVO-DRIVE set","")</f>
        <v/>
      </c>
      <c r="D18" s="642"/>
      <c r="E18" s="642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Q18" s="642"/>
      <c r="R18" s="642"/>
      <c r="S18" s="642"/>
      <c r="T18" s="642"/>
      <c r="U18" s="642"/>
      <c r="V18" s="642"/>
      <c r="W18" s="642"/>
      <c r="X18" s="642"/>
      <c r="Y18" s="642"/>
      <c r="Z18" s="642"/>
      <c r="AA18" s="643"/>
      <c r="AB18" s="944" t="str">
        <f>IF(C18="SERVO-DRIVE set",'AVENTOS planning tool'!AV27,"")</f>
        <v/>
      </c>
      <c r="AC18" s="945"/>
      <c r="AD18" s="945"/>
      <c r="AE18" s="945"/>
      <c r="AF18" s="945"/>
      <c r="AG18" s="945"/>
      <c r="AH18" s="945"/>
      <c r="AI18" s="945"/>
      <c r="AJ18" s="945"/>
      <c r="AK18" s="945"/>
      <c r="AL18" s="945"/>
      <c r="AM18" s="945"/>
      <c r="AN18" s="945"/>
      <c r="AO18" s="945"/>
      <c r="AP18" s="946"/>
      <c r="AQ18" s="114"/>
      <c r="AR18" s="114"/>
      <c r="AS18" s="114"/>
      <c r="AT18" s="114"/>
      <c r="AU18" s="114"/>
      <c r="AV18" s="114"/>
      <c r="AW18" s="63"/>
      <c r="AX18" s="63"/>
      <c r="AY18" s="63"/>
      <c r="AZ18" s="63"/>
      <c r="BA18" s="63"/>
      <c r="BB18" s="63"/>
      <c r="BC18" s="63"/>
      <c r="BD18" s="63"/>
      <c r="BE18" s="63"/>
      <c r="BF18" s="97"/>
      <c r="BG18" s="94"/>
      <c r="BH18" s="161"/>
    </row>
    <row r="19" spans="1:60" ht="13.5" thickBot="1" x14ac:dyDescent="0.25">
      <c r="A19" s="94"/>
      <c r="B19" s="95"/>
      <c r="C19" s="753" t="str">
        <f>IF('AVENTOS planning tool'!AL28="Power supply set","Power supply set","")</f>
        <v/>
      </c>
      <c r="D19" s="642"/>
      <c r="E19" s="642"/>
      <c r="F19" s="642"/>
      <c r="G19" s="642"/>
      <c r="H19" s="642"/>
      <c r="I19" s="642"/>
      <c r="J19" s="642"/>
      <c r="K19" s="642"/>
      <c r="L19" s="642"/>
      <c r="M19" s="642"/>
      <c r="N19" s="642"/>
      <c r="O19" s="642"/>
      <c r="P19" s="642"/>
      <c r="Q19" s="642"/>
      <c r="R19" s="642"/>
      <c r="S19" s="642"/>
      <c r="T19" s="642"/>
      <c r="U19" s="642"/>
      <c r="V19" s="642"/>
      <c r="W19" s="642"/>
      <c r="X19" s="642"/>
      <c r="Y19" s="642"/>
      <c r="Z19" s="642"/>
      <c r="AA19" s="643"/>
      <c r="AB19" s="944" t="str">
        <f>IF(C19="Power supply set",'AVENTOS planning tool'!AV28,"")</f>
        <v/>
      </c>
      <c r="AC19" s="945"/>
      <c r="AD19" s="945"/>
      <c r="AE19" s="945"/>
      <c r="AF19" s="945"/>
      <c r="AG19" s="945"/>
      <c r="AH19" s="945"/>
      <c r="AI19" s="945"/>
      <c r="AJ19" s="945"/>
      <c r="AK19" s="945"/>
      <c r="AL19" s="945"/>
      <c r="AM19" s="945"/>
      <c r="AN19" s="945"/>
      <c r="AO19" s="945"/>
      <c r="AP19" s="946"/>
      <c r="AQ19" s="114"/>
      <c r="AR19" s="114"/>
      <c r="AS19" s="114"/>
      <c r="AT19" s="114"/>
      <c r="AU19" s="114"/>
      <c r="AV19" s="114"/>
      <c r="AW19" s="63"/>
      <c r="AX19" s="63"/>
      <c r="AY19" s="63"/>
      <c r="AZ19" s="63"/>
      <c r="BA19" s="63"/>
      <c r="BB19" s="63"/>
      <c r="BC19" s="63"/>
      <c r="BD19" s="63"/>
      <c r="BE19" s="63"/>
      <c r="BF19" s="97"/>
      <c r="BG19" s="94"/>
      <c r="BH19" s="161"/>
    </row>
    <row r="20" spans="1:60" ht="13.5" thickBot="1" x14ac:dyDescent="0.25">
      <c r="A20" s="94"/>
      <c r="B20" s="95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97"/>
      <c r="BG20" s="94"/>
      <c r="BH20" s="161"/>
    </row>
    <row r="21" spans="1:60" ht="15.75" thickBot="1" x14ac:dyDescent="0.25">
      <c r="A21" s="94"/>
      <c r="B21" s="941" t="s">
        <v>165</v>
      </c>
      <c r="C21" s="942"/>
      <c r="D21" s="942"/>
      <c r="E21" s="942"/>
      <c r="F21" s="942"/>
      <c r="G21" s="942"/>
      <c r="H21" s="942"/>
      <c r="I21" s="942"/>
      <c r="J21" s="942"/>
      <c r="K21" s="942"/>
      <c r="L21" s="942"/>
      <c r="M21" s="942"/>
      <c r="N21" s="942"/>
      <c r="O21" s="942"/>
      <c r="P21" s="942"/>
      <c r="Q21" s="942"/>
      <c r="R21" s="942"/>
      <c r="S21" s="942"/>
      <c r="T21" s="942"/>
      <c r="U21" s="942"/>
      <c r="V21" s="942"/>
      <c r="W21" s="942"/>
      <c r="X21" s="942"/>
      <c r="Y21" s="942"/>
      <c r="Z21" s="942"/>
      <c r="AA21" s="942"/>
      <c r="AB21" s="942"/>
      <c r="AC21" s="942"/>
      <c r="AD21" s="942"/>
      <c r="AE21" s="942"/>
      <c r="AF21" s="942"/>
      <c r="AG21" s="942"/>
      <c r="AH21" s="942"/>
      <c r="AI21" s="942"/>
      <c r="AJ21" s="942"/>
      <c r="AK21" s="942"/>
      <c r="AL21" s="942"/>
      <c r="AM21" s="942"/>
      <c r="AN21" s="942"/>
      <c r="AO21" s="942"/>
      <c r="AP21" s="942"/>
      <c r="AQ21" s="942"/>
      <c r="AR21" s="942"/>
      <c r="AS21" s="942"/>
      <c r="AT21" s="942"/>
      <c r="AU21" s="942"/>
      <c r="AV21" s="942"/>
      <c r="AW21" s="942"/>
      <c r="AX21" s="942"/>
      <c r="AY21" s="942"/>
      <c r="AZ21" s="942"/>
      <c r="BA21" s="942"/>
      <c r="BB21" s="942"/>
      <c r="BC21" s="942"/>
      <c r="BD21" s="942"/>
      <c r="BE21" s="942"/>
      <c r="BF21" s="943"/>
      <c r="BG21" s="94"/>
      <c r="BH21" s="161"/>
    </row>
    <row r="22" spans="1:60" ht="16.5" thickBot="1" x14ac:dyDescent="0.25">
      <c r="A22" s="94"/>
      <c r="B22" s="95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21"/>
      <c r="T22" s="121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97"/>
      <c r="BG22" s="94"/>
      <c r="BH22" s="161"/>
    </row>
    <row r="23" spans="1:60" ht="15" x14ac:dyDescent="0.2">
      <c r="A23" s="94"/>
      <c r="B23" s="95"/>
      <c r="C23" s="875">
        <f>BJ62</f>
        <v>0</v>
      </c>
      <c r="D23" s="876"/>
      <c r="E23" s="876"/>
      <c r="F23" s="876"/>
      <c r="G23" s="876"/>
      <c r="H23" s="876"/>
      <c r="I23" s="876"/>
      <c r="J23" s="877"/>
      <c r="K23" s="881" t="s">
        <v>80</v>
      </c>
      <c r="L23" s="882"/>
      <c r="M23" s="883"/>
      <c r="N23" s="891" t="s">
        <v>137</v>
      </c>
      <c r="O23" s="699" t="s">
        <v>53</v>
      </c>
      <c r="P23" s="699"/>
      <c r="Q23" s="699"/>
      <c r="R23" s="699"/>
      <c r="S23" s="699"/>
      <c r="T23" s="699"/>
      <c r="U23" s="699"/>
      <c r="V23" s="699"/>
      <c r="W23" s="699"/>
      <c r="X23" s="699"/>
      <c r="Y23" s="699"/>
      <c r="Z23" s="699"/>
      <c r="AA23" s="699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97"/>
      <c r="BG23" s="94"/>
      <c r="BH23" s="161"/>
    </row>
    <row r="24" spans="1:60" ht="15.75" thickBot="1" x14ac:dyDescent="0.25">
      <c r="A24" s="94"/>
      <c r="B24" s="95"/>
      <c r="C24" s="878">
        <f>BJ63</f>
        <v>0</v>
      </c>
      <c r="D24" s="879"/>
      <c r="E24" s="879"/>
      <c r="F24" s="879"/>
      <c r="G24" s="879"/>
      <c r="H24" s="879"/>
      <c r="I24" s="879"/>
      <c r="J24" s="880"/>
      <c r="K24" s="884" t="s">
        <v>136</v>
      </c>
      <c r="L24" s="885"/>
      <c r="M24" s="886"/>
      <c r="N24" s="891"/>
      <c r="O24" s="699"/>
      <c r="P24" s="699"/>
      <c r="Q24" s="699"/>
      <c r="R24" s="699"/>
      <c r="S24" s="699"/>
      <c r="T24" s="699"/>
      <c r="U24" s="699"/>
      <c r="V24" s="699"/>
      <c r="W24" s="699"/>
      <c r="X24" s="699"/>
      <c r="Y24" s="699"/>
      <c r="Z24" s="699"/>
      <c r="AA24" s="699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97"/>
      <c r="BG24" s="94"/>
    </row>
    <row r="25" spans="1:60" ht="15" x14ac:dyDescent="0.2">
      <c r="A25" s="94"/>
      <c r="B25" s="95"/>
      <c r="C25" s="996">
        <f>BJ64</f>
        <v>0</v>
      </c>
      <c r="D25" s="997"/>
      <c r="E25" s="997"/>
      <c r="F25" s="997"/>
      <c r="G25" s="997"/>
      <c r="H25" s="997"/>
      <c r="I25" s="997"/>
      <c r="J25" s="998"/>
      <c r="K25" s="999" t="s">
        <v>80</v>
      </c>
      <c r="L25" s="1000"/>
      <c r="M25" s="1001"/>
      <c r="N25" s="890" t="s">
        <v>137</v>
      </c>
      <c r="O25" s="699" t="s">
        <v>139</v>
      </c>
      <c r="P25" s="699"/>
      <c r="Q25" s="699"/>
      <c r="R25" s="699"/>
      <c r="S25" s="699"/>
      <c r="T25" s="699"/>
      <c r="U25" s="699"/>
      <c r="V25" s="699"/>
      <c r="W25" s="699"/>
      <c r="X25" s="699"/>
      <c r="Y25" s="699"/>
      <c r="Z25" s="699"/>
      <c r="AA25" s="699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71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97"/>
      <c r="BG25" s="94"/>
    </row>
    <row r="26" spans="1:60" ht="15.75" thickBot="1" x14ac:dyDescent="0.25">
      <c r="A26" s="94"/>
      <c r="B26" s="95"/>
      <c r="C26" s="878">
        <f>BJ65</f>
        <v>0</v>
      </c>
      <c r="D26" s="879"/>
      <c r="E26" s="879"/>
      <c r="F26" s="879"/>
      <c r="G26" s="879"/>
      <c r="H26" s="879"/>
      <c r="I26" s="879"/>
      <c r="J26" s="880"/>
      <c r="K26" s="884" t="s">
        <v>136</v>
      </c>
      <c r="L26" s="885"/>
      <c r="M26" s="886"/>
      <c r="N26" s="890"/>
      <c r="O26" s="699"/>
      <c r="P26" s="699"/>
      <c r="Q26" s="699"/>
      <c r="R26" s="699"/>
      <c r="S26" s="699"/>
      <c r="T26" s="699"/>
      <c r="U26" s="699"/>
      <c r="V26" s="699"/>
      <c r="W26" s="699"/>
      <c r="X26" s="699"/>
      <c r="Y26" s="699"/>
      <c r="Z26" s="699"/>
      <c r="AA26" s="699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71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97"/>
      <c r="BG26" s="94"/>
    </row>
    <row r="27" spans="1:60" ht="15.75" thickBot="1" x14ac:dyDescent="0.25">
      <c r="A27" s="94"/>
      <c r="B27" s="95"/>
      <c r="C27" s="718" t="e">
        <f>BJ78</f>
        <v>#VALUE!</v>
      </c>
      <c r="D27" s="719"/>
      <c r="E27" s="719"/>
      <c r="F27" s="719"/>
      <c r="G27" s="719"/>
      <c r="H27" s="719"/>
      <c r="I27" s="719"/>
      <c r="J27" s="720"/>
      <c r="K27" s="721" t="s">
        <v>136</v>
      </c>
      <c r="L27" s="722"/>
      <c r="M27" s="723"/>
      <c r="N27" s="63"/>
      <c r="O27" s="699" t="s">
        <v>5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71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97"/>
      <c r="BG27" s="94"/>
    </row>
    <row r="28" spans="1:60" ht="15.75" thickBot="1" x14ac:dyDescent="0.25">
      <c r="A28" s="94"/>
      <c r="B28" s="95"/>
      <c r="C28" s="718" t="e">
        <f>BJ79</f>
        <v>#VALUE!</v>
      </c>
      <c r="D28" s="719"/>
      <c r="E28" s="719"/>
      <c r="F28" s="719"/>
      <c r="G28" s="719"/>
      <c r="H28" s="719"/>
      <c r="I28" s="719"/>
      <c r="J28" s="720"/>
      <c r="K28" s="721" t="s">
        <v>136</v>
      </c>
      <c r="L28" s="722"/>
      <c r="M28" s="723"/>
      <c r="N28" s="63"/>
      <c r="O28" s="699" t="s">
        <v>6</v>
      </c>
      <c r="P28" s="699"/>
      <c r="Q28" s="699"/>
      <c r="R28" s="699"/>
      <c r="S28" s="699"/>
      <c r="T28" s="699"/>
      <c r="U28" s="699"/>
      <c r="V28" s="699"/>
      <c r="W28" s="699"/>
      <c r="X28" s="699"/>
      <c r="Y28" s="699"/>
      <c r="Z28" s="699"/>
      <c r="AA28" s="699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71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97"/>
      <c r="BG28" s="94"/>
    </row>
    <row r="29" spans="1:60" ht="15.75" thickBot="1" x14ac:dyDescent="0.25">
      <c r="A29" s="94"/>
      <c r="B29" s="95"/>
      <c r="C29" s="718" t="str">
        <f>BJ71</f>
        <v/>
      </c>
      <c r="D29" s="719"/>
      <c r="E29" s="719"/>
      <c r="F29" s="719"/>
      <c r="G29" s="719"/>
      <c r="H29" s="719"/>
      <c r="I29" s="719"/>
      <c r="J29" s="720"/>
      <c r="K29" s="721" t="s">
        <v>136</v>
      </c>
      <c r="L29" s="722"/>
      <c r="M29" s="723"/>
      <c r="N29" s="63"/>
      <c r="O29" s="699" t="s">
        <v>143</v>
      </c>
      <c r="P29" s="699"/>
      <c r="Q29" s="699"/>
      <c r="R29" s="699"/>
      <c r="S29" s="699"/>
      <c r="T29" s="699"/>
      <c r="U29" s="699"/>
      <c r="V29" s="699"/>
      <c r="W29" s="699"/>
      <c r="X29" s="699"/>
      <c r="Y29" s="699"/>
      <c r="Z29" s="699"/>
      <c r="AA29" s="699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71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97"/>
      <c r="BG29" s="94"/>
    </row>
    <row r="30" spans="1:60" ht="15.75" thickBot="1" x14ac:dyDescent="0.25">
      <c r="A30" s="94"/>
      <c r="B30" s="95"/>
      <c r="C30" s="718" t="str">
        <f>BJ72</f>
        <v/>
      </c>
      <c r="D30" s="719"/>
      <c r="E30" s="719"/>
      <c r="F30" s="719"/>
      <c r="G30" s="719"/>
      <c r="H30" s="719"/>
      <c r="I30" s="719"/>
      <c r="J30" s="720"/>
      <c r="K30" s="721" t="s">
        <v>136</v>
      </c>
      <c r="L30" s="722"/>
      <c r="M30" s="723"/>
      <c r="N30" s="63"/>
      <c r="O30" s="699" t="s">
        <v>144</v>
      </c>
      <c r="P30" s="699"/>
      <c r="Q30" s="699"/>
      <c r="R30" s="699"/>
      <c r="S30" s="699"/>
      <c r="T30" s="699"/>
      <c r="U30" s="699"/>
      <c r="V30" s="699"/>
      <c r="W30" s="699"/>
      <c r="X30" s="699"/>
      <c r="Y30" s="699"/>
      <c r="Z30" s="699"/>
      <c r="AA30" s="699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 t="s">
        <v>208</v>
      </c>
      <c r="AS30" s="63"/>
      <c r="AT30" s="1055" t="str">
        <f>IF('AVENTOS planning tool'!$CG$4="FF",CONCATENATE('AVENTOS planning tool'!DS7&amp;" mm /"," ",TEXT('AVENTOS planning tool'!DY7,"# #/##")," in."),CONCATENATE('AVENTOS planning tool'!DS14&amp;" mm /"," ",TEXT('AVENTOS planning tool'!DY14,"# #/##")," in."))</f>
        <v xml:space="preserve"> mm /  in.</v>
      </c>
      <c r="AU30" s="1056"/>
      <c r="AV30" s="1056"/>
      <c r="AW30" s="1056"/>
      <c r="AX30" s="1056"/>
      <c r="AY30" s="1056"/>
      <c r="AZ30" s="1056"/>
      <c r="BA30" s="1056"/>
      <c r="BB30" s="1056"/>
      <c r="BC30" s="1056"/>
      <c r="BD30" s="1056"/>
      <c r="BE30" s="1057"/>
      <c r="BF30" s="97"/>
      <c r="BG30" s="94"/>
    </row>
    <row r="31" spans="1:60" ht="15.75" thickBot="1" x14ac:dyDescent="0.25">
      <c r="A31" s="94"/>
      <c r="B31" s="95"/>
      <c r="C31" s="718" t="str">
        <f>BJ73</f>
        <v/>
      </c>
      <c r="D31" s="719"/>
      <c r="E31" s="719"/>
      <c r="F31" s="719"/>
      <c r="G31" s="719"/>
      <c r="H31" s="719"/>
      <c r="I31" s="719"/>
      <c r="J31" s="720"/>
      <c r="K31" s="721" t="s">
        <v>136</v>
      </c>
      <c r="L31" s="722"/>
      <c r="M31" s="723"/>
      <c r="N31" s="63"/>
      <c r="O31" s="699" t="s">
        <v>145</v>
      </c>
      <c r="P31" s="699"/>
      <c r="Q31" s="699"/>
      <c r="R31" s="699"/>
      <c r="S31" s="699"/>
      <c r="T31" s="699"/>
      <c r="U31" s="699"/>
      <c r="V31" s="699"/>
      <c r="W31" s="699"/>
      <c r="X31" s="699"/>
      <c r="Y31" s="699"/>
      <c r="Z31" s="699"/>
      <c r="AA31" s="699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 t="s">
        <v>265</v>
      </c>
      <c r="AS31" s="63"/>
      <c r="AT31" s="1062" t="str">
        <f>IF('AVENTOS planning tool'!$CG$4="FF",CONCATENATE('AVENTOS planning tool'!DS8&amp;" mm /"," ",TEXT('AVENTOS planning tool'!DY8,"# #/##")," in."),CONCATENATE('AVENTOS planning tool'!DS15&amp;" mm /"," ",TEXT('AVENTOS planning tool'!DY15,"# #/##")," in."))</f>
        <v xml:space="preserve"> mm /  in.</v>
      </c>
      <c r="AU31" s="1063"/>
      <c r="AV31" s="1063"/>
      <c r="AW31" s="1063"/>
      <c r="AX31" s="1063"/>
      <c r="AY31" s="1063"/>
      <c r="AZ31" s="1063"/>
      <c r="BA31" s="1063"/>
      <c r="BB31" s="1063"/>
      <c r="BC31" s="1063"/>
      <c r="BD31" s="1063"/>
      <c r="BE31" s="1064"/>
      <c r="BF31" s="97"/>
      <c r="BG31" s="94"/>
    </row>
    <row r="32" spans="1:60" ht="15.75" thickBot="1" x14ac:dyDescent="0.25">
      <c r="A32" s="94"/>
      <c r="B32" s="95"/>
      <c r="C32" s="718">
        <f>BJ75</f>
        <v>0</v>
      </c>
      <c r="D32" s="719"/>
      <c r="E32" s="719"/>
      <c r="F32" s="719"/>
      <c r="G32" s="719"/>
      <c r="H32" s="719"/>
      <c r="I32" s="719"/>
      <c r="J32" s="720"/>
      <c r="K32" s="721" t="s">
        <v>136</v>
      </c>
      <c r="L32" s="722"/>
      <c r="M32" s="723"/>
      <c r="N32" s="63"/>
      <c r="O32" s="699" t="s">
        <v>195</v>
      </c>
      <c r="P32" s="699"/>
      <c r="Q32" s="699"/>
      <c r="R32" s="699"/>
      <c r="S32" s="699"/>
      <c r="T32" s="699"/>
      <c r="U32" s="699"/>
      <c r="V32" s="699"/>
      <c r="W32" s="699"/>
      <c r="X32" s="699"/>
      <c r="Y32" s="699"/>
      <c r="Z32" s="699"/>
      <c r="AA32" s="699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 t="s">
        <v>266</v>
      </c>
      <c r="AS32" s="63"/>
      <c r="AT32" s="1062" t="str">
        <f>IF('AVENTOS planning tool'!$CG$4="FF",CONCATENATE('AVENTOS planning tool'!DS9&amp;" mm /"," ",TEXT('AVENTOS planning tool'!DY9,"# #/##")," in."),CONCATENATE('AVENTOS planning tool'!DS16&amp;" mm /"," ",TEXT('AVENTOS planning tool'!DY16,"# #/##")," in."))</f>
        <v xml:space="preserve"> mm /  in.</v>
      </c>
      <c r="AU32" s="1063"/>
      <c r="AV32" s="1063"/>
      <c r="AW32" s="1063"/>
      <c r="AX32" s="1063"/>
      <c r="AY32" s="1063"/>
      <c r="AZ32" s="1063"/>
      <c r="BA32" s="1063"/>
      <c r="BB32" s="1063"/>
      <c r="BC32" s="1063"/>
      <c r="BD32" s="1063"/>
      <c r="BE32" s="1064"/>
      <c r="BF32" s="97"/>
      <c r="BG32" s="94"/>
    </row>
    <row r="33" spans="1:84" ht="15.75" thickBot="1" x14ac:dyDescent="0.25">
      <c r="A33" s="94"/>
      <c r="B33" s="95"/>
      <c r="C33" s="718">
        <f>BJ76</f>
        <v>0</v>
      </c>
      <c r="D33" s="719"/>
      <c r="E33" s="719"/>
      <c r="F33" s="719"/>
      <c r="G33" s="719"/>
      <c r="H33" s="719"/>
      <c r="I33" s="719"/>
      <c r="J33" s="720"/>
      <c r="K33" s="721" t="s">
        <v>136</v>
      </c>
      <c r="L33" s="722"/>
      <c r="M33" s="723"/>
      <c r="N33" s="63"/>
      <c r="O33" s="699" t="s">
        <v>160</v>
      </c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 t="s">
        <v>267</v>
      </c>
      <c r="AS33" s="63"/>
      <c r="AT33" s="1062" t="str">
        <f>IF('AVENTOS planning tool'!$CG$4="FF",CONCATENATE('AVENTOS planning tool'!DS10&amp;" mm /"," ",TEXT('AVENTOS planning tool'!DY10,"# #/##")," in."),CONCATENATE('AVENTOS planning tool'!DS17&amp;" mm /"," ",TEXT('AVENTOS planning tool'!DY17,"# #/##")," in."))</f>
        <v xml:space="preserve"> mm /  in.</v>
      </c>
      <c r="AU33" s="1063"/>
      <c r="AV33" s="1063"/>
      <c r="AW33" s="1063"/>
      <c r="AX33" s="1063"/>
      <c r="AY33" s="1063"/>
      <c r="AZ33" s="1063"/>
      <c r="BA33" s="1063"/>
      <c r="BB33" s="1063"/>
      <c r="BC33" s="1063"/>
      <c r="BD33" s="1063"/>
      <c r="BE33" s="1064"/>
      <c r="BF33" s="97"/>
      <c r="BG33" s="94"/>
    </row>
    <row r="34" spans="1:84" ht="15.75" thickBot="1" x14ac:dyDescent="0.25">
      <c r="A34" s="94"/>
      <c r="B34" s="95"/>
      <c r="C34" s="718">
        <f>BJ77</f>
        <v>0</v>
      </c>
      <c r="D34" s="719"/>
      <c r="E34" s="719"/>
      <c r="F34" s="719"/>
      <c r="G34" s="719"/>
      <c r="H34" s="719"/>
      <c r="I34" s="719"/>
      <c r="J34" s="720"/>
      <c r="K34" s="721" t="s">
        <v>136</v>
      </c>
      <c r="L34" s="722"/>
      <c r="M34" s="723"/>
      <c r="N34" s="63"/>
      <c r="O34" s="699" t="s">
        <v>147</v>
      </c>
      <c r="P34" s="699"/>
      <c r="Q34" s="699"/>
      <c r="R34" s="699"/>
      <c r="S34" s="699"/>
      <c r="T34" s="699"/>
      <c r="U34" s="699"/>
      <c r="V34" s="699"/>
      <c r="W34" s="699"/>
      <c r="X34" s="699"/>
      <c r="Y34" s="699"/>
      <c r="Z34" s="699"/>
      <c r="AA34" s="699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 t="s">
        <v>268</v>
      </c>
      <c r="AS34" s="63"/>
      <c r="AT34" s="1052" t="str">
        <f>IF('AVENTOS planning tool'!$CG$4="FF",CONCATENATE('AVENTOS planning tool'!DS11&amp;" mm /"," ",TEXT('AVENTOS planning tool'!DY11,"# #/##")," in."),CONCATENATE('AVENTOS planning tool'!DS18&amp;" mm /"," ",TEXT('AVENTOS planning tool'!DY18,"# #/##")," in."))</f>
        <v xml:space="preserve"> mm /  in.</v>
      </c>
      <c r="AU34" s="1053"/>
      <c r="AV34" s="1053"/>
      <c r="AW34" s="1053"/>
      <c r="AX34" s="1053"/>
      <c r="AY34" s="1053"/>
      <c r="AZ34" s="1053"/>
      <c r="BA34" s="1053"/>
      <c r="BB34" s="1053"/>
      <c r="BC34" s="1053"/>
      <c r="BD34" s="1053"/>
      <c r="BE34" s="1054"/>
      <c r="BF34" s="97"/>
      <c r="BG34" s="94"/>
    </row>
    <row r="35" spans="1:84" x14ac:dyDescent="0.2">
      <c r="A35" s="94"/>
      <c r="B35" s="95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97"/>
      <c r="BG35" s="94"/>
    </row>
    <row r="36" spans="1:84" ht="13.5" thickBot="1" x14ac:dyDescent="0.25">
      <c r="A36" s="94"/>
      <c r="B36" s="95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97"/>
      <c r="BG36" s="94"/>
    </row>
    <row r="37" spans="1:84" ht="15.75" thickBot="1" x14ac:dyDescent="0.25">
      <c r="A37" s="94"/>
      <c r="B37" s="941" t="s">
        <v>164</v>
      </c>
      <c r="C37" s="942"/>
      <c r="D37" s="942"/>
      <c r="E37" s="942"/>
      <c r="F37" s="942"/>
      <c r="G37" s="942"/>
      <c r="H37" s="942"/>
      <c r="I37" s="942"/>
      <c r="J37" s="942"/>
      <c r="K37" s="942"/>
      <c r="L37" s="942"/>
      <c r="M37" s="942"/>
      <c r="N37" s="942"/>
      <c r="O37" s="942"/>
      <c r="P37" s="942"/>
      <c r="Q37" s="942"/>
      <c r="R37" s="942"/>
      <c r="S37" s="942"/>
      <c r="T37" s="942"/>
      <c r="U37" s="942"/>
      <c r="V37" s="942"/>
      <c r="W37" s="942"/>
      <c r="X37" s="942"/>
      <c r="Y37" s="942"/>
      <c r="Z37" s="942"/>
      <c r="AA37" s="942"/>
      <c r="AB37" s="942"/>
      <c r="AC37" s="942"/>
      <c r="AD37" s="942"/>
      <c r="AE37" s="942"/>
      <c r="AF37" s="942"/>
      <c r="AG37" s="942"/>
      <c r="AH37" s="942"/>
      <c r="AI37" s="942"/>
      <c r="AJ37" s="942"/>
      <c r="AK37" s="942"/>
      <c r="AL37" s="942"/>
      <c r="AM37" s="942"/>
      <c r="AN37" s="942"/>
      <c r="AO37" s="942"/>
      <c r="AP37" s="942"/>
      <c r="AQ37" s="942"/>
      <c r="AR37" s="942"/>
      <c r="AS37" s="942"/>
      <c r="AT37" s="942"/>
      <c r="AU37" s="942"/>
      <c r="AV37" s="942"/>
      <c r="AW37" s="942"/>
      <c r="AX37" s="942"/>
      <c r="AY37" s="942"/>
      <c r="AZ37" s="942"/>
      <c r="BA37" s="942"/>
      <c r="BB37" s="942"/>
      <c r="BC37" s="942"/>
      <c r="BD37" s="942"/>
      <c r="BE37" s="942"/>
      <c r="BF37" s="943"/>
      <c r="BG37" s="94"/>
    </row>
    <row r="38" spans="1:84" ht="16.5" thickBot="1" x14ac:dyDescent="0.25">
      <c r="A38" s="94"/>
      <c r="B38" s="6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21"/>
      <c r="R38" s="121"/>
      <c r="S38" s="121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94"/>
    </row>
    <row r="39" spans="1:84" ht="16.5" thickBot="1" x14ac:dyDescent="0.25">
      <c r="A39" s="94"/>
      <c r="B39" s="63"/>
      <c r="C39" s="718" t="str">
        <f>IF(C42="","",88)</f>
        <v/>
      </c>
      <c r="D39" s="719"/>
      <c r="E39" s="719"/>
      <c r="F39" s="719"/>
      <c r="G39" s="719"/>
      <c r="H39" s="719"/>
      <c r="I39" s="719"/>
      <c r="J39" s="720"/>
      <c r="K39" s="721" t="s">
        <v>136</v>
      </c>
      <c r="L39" s="722"/>
      <c r="M39" s="723"/>
      <c r="N39" s="103"/>
      <c r="O39" s="914" t="s">
        <v>437</v>
      </c>
      <c r="P39" s="699"/>
      <c r="Q39" s="699"/>
      <c r="R39" s="699"/>
      <c r="S39" s="699"/>
      <c r="T39" s="699"/>
      <c r="U39" s="699"/>
      <c r="V39" s="699"/>
      <c r="W39" s="699"/>
      <c r="X39" s="699"/>
      <c r="Y39" s="699"/>
      <c r="Z39" s="699"/>
      <c r="AA39" s="699"/>
      <c r="AB39" s="699"/>
      <c r="AC39" s="699"/>
      <c r="AD39" s="699"/>
      <c r="AE39" s="699"/>
      <c r="AF39" s="699"/>
      <c r="AG39" s="699"/>
      <c r="AH39" s="699"/>
      <c r="AI39" s="699"/>
      <c r="AJ39" s="699"/>
      <c r="AK39" s="699"/>
      <c r="AL39" s="699"/>
      <c r="AM39" s="699"/>
      <c r="AN39" s="699"/>
      <c r="AO39" s="699"/>
      <c r="AP39" s="699"/>
      <c r="AQ39" s="699"/>
      <c r="AR39" s="699"/>
      <c r="AS39" s="699"/>
      <c r="AT39" s="699"/>
      <c r="AU39" s="699"/>
      <c r="AV39" s="699"/>
      <c r="AW39" s="699"/>
      <c r="AX39" s="699"/>
      <c r="AY39" s="699"/>
      <c r="AZ39" s="699"/>
      <c r="BA39" s="699"/>
      <c r="BB39" s="699"/>
      <c r="BC39" s="699"/>
      <c r="BD39" s="699"/>
      <c r="BE39" s="699"/>
      <c r="BF39" s="699"/>
      <c r="BG39" s="94"/>
    </row>
    <row r="40" spans="1:84" ht="15.75" thickBot="1" x14ac:dyDescent="0.25">
      <c r="A40" s="94"/>
      <c r="B40" s="95"/>
      <c r="C40" s="718">
        <f>IF(S73="","",IF(BJ64&gt;48,(CONCATENATE(S73," ","x2")),S73))</f>
        <v>-129</v>
      </c>
      <c r="D40" s="719"/>
      <c r="E40" s="719"/>
      <c r="F40" s="719"/>
      <c r="G40" s="719"/>
      <c r="H40" s="719"/>
      <c r="I40" s="719"/>
      <c r="J40" s="720"/>
      <c r="K40" s="721" t="s">
        <v>136</v>
      </c>
      <c r="L40" s="722"/>
      <c r="M40" s="723"/>
      <c r="N40" s="63"/>
      <c r="O40" s="699" t="s">
        <v>215</v>
      </c>
      <c r="P40" s="699"/>
      <c r="Q40" s="699"/>
      <c r="R40" s="699"/>
      <c r="S40" s="699"/>
      <c r="T40" s="699"/>
      <c r="U40" s="699"/>
      <c r="V40" s="699"/>
      <c r="W40" s="699"/>
      <c r="X40" s="699"/>
      <c r="Y40" s="699"/>
      <c r="Z40" s="699"/>
      <c r="AA40" s="699"/>
      <c r="AB40" s="699"/>
      <c r="AC40" s="699"/>
      <c r="AD40" s="699"/>
      <c r="AE40" s="699"/>
      <c r="AF40" s="699"/>
      <c r="AG40" s="699"/>
      <c r="AH40" s="699"/>
      <c r="AI40" s="699"/>
      <c r="AJ40" s="699"/>
      <c r="AK40" s="699"/>
      <c r="AL40" s="699"/>
      <c r="AM40" s="699"/>
      <c r="AN40" s="699"/>
      <c r="AO40" s="699"/>
      <c r="AP40" s="699"/>
      <c r="AQ40" s="699"/>
      <c r="AR40" s="699"/>
      <c r="AS40" s="699"/>
      <c r="AT40" s="699"/>
      <c r="AU40" s="699"/>
      <c r="AV40" s="699"/>
      <c r="AW40" s="699"/>
      <c r="AX40" s="699"/>
      <c r="AY40" s="699"/>
      <c r="AZ40" s="699"/>
      <c r="BA40" s="699"/>
      <c r="BB40" s="699"/>
      <c r="BC40" s="699"/>
      <c r="BD40" s="699"/>
      <c r="BE40" s="699"/>
      <c r="BF40" s="1051"/>
      <c r="BG40" s="111"/>
    </row>
    <row r="41" spans="1:84" ht="15.75" thickBot="1" x14ac:dyDescent="0.25">
      <c r="A41" s="94"/>
      <c r="B41" s="95"/>
      <c r="C41" s="718" t="str">
        <f>F107</f>
        <v/>
      </c>
      <c r="D41" s="719"/>
      <c r="E41" s="719"/>
      <c r="F41" s="719"/>
      <c r="G41" s="719"/>
      <c r="H41" s="719"/>
      <c r="I41" s="719"/>
      <c r="J41" s="720"/>
      <c r="K41" s="721" t="s">
        <v>136</v>
      </c>
      <c r="L41" s="722"/>
      <c r="M41" s="723"/>
      <c r="N41" s="63"/>
      <c r="O41" s="699" t="s">
        <v>225</v>
      </c>
      <c r="P41" s="699"/>
      <c r="Q41" s="699"/>
      <c r="R41" s="699"/>
      <c r="S41" s="699"/>
      <c r="T41" s="699"/>
      <c r="U41" s="699"/>
      <c r="V41" s="699"/>
      <c r="W41" s="699"/>
      <c r="X41" s="699"/>
      <c r="Y41" s="699"/>
      <c r="Z41" s="699"/>
      <c r="AA41" s="699"/>
      <c r="AB41" s="699"/>
      <c r="AC41" s="699"/>
      <c r="AD41" s="699"/>
      <c r="AE41" s="699"/>
      <c r="AF41" s="699"/>
      <c r="AG41" s="699"/>
      <c r="AH41" s="699"/>
      <c r="AI41" s="699"/>
      <c r="AJ41" s="699"/>
      <c r="AK41" s="699"/>
      <c r="AL41" s="699"/>
      <c r="AM41" s="699"/>
      <c r="AN41" s="699"/>
      <c r="AO41" s="699"/>
      <c r="AP41" s="699"/>
      <c r="AQ41" s="699"/>
      <c r="AR41" s="699"/>
      <c r="AS41" s="699"/>
      <c r="AT41" s="699"/>
      <c r="AU41" s="699"/>
      <c r="AV41" s="699"/>
      <c r="AW41" s="699"/>
      <c r="AX41" s="699"/>
      <c r="AY41" s="699"/>
      <c r="AZ41" s="699"/>
      <c r="BA41" s="699"/>
      <c r="BB41" s="699"/>
      <c r="BC41" s="699"/>
      <c r="BD41" s="699"/>
      <c r="BE41" s="699"/>
      <c r="BF41" s="699"/>
      <c r="BG41" s="94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</row>
    <row r="42" spans="1:84" ht="15.75" thickBot="1" x14ac:dyDescent="0.25">
      <c r="A42" s="94"/>
      <c r="B42" s="95"/>
      <c r="C42" s="718" t="str">
        <f>IF('AVENTOS planning tool'!CG6="","",F114)</f>
        <v/>
      </c>
      <c r="D42" s="719"/>
      <c r="E42" s="719"/>
      <c r="F42" s="719"/>
      <c r="G42" s="719"/>
      <c r="H42" s="719"/>
      <c r="I42" s="719"/>
      <c r="J42" s="720"/>
      <c r="K42" s="721" t="s">
        <v>136</v>
      </c>
      <c r="L42" s="722"/>
      <c r="M42" s="723"/>
      <c r="N42" s="63"/>
      <c r="O42" s="699" t="s">
        <v>226</v>
      </c>
      <c r="P42" s="699"/>
      <c r="Q42" s="699"/>
      <c r="R42" s="699"/>
      <c r="S42" s="699"/>
      <c r="T42" s="699"/>
      <c r="U42" s="699"/>
      <c r="V42" s="699"/>
      <c r="W42" s="699"/>
      <c r="X42" s="699"/>
      <c r="Y42" s="699"/>
      <c r="Z42" s="699"/>
      <c r="AA42" s="699"/>
      <c r="AB42" s="699"/>
      <c r="AC42" s="699"/>
      <c r="AD42" s="699"/>
      <c r="AE42" s="699"/>
      <c r="AF42" s="699"/>
      <c r="AG42" s="699"/>
      <c r="AH42" s="699"/>
      <c r="AI42" s="699"/>
      <c r="AJ42" s="699"/>
      <c r="AK42" s="699"/>
      <c r="AL42" s="699"/>
      <c r="AM42" s="699"/>
      <c r="AN42" s="699"/>
      <c r="AO42" s="699"/>
      <c r="AP42" s="699"/>
      <c r="AQ42" s="699"/>
      <c r="AR42" s="699"/>
      <c r="AS42" s="699"/>
      <c r="AT42" s="699"/>
      <c r="AU42" s="699"/>
      <c r="AV42" s="699"/>
      <c r="AW42" s="699"/>
      <c r="AX42" s="699"/>
      <c r="AY42" s="699"/>
      <c r="AZ42" s="699"/>
      <c r="BA42" s="699"/>
      <c r="BB42" s="699"/>
      <c r="BC42" s="699"/>
      <c r="BD42" s="699"/>
      <c r="BE42" s="699"/>
      <c r="BF42" s="699"/>
      <c r="BG42" s="94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</row>
    <row r="43" spans="1:84" x14ac:dyDescent="0.2">
      <c r="A43" s="94"/>
      <c r="B43" s="95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874" t="s">
        <v>220</v>
      </c>
      <c r="P43" s="874"/>
      <c r="Q43" s="874"/>
      <c r="R43" s="874"/>
      <c r="S43" s="874"/>
      <c r="T43" s="874"/>
      <c r="U43" s="874"/>
      <c r="V43" s="874"/>
      <c r="W43" s="874"/>
      <c r="X43" s="874"/>
      <c r="Y43" s="874"/>
      <c r="Z43" s="874"/>
      <c r="AA43" s="874"/>
      <c r="AB43" s="874"/>
      <c r="AC43" s="874"/>
      <c r="AD43" s="874"/>
      <c r="AE43" s="874"/>
      <c r="AF43" s="874"/>
      <c r="AG43" s="874"/>
      <c r="AH43" s="874"/>
      <c r="AI43" s="874"/>
      <c r="AJ43" s="874"/>
      <c r="AK43" s="874"/>
      <c r="AL43" s="874"/>
      <c r="AM43" s="874"/>
      <c r="AN43" s="874"/>
      <c r="AO43" s="874"/>
      <c r="AP43" s="874"/>
      <c r="AQ43" s="874"/>
      <c r="AR43" s="874"/>
      <c r="AS43" s="874"/>
      <c r="AT43" s="874"/>
      <c r="AU43" s="874"/>
      <c r="AV43" s="874"/>
      <c r="AW43" s="874"/>
      <c r="AX43" s="874"/>
      <c r="AY43" s="874"/>
      <c r="AZ43" s="874"/>
      <c r="BA43" s="874"/>
      <c r="BB43" s="874"/>
      <c r="BC43" s="874"/>
      <c r="BD43" s="874"/>
      <c r="BE43" s="874"/>
      <c r="BF43" s="1061"/>
      <c r="BG43" s="153"/>
      <c r="BH43" s="161"/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</row>
    <row r="44" spans="1:84" ht="13.5" thickBot="1" x14ac:dyDescent="0.25">
      <c r="A44" s="94"/>
      <c r="B44" s="98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30"/>
      <c r="BG44" s="94"/>
      <c r="BH44" s="161"/>
      <c r="BI44" s="161"/>
      <c r="BJ44" s="161"/>
      <c r="BK44" s="161"/>
      <c r="BL44" s="161"/>
      <c r="BM44" s="161"/>
      <c r="BN44" s="161"/>
      <c r="BO44" s="161"/>
      <c r="BP44" s="161"/>
      <c r="BQ44" s="161"/>
      <c r="BR44" s="161"/>
    </row>
    <row r="45" spans="1:84" x14ac:dyDescent="0.2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162"/>
      <c r="BZ45" s="162"/>
      <c r="CA45" s="162"/>
      <c r="CB45" s="162"/>
      <c r="CC45" s="162"/>
      <c r="CD45" s="162"/>
      <c r="CE45" s="162"/>
      <c r="CF45" s="162"/>
    </row>
    <row r="46" spans="1:84" ht="23.25" x14ac:dyDescent="0.2">
      <c r="A46" s="1"/>
      <c r="B46" s="1"/>
      <c r="C46" s="906" t="s">
        <v>546</v>
      </c>
      <c r="D46" s="906"/>
      <c r="E46" s="906"/>
      <c r="F46" s="906"/>
      <c r="G46" s="906"/>
      <c r="H46" s="906"/>
      <c r="I46" s="906"/>
      <c r="J46" s="906"/>
      <c r="K46" s="906"/>
      <c r="L46" s="906"/>
      <c r="M46" s="906"/>
      <c r="N46" s="906"/>
      <c r="O46" s="906"/>
      <c r="P46" s="906"/>
      <c r="Q46" s="906"/>
      <c r="R46" s="906"/>
      <c r="S46" s="906"/>
      <c r="T46" s="906"/>
      <c r="U46" s="906"/>
      <c r="V46" s="906"/>
      <c r="W46" s="906"/>
      <c r="X46" s="906"/>
      <c r="Y46" s="906"/>
      <c r="Z46" s="906"/>
      <c r="AA46" s="906"/>
      <c r="AB46" s="906"/>
      <c r="AC46" s="906"/>
      <c r="AD46" s="906"/>
      <c r="AE46" s="906"/>
      <c r="AF46" s="906"/>
      <c r="AG46" s="906"/>
      <c r="AH46" s="906"/>
      <c r="AI46" s="906"/>
      <c r="AJ46" s="906"/>
      <c r="AK46" s="906"/>
      <c r="AL46" s="906"/>
      <c r="AM46" s="906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15"/>
      <c r="BH46" s="162"/>
    </row>
    <row r="47" spans="1:84" ht="13.5" thickBot="1" x14ac:dyDescent="0.25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0"/>
      <c r="BH47" s="162"/>
    </row>
    <row r="48" spans="1:84" ht="15.75" thickBot="1" x14ac:dyDescent="0.25">
      <c r="A48" s="94"/>
      <c r="B48" s="941" t="s">
        <v>171</v>
      </c>
      <c r="C48" s="942"/>
      <c r="D48" s="942"/>
      <c r="E48" s="942"/>
      <c r="F48" s="942"/>
      <c r="G48" s="942"/>
      <c r="H48" s="942"/>
      <c r="I48" s="942"/>
      <c r="J48" s="942"/>
      <c r="K48" s="942"/>
      <c r="L48" s="942"/>
      <c r="M48" s="942"/>
      <c r="N48" s="942"/>
      <c r="O48" s="942"/>
      <c r="P48" s="942"/>
      <c r="Q48" s="942"/>
      <c r="R48" s="942"/>
      <c r="S48" s="942"/>
      <c r="T48" s="942"/>
      <c r="U48" s="942"/>
      <c r="V48" s="942"/>
      <c r="W48" s="942"/>
      <c r="X48" s="942"/>
      <c r="Y48" s="942"/>
      <c r="Z48" s="942"/>
      <c r="AA48" s="942"/>
      <c r="AB48" s="942"/>
      <c r="AC48" s="942"/>
      <c r="AD48" s="942"/>
      <c r="AE48" s="942"/>
      <c r="AF48" s="942"/>
      <c r="AG48" s="942"/>
      <c r="AH48" s="942"/>
      <c r="AI48" s="942"/>
      <c r="AJ48" s="942"/>
      <c r="AK48" s="942"/>
      <c r="AL48" s="942"/>
      <c r="AM48" s="942"/>
      <c r="AN48" s="942"/>
      <c r="AO48" s="942"/>
      <c r="AP48" s="942"/>
      <c r="AQ48" s="942"/>
      <c r="AR48" s="942"/>
      <c r="AS48" s="942"/>
      <c r="AT48" s="942"/>
      <c r="AU48" s="942"/>
      <c r="AV48" s="942"/>
      <c r="AW48" s="942"/>
      <c r="AX48" s="942"/>
      <c r="AY48" s="942"/>
      <c r="AZ48" s="942"/>
      <c r="BA48" s="942"/>
      <c r="BB48" s="942"/>
      <c r="BC48" s="942"/>
      <c r="BD48" s="942"/>
      <c r="BE48" s="942"/>
      <c r="BF48" s="943"/>
      <c r="BG48" s="90"/>
      <c r="BH48" s="162"/>
    </row>
    <row r="49" spans="1:114" x14ac:dyDescent="0.2">
      <c r="A49" s="94"/>
      <c r="B49" s="95"/>
      <c r="C49" s="88"/>
      <c r="D49" s="88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88"/>
      <c r="AV49" s="88"/>
      <c r="AW49" s="88"/>
      <c r="AX49" s="88"/>
      <c r="AY49" s="88"/>
      <c r="AZ49" s="88"/>
      <c r="BA49" s="88"/>
      <c r="BB49" s="88"/>
      <c r="BC49" s="116"/>
      <c r="BD49" s="116"/>
      <c r="BE49" s="116"/>
      <c r="BF49" s="117"/>
      <c r="BG49" s="90"/>
      <c r="BH49" s="162"/>
    </row>
    <row r="50" spans="1:114" x14ac:dyDescent="0.2">
      <c r="A50" s="94"/>
      <c r="B50" s="95"/>
      <c r="C50" s="118"/>
      <c r="D50" s="118"/>
      <c r="E50" s="63"/>
      <c r="F50" s="63"/>
      <c r="G50" s="919" t="s">
        <v>172</v>
      </c>
      <c r="H50" s="919"/>
      <c r="I50" s="919"/>
      <c r="J50" s="919"/>
      <c r="K50" s="919"/>
      <c r="L50" s="919"/>
      <c r="M50" s="919"/>
      <c r="N50" s="919"/>
      <c r="O50" s="919"/>
      <c r="P50" s="919"/>
      <c r="Q50" s="919"/>
      <c r="R50" s="919"/>
      <c r="S50" s="71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63"/>
      <c r="AJ50" s="63"/>
      <c r="AK50" s="63"/>
      <c r="AL50" s="919" t="s">
        <v>173</v>
      </c>
      <c r="AM50" s="919"/>
      <c r="AN50" s="919"/>
      <c r="AO50" s="919"/>
      <c r="AP50" s="919"/>
      <c r="AQ50" s="919"/>
      <c r="AR50" s="919"/>
      <c r="AS50" s="919"/>
      <c r="AT50" s="919"/>
      <c r="AU50" s="118"/>
      <c r="AV50" s="118"/>
      <c r="AW50" s="118"/>
      <c r="AX50" s="118"/>
      <c r="AY50" s="118"/>
      <c r="AZ50" s="118"/>
      <c r="BA50" s="88"/>
      <c r="BB50" s="88"/>
      <c r="BC50" s="88"/>
      <c r="BD50" s="88"/>
      <c r="BE50" s="63"/>
      <c r="BF50" s="97"/>
      <c r="BG50" s="90"/>
      <c r="BH50" s="162"/>
    </row>
    <row r="51" spans="1:114" x14ac:dyDescent="0.2">
      <c r="A51" s="94"/>
      <c r="B51" s="95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97"/>
      <c r="BG51" s="94"/>
      <c r="BH51" s="162"/>
    </row>
    <row r="52" spans="1:114" x14ac:dyDescent="0.2">
      <c r="A52" s="94"/>
      <c r="B52" s="95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97"/>
      <c r="BG52" s="94"/>
      <c r="BH52" s="162"/>
    </row>
    <row r="53" spans="1:114" x14ac:dyDescent="0.2">
      <c r="A53" s="94"/>
      <c r="B53" s="95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97"/>
      <c r="BG53" s="94"/>
      <c r="BH53" s="162"/>
    </row>
    <row r="54" spans="1:114" x14ac:dyDescent="0.2">
      <c r="A54" s="94"/>
      <c r="B54" s="95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97"/>
      <c r="BG54" s="94"/>
      <c r="BH54" s="161"/>
    </row>
    <row r="55" spans="1:114" x14ac:dyDescent="0.2">
      <c r="A55" s="94"/>
      <c r="B55" s="95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97"/>
      <c r="BG55" s="94"/>
      <c r="BH55" s="161"/>
    </row>
    <row r="56" spans="1:114" x14ac:dyDescent="0.2">
      <c r="A56" s="94"/>
      <c r="B56" s="95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97"/>
      <c r="BG56" s="94"/>
      <c r="BH56" s="161"/>
    </row>
    <row r="57" spans="1:114" x14ac:dyDescent="0.2">
      <c r="A57" s="94"/>
      <c r="B57" s="95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97"/>
      <c r="BG57" s="94"/>
      <c r="BH57" s="161"/>
    </row>
    <row r="58" spans="1:114" x14ac:dyDescent="0.2">
      <c r="A58" s="94"/>
      <c r="B58" s="95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97"/>
      <c r="BG58" s="94"/>
      <c r="BH58" s="161"/>
    </row>
    <row r="59" spans="1:114" x14ac:dyDescent="0.2">
      <c r="A59" s="94"/>
      <c r="B59" s="95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97"/>
      <c r="BG59" s="94"/>
      <c r="BH59" s="161"/>
    </row>
    <row r="60" spans="1:114" x14ac:dyDescent="0.2">
      <c r="A60" s="94"/>
      <c r="B60" s="95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97"/>
      <c r="BG60" s="94"/>
      <c r="BH60" s="161"/>
    </row>
    <row r="61" spans="1:114" ht="13.5" thickBot="1" x14ac:dyDescent="0.25">
      <c r="A61" s="94"/>
      <c r="B61" s="95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97"/>
      <c r="BG61" s="94"/>
      <c r="BH61" s="161"/>
    </row>
    <row r="62" spans="1:114" ht="15" x14ac:dyDescent="0.2">
      <c r="A62" s="94"/>
      <c r="B62" s="95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97"/>
      <c r="BG62" s="94"/>
      <c r="BH62" s="161"/>
      <c r="BJ62" s="875">
        <f>'AVENTOS planning tool'!L24</f>
        <v>0</v>
      </c>
      <c r="BK62" s="876"/>
      <c r="BL62" s="876"/>
      <c r="BM62" s="876"/>
      <c r="BN62" s="876"/>
      <c r="BO62" s="876"/>
      <c r="BP62" s="877"/>
      <c r="BQ62" s="881" t="s">
        <v>80</v>
      </c>
      <c r="BR62" s="882"/>
      <c r="BS62" s="883"/>
      <c r="BT62" s="891" t="s">
        <v>137</v>
      </c>
      <c r="BU62" s="699" t="s">
        <v>53</v>
      </c>
      <c r="BV62" s="699"/>
      <c r="BW62" s="699"/>
      <c r="BX62" s="699"/>
      <c r="BY62" s="699"/>
      <c r="BZ62" s="699"/>
      <c r="CA62" s="699"/>
      <c r="CB62" s="699"/>
      <c r="CC62" s="699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3"/>
      <c r="DH62" s="63"/>
      <c r="DI62" s="63"/>
      <c r="DJ62" s="63"/>
    </row>
    <row r="63" spans="1:114" ht="15.75" thickBot="1" x14ac:dyDescent="0.25">
      <c r="A63" s="94"/>
      <c r="B63" s="95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97"/>
      <c r="BG63" s="94"/>
      <c r="BH63" s="161"/>
      <c r="BJ63" s="878">
        <f>'AVENTOS planning tool'!S24</f>
        <v>0</v>
      </c>
      <c r="BK63" s="879"/>
      <c r="BL63" s="879"/>
      <c r="BM63" s="879"/>
      <c r="BN63" s="879"/>
      <c r="BO63" s="879"/>
      <c r="BP63" s="880"/>
      <c r="BQ63" s="884" t="s">
        <v>136</v>
      </c>
      <c r="BR63" s="885"/>
      <c r="BS63" s="886"/>
      <c r="BT63" s="891"/>
      <c r="BU63" s="699"/>
      <c r="BV63" s="699"/>
      <c r="BW63" s="699"/>
      <c r="BX63" s="699"/>
      <c r="BY63" s="699"/>
      <c r="BZ63" s="699"/>
      <c r="CA63" s="699"/>
      <c r="CB63" s="699"/>
      <c r="CC63" s="699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3"/>
      <c r="DH63" s="63"/>
      <c r="DI63" s="63"/>
      <c r="DJ63" s="63"/>
    </row>
    <row r="64" spans="1:114" ht="15.75" x14ac:dyDescent="0.2">
      <c r="A64" s="94"/>
      <c r="B64" s="95"/>
      <c r="C64" s="930" t="s">
        <v>205</v>
      </c>
      <c r="D64" s="699"/>
      <c r="E64" s="699"/>
      <c r="F64" s="699"/>
      <c r="G64" s="699"/>
      <c r="H64" s="699"/>
      <c r="I64" s="699"/>
      <c r="J64" s="699"/>
      <c r="K64" s="699"/>
      <c r="L64" s="699"/>
      <c r="M64" s="699"/>
      <c r="N64" s="699"/>
      <c r="O64" s="699"/>
      <c r="P64" s="699"/>
      <c r="Q64" s="699"/>
      <c r="R64" s="699"/>
      <c r="S64" s="699"/>
      <c r="T64" s="699"/>
      <c r="U64" s="699"/>
      <c r="V64" s="699"/>
      <c r="W64" s="699"/>
      <c r="X64" s="699"/>
      <c r="Y64" s="699"/>
      <c r="Z64" s="699"/>
      <c r="AA64" s="699"/>
      <c r="AB64" s="699"/>
      <c r="AC64" s="699"/>
      <c r="AD64" s="699"/>
      <c r="AE64" s="699"/>
      <c r="AF64" s="699"/>
      <c r="AG64" s="699"/>
      <c r="AH64" s="699"/>
      <c r="AI64" s="699"/>
      <c r="AJ64" s="699"/>
      <c r="AK64" s="699"/>
      <c r="AL64" s="699"/>
      <c r="AM64" s="699"/>
      <c r="AN64" s="699"/>
      <c r="AO64" s="699"/>
      <c r="AP64" s="699"/>
      <c r="AQ64" s="699"/>
      <c r="AR64" s="699"/>
      <c r="AS64" s="699"/>
      <c r="AT64" s="699"/>
      <c r="AU64" s="699"/>
      <c r="AV64" s="699"/>
      <c r="AW64" s="699"/>
      <c r="AX64" s="699"/>
      <c r="AY64" s="699"/>
      <c r="AZ64" s="699"/>
      <c r="BA64" s="699"/>
      <c r="BB64" s="699"/>
      <c r="BC64" s="699"/>
      <c r="BD64" s="699"/>
      <c r="BE64" s="699"/>
      <c r="BF64" s="176"/>
      <c r="BG64" s="94"/>
      <c r="BH64" s="161"/>
      <c r="BJ64" s="958">
        <f>'AVENTOS planning tool'!L25</f>
        <v>0</v>
      </c>
      <c r="BK64" s="959"/>
      <c r="BL64" s="959"/>
      <c r="BM64" s="959"/>
      <c r="BN64" s="959"/>
      <c r="BO64" s="959"/>
      <c r="BP64" s="960"/>
      <c r="BQ64" s="881" t="s">
        <v>80</v>
      </c>
      <c r="BR64" s="882"/>
      <c r="BS64" s="883"/>
      <c r="BT64" s="890" t="s">
        <v>137</v>
      </c>
      <c r="BU64" s="699" t="s">
        <v>139</v>
      </c>
      <c r="BV64" s="699"/>
      <c r="BW64" s="699"/>
      <c r="BX64" s="699"/>
      <c r="BY64" s="699"/>
      <c r="BZ64" s="699"/>
      <c r="CA64" s="699"/>
      <c r="CB64" s="699"/>
      <c r="CC64" s="699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3"/>
      <c r="DH64" s="63"/>
      <c r="DI64" s="63"/>
      <c r="DJ64" s="63"/>
    </row>
    <row r="65" spans="1:114" ht="15.75" thickBot="1" x14ac:dyDescent="0.25">
      <c r="A65" s="94"/>
      <c r="B65" s="98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100"/>
      <c r="BG65" s="94"/>
      <c r="BH65" s="161"/>
      <c r="BJ65" s="878">
        <f>'AVENTOS planning tool'!S25</f>
        <v>0</v>
      </c>
      <c r="BK65" s="879"/>
      <c r="BL65" s="879"/>
      <c r="BM65" s="879"/>
      <c r="BN65" s="879"/>
      <c r="BO65" s="879"/>
      <c r="BP65" s="880"/>
      <c r="BQ65" s="884" t="s">
        <v>136</v>
      </c>
      <c r="BR65" s="885"/>
      <c r="BS65" s="886"/>
      <c r="BT65" s="890"/>
      <c r="BU65" s="699"/>
      <c r="BV65" s="699"/>
      <c r="BW65" s="699"/>
      <c r="BX65" s="699"/>
      <c r="BY65" s="699"/>
      <c r="BZ65" s="699"/>
      <c r="CA65" s="699"/>
      <c r="CB65" s="699"/>
      <c r="CC65" s="699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3"/>
      <c r="DH65" s="63"/>
      <c r="DI65" s="63"/>
      <c r="DJ65" s="63"/>
    </row>
    <row r="66" spans="1:114" ht="15" x14ac:dyDescent="0.2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161"/>
      <c r="BJ66" s="850"/>
      <c r="BK66" s="851"/>
      <c r="BL66" s="851"/>
      <c r="BM66" s="851"/>
      <c r="BN66" s="851"/>
      <c r="BO66" s="851"/>
      <c r="BP66" s="852"/>
      <c r="BQ66" s="868" t="s">
        <v>80</v>
      </c>
      <c r="BR66" s="869"/>
      <c r="BS66" s="870"/>
      <c r="BT66" s="890" t="s">
        <v>137</v>
      </c>
      <c r="BU66" s="699" t="s">
        <v>140</v>
      </c>
      <c r="BV66" s="699"/>
      <c r="BW66" s="699"/>
      <c r="BX66" s="699"/>
      <c r="BY66" s="699"/>
      <c r="BZ66" s="699"/>
      <c r="CA66" s="699"/>
      <c r="CB66" s="699"/>
      <c r="CC66" s="699"/>
      <c r="CD66" s="699"/>
      <c r="CE66" s="699"/>
      <c r="CF66" s="699"/>
      <c r="CG66" s="699"/>
      <c r="CH66" s="699"/>
      <c r="CI66" s="64"/>
      <c r="CJ66" s="874" t="s">
        <v>219</v>
      </c>
      <c r="CK66" s="874"/>
      <c r="CL66" s="874"/>
      <c r="CM66" s="874"/>
      <c r="CN66" s="874"/>
      <c r="CO66" s="874"/>
      <c r="CP66" s="874"/>
      <c r="CQ66" s="874"/>
      <c r="CR66" s="874"/>
      <c r="CS66" s="874"/>
      <c r="CT66" s="874"/>
      <c r="CU66" s="874"/>
      <c r="CV66" s="874"/>
      <c r="CW66" s="874"/>
      <c r="CX66" s="164"/>
      <c r="CY66" s="164"/>
      <c r="CZ66" s="164"/>
      <c r="DA66" s="164"/>
      <c r="DB66" s="164"/>
      <c r="DC66" s="164"/>
      <c r="DD66" s="164"/>
      <c r="DE66" s="164"/>
      <c r="DF66" s="164"/>
      <c r="DG66" s="164"/>
      <c r="DH66" s="164"/>
      <c r="DI66" s="164"/>
      <c r="DJ66" s="164"/>
    </row>
    <row r="67" spans="1:114" ht="15.75" thickBot="1" x14ac:dyDescent="0.25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161"/>
      <c r="BJ67" s="972">
        <v>38.1</v>
      </c>
      <c r="BK67" s="973"/>
      <c r="BL67" s="973"/>
      <c r="BM67" s="973"/>
      <c r="BN67" s="973"/>
      <c r="BO67" s="973"/>
      <c r="BP67" s="974"/>
      <c r="BQ67" s="862" t="s">
        <v>136</v>
      </c>
      <c r="BR67" s="863"/>
      <c r="BS67" s="864"/>
      <c r="BT67" s="890"/>
      <c r="BU67" s="699"/>
      <c r="BV67" s="699"/>
      <c r="BW67" s="699"/>
      <c r="BX67" s="699"/>
      <c r="BY67" s="699"/>
      <c r="BZ67" s="699"/>
      <c r="CA67" s="699"/>
      <c r="CB67" s="699"/>
      <c r="CC67" s="699"/>
      <c r="CD67" s="699"/>
      <c r="CE67" s="699"/>
      <c r="CF67" s="699"/>
      <c r="CG67" s="699"/>
      <c r="CH67" s="699"/>
      <c r="CI67" s="64"/>
      <c r="CJ67" s="874"/>
      <c r="CK67" s="874"/>
      <c r="CL67" s="874"/>
      <c r="CM67" s="874"/>
      <c r="CN67" s="874"/>
      <c r="CO67" s="874"/>
      <c r="CP67" s="874"/>
      <c r="CQ67" s="874"/>
      <c r="CR67" s="874"/>
      <c r="CS67" s="874"/>
      <c r="CT67" s="874"/>
      <c r="CU67" s="874"/>
      <c r="CV67" s="874"/>
      <c r="CW67" s="874"/>
      <c r="CX67" s="164"/>
      <c r="CY67" s="164"/>
      <c r="CZ67" s="164"/>
      <c r="DA67" s="164"/>
      <c r="DB67" s="164"/>
      <c r="DC67" s="164"/>
      <c r="DD67" s="164"/>
      <c r="DE67" s="164"/>
      <c r="DF67" s="164"/>
      <c r="DG67" s="164"/>
      <c r="DH67" s="164"/>
      <c r="DI67" s="164"/>
      <c r="DJ67" s="164"/>
    </row>
    <row r="68" spans="1:114" ht="24" thickBot="1" x14ac:dyDescent="0.25">
      <c r="A68" s="1"/>
      <c r="B68" s="1"/>
      <c r="C68" s="906" t="s">
        <v>547</v>
      </c>
      <c r="D68" s="900"/>
      <c r="E68" s="900"/>
      <c r="F68" s="900"/>
      <c r="G68" s="900"/>
      <c r="H68" s="900"/>
      <c r="I68" s="900"/>
      <c r="J68" s="900"/>
      <c r="K68" s="900"/>
      <c r="L68" s="900"/>
      <c r="M68" s="900"/>
      <c r="N68" s="900"/>
      <c r="O68" s="900"/>
      <c r="P68" s="900"/>
      <c r="Q68" s="900"/>
      <c r="R68" s="900"/>
      <c r="S68" s="900"/>
      <c r="T68" s="900"/>
      <c r="U68" s="900"/>
      <c r="V68" s="900"/>
      <c r="W68" s="900"/>
      <c r="X68" s="900"/>
      <c r="Y68" s="900"/>
      <c r="Z68" s="900"/>
      <c r="AA68" s="900"/>
      <c r="AB68" s="900"/>
      <c r="AC68" s="900"/>
      <c r="AD68" s="900"/>
      <c r="AE68" s="900"/>
      <c r="AF68" s="900"/>
      <c r="AG68" s="900"/>
      <c r="AH68" s="900"/>
      <c r="AI68" s="900"/>
      <c r="AJ68" s="900"/>
      <c r="AK68" s="900"/>
      <c r="AL68" s="900"/>
      <c r="AM68" s="900"/>
      <c r="AN68" s="900"/>
      <c r="AO68" s="900"/>
      <c r="AP68" s="900"/>
      <c r="AQ68" s="900"/>
      <c r="AR68" s="900"/>
      <c r="AS68" s="900"/>
      <c r="AT68" s="900"/>
      <c r="AU68" s="900"/>
      <c r="AV68" s="900"/>
      <c r="AW68" s="900"/>
      <c r="AX68" s="900"/>
      <c r="AY68" s="900"/>
      <c r="AZ68" s="900"/>
      <c r="BA68" s="900"/>
      <c r="BB68" s="900"/>
      <c r="BC68" s="900"/>
      <c r="BD68" s="900"/>
      <c r="BE68" s="900"/>
      <c r="BF68" s="1"/>
      <c r="BG68" s="115"/>
      <c r="BH68" s="161"/>
      <c r="BJ68" s="855"/>
      <c r="BK68" s="856"/>
      <c r="BL68" s="856"/>
      <c r="BM68" s="856"/>
      <c r="BN68" s="856"/>
      <c r="BO68" s="856"/>
      <c r="BP68" s="857"/>
      <c r="BQ68" s="721" t="s">
        <v>136</v>
      </c>
      <c r="BR68" s="722"/>
      <c r="BS68" s="723"/>
      <c r="BT68" s="63"/>
      <c r="BU68" s="699" t="s">
        <v>141</v>
      </c>
      <c r="BV68" s="699"/>
      <c r="BW68" s="699"/>
      <c r="BX68" s="699"/>
      <c r="BY68" s="699"/>
      <c r="BZ68" s="699"/>
      <c r="CA68" s="699"/>
      <c r="CB68" s="699"/>
      <c r="CC68" s="699"/>
      <c r="CD68" s="699"/>
      <c r="CE68" s="699"/>
      <c r="CF68" s="699"/>
      <c r="CG68" s="699"/>
      <c r="CH68" s="699"/>
      <c r="CI68" s="699"/>
      <c r="CJ68" s="699"/>
      <c r="CK68" s="699"/>
      <c r="CL68" s="699"/>
      <c r="CM68" s="699"/>
      <c r="CN68" s="699"/>
      <c r="CO68" s="699"/>
      <c r="CP68" s="699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</row>
    <row r="69" spans="1:114" ht="16.5" thickBot="1" x14ac:dyDescent="0.25">
      <c r="A69" s="94"/>
      <c r="B69" s="94"/>
      <c r="C69" s="122"/>
      <c r="D69" s="122"/>
      <c r="E69" s="122"/>
      <c r="F69" s="122"/>
      <c r="G69" s="122"/>
      <c r="H69" s="122"/>
      <c r="I69" s="123"/>
      <c r="J69" s="123"/>
      <c r="K69" s="122"/>
      <c r="L69" s="122"/>
      <c r="M69" s="122"/>
      <c r="N69" s="122"/>
      <c r="O69" s="123"/>
      <c r="P69" s="123"/>
      <c r="Q69" s="123"/>
      <c r="R69" s="123"/>
      <c r="S69" s="122"/>
      <c r="T69" s="122"/>
      <c r="U69" s="122"/>
      <c r="V69" s="122"/>
      <c r="W69" s="122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2"/>
      <c r="AU69" s="122"/>
      <c r="AV69" s="122"/>
      <c r="AW69" s="122"/>
      <c r="AX69" s="122"/>
      <c r="AY69" s="122"/>
      <c r="AZ69" s="122"/>
      <c r="BA69" s="123"/>
      <c r="BB69" s="123"/>
      <c r="BC69" s="123"/>
      <c r="BD69" s="125"/>
      <c r="BE69" s="126"/>
      <c r="BF69" s="126"/>
      <c r="BG69" s="94"/>
      <c r="BH69" s="161"/>
      <c r="BJ69" s="1058"/>
      <c r="BK69" s="1059"/>
      <c r="BL69" s="1059"/>
      <c r="BM69" s="1059"/>
      <c r="BN69" s="1059"/>
      <c r="BO69" s="1059"/>
      <c r="BP69" s="1060"/>
      <c r="BQ69" s="721" t="s">
        <v>136</v>
      </c>
      <c r="BR69" s="722"/>
      <c r="BS69" s="723"/>
      <c r="BT69" s="63"/>
      <c r="BU69" s="63" t="s">
        <v>151</v>
      </c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>
        <f>BJ69*25.4</f>
        <v>0</v>
      </c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</row>
    <row r="70" spans="1:114" ht="16.5" thickBot="1" x14ac:dyDescent="0.25">
      <c r="A70" s="94"/>
      <c r="B70" s="107"/>
      <c r="C70" s="171"/>
      <c r="D70" s="171"/>
      <c r="E70" s="171"/>
      <c r="F70" s="171"/>
      <c r="G70" s="171"/>
      <c r="H70" s="171"/>
      <c r="I70" s="172"/>
      <c r="J70" s="172"/>
      <c r="K70" s="171"/>
      <c r="L70" s="171"/>
      <c r="M70" s="171"/>
      <c r="N70" s="171"/>
      <c r="O70" s="172"/>
      <c r="P70" s="172"/>
      <c r="Q70" s="172"/>
      <c r="R70" s="172"/>
      <c r="S70" s="171"/>
      <c r="T70" s="171"/>
      <c r="U70" s="171"/>
      <c r="V70" s="171"/>
      <c r="W70" s="171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1"/>
      <c r="AU70" s="171"/>
      <c r="AV70" s="171"/>
      <c r="AW70" s="171"/>
      <c r="AX70" s="171"/>
      <c r="AY70" s="171"/>
      <c r="AZ70" s="171"/>
      <c r="BA70" s="172"/>
      <c r="BB70" s="172"/>
      <c r="BC70" s="172"/>
      <c r="BD70" s="173"/>
      <c r="BE70" s="174"/>
      <c r="BF70" s="175"/>
      <c r="BG70" s="94"/>
      <c r="BH70" s="161"/>
      <c r="BJ70" s="855"/>
      <c r="BK70" s="856"/>
      <c r="BL70" s="856"/>
      <c r="BM70" s="856"/>
      <c r="BN70" s="856"/>
      <c r="BO70" s="856"/>
      <c r="BP70" s="857"/>
      <c r="BQ70" s="721" t="s">
        <v>136</v>
      </c>
      <c r="BR70" s="722"/>
      <c r="BS70" s="723"/>
      <c r="BT70" s="63"/>
      <c r="BU70" s="699" t="s">
        <v>152</v>
      </c>
      <c r="BV70" s="699"/>
      <c r="BW70" s="699"/>
      <c r="BX70" s="699"/>
      <c r="BY70" s="699"/>
      <c r="BZ70" s="699"/>
      <c r="CA70" s="699"/>
      <c r="CB70" s="699"/>
      <c r="CC70" s="699"/>
      <c r="CD70" s="699"/>
      <c r="CE70" s="699"/>
      <c r="CF70" s="699"/>
      <c r="CG70" s="699"/>
      <c r="CH70" s="699"/>
      <c r="CI70" s="699"/>
      <c r="CJ70" s="699"/>
      <c r="CK70" s="699"/>
      <c r="CL70" s="699"/>
      <c r="CM70" s="699"/>
      <c r="CN70" s="699"/>
      <c r="CO70" s="699"/>
      <c r="CP70" s="699"/>
      <c r="CQ70" s="699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</row>
    <row r="71" spans="1:114" ht="16.5" thickBot="1" x14ac:dyDescent="0.25">
      <c r="A71" s="94"/>
      <c r="B71" s="95"/>
      <c r="C71" s="753" t="s">
        <v>210</v>
      </c>
      <c r="D71" s="642"/>
      <c r="E71" s="642"/>
      <c r="F71" s="642"/>
      <c r="G71" s="642"/>
      <c r="H71" s="642"/>
      <c r="I71" s="642"/>
      <c r="J71" s="642"/>
      <c r="K71" s="642"/>
      <c r="L71" s="642"/>
      <c r="M71" s="642"/>
      <c r="N71" s="642"/>
      <c r="O71" s="642"/>
      <c r="P71" s="642"/>
      <c r="Q71" s="642"/>
      <c r="R71" s="643"/>
      <c r="S71" s="1016" t="str">
        <f>IF(BJ64&gt;48,"20Q1061UA x2","20Q1061UA")</f>
        <v>20Q1061UA</v>
      </c>
      <c r="T71" s="945"/>
      <c r="U71" s="945"/>
      <c r="V71" s="945"/>
      <c r="W71" s="945"/>
      <c r="X71" s="945"/>
      <c r="Y71" s="945"/>
      <c r="Z71" s="946"/>
      <c r="AA71" s="70" t="str">
        <f>IF(BJ64&gt;48,"&amp;","")</f>
        <v/>
      </c>
      <c r="AB71" s="1017" t="str">
        <f>IF(BJ64&gt;48,"Connector set","")</f>
        <v/>
      </c>
      <c r="AC71" s="1018"/>
      <c r="AD71" s="1018"/>
      <c r="AE71" s="1018"/>
      <c r="AF71" s="1018"/>
      <c r="AG71" s="1018"/>
      <c r="AH71" s="1019"/>
      <c r="AI71" s="954" t="str">
        <f>IF(BJ64&gt;48,"20Q153ZA","")</f>
        <v/>
      </c>
      <c r="AJ71" s="955"/>
      <c r="AK71" s="955"/>
      <c r="AL71" s="955"/>
      <c r="AM71" s="955"/>
      <c r="AN71" s="955"/>
      <c r="AO71" s="1005"/>
      <c r="AP71" s="103"/>
      <c r="AQ71" s="103"/>
      <c r="AR71" s="103"/>
      <c r="AS71" s="103"/>
      <c r="AT71" s="118"/>
      <c r="AU71" s="118"/>
      <c r="AV71" s="118"/>
      <c r="AW71" s="118"/>
      <c r="AX71" s="118"/>
      <c r="AY71" s="118"/>
      <c r="AZ71" s="118"/>
      <c r="BA71" s="88"/>
      <c r="BB71" s="88"/>
      <c r="BC71" s="88"/>
      <c r="BD71" s="103"/>
      <c r="BE71" s="106"/>
      <c r="BF71" s="176"/>
      <c r="BG71" s="94"/>
      <c r="BH71" s="161"/>
      <c r="BJ71" s="718" t="str">
        <f>IF(BJ68="","",BJ68-BJ75)</f>
        <v/>
      </c>
      <c r="BK71" s="719"/>
      <c r="BL71" s="719"/>
      <c r="BM71" s="719"/>
      <c r="BN71" s="719"/>
      <c r="BO71" s="719"/>
      <c r="BP71" s="720"/>
      <c r="BQ71" s="721" t="s">
        <v>136</v>
      </c>
      <c r="BR71" s="722"/>
      <c r="BS71" s="723"/>
      <c r="BT71" s="63"/>
      <c r="BU71" s="699" t="s">
        <v>143</v>
      </c>
      <c r="BV71" s="699"/>
      <c r="BW71" s="699"/>
      <c r="BX71" s="699"/>
      <c r="BY71" s="699"/>
      <c r="BZ71" s="699"/>
      <c r="CA71" s="699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</row>
    <row r="72" spans="1:114" ht="16.5" thickBot="1" x14ac:dyDescent="0.25">
      <c r="A72" s="94"/>
      <c r="B72" s="95"/>
      <c r="C72" s="118"/>
      <c r="D72" s="118"/>
      <c r="E72" s="118"/>
      <c r="F72" s="118"/>
      <c r="G72" s="118"/>
      <c r="H72" s="118"/>
      <c r="I72" s="88"/>
      <c r="J72" s="88"/>
      <c r="K72" s="118"/>
      <c r="L72" s="118"/>
      <c r="M72" s="118"/>
      <c r="N72" s="118"/>
      <c r="O72" s="88"/>
      <c r="P72" s="88"/>
      <c r="Q72" s="88"/>
      <c r="R72" s="88"/>
      <c r="S72" s="118"/>
      <c r="T72" s="118"/>
      <c r="U72" s="118"/>
      <c r="V72" s="118"/>
      <c r="W72" s="118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18"/>
      <c r="AU72" s="118"/>
      <c r="AV72" s="118"/>
      <c r="AW72" s="118"/>
      <c r="AX72" s="118"/>
      <c r="AY72" s="118"/>
      <c r="AZ72" s="118"/>
      <c r="BA72" s="88"/>
      <c r="BB72" s="88"/>
      <c r="BC72" s="88"/>
      <c r="BD72" s="103"/>
      <c r="BE72" s="106"/>
      <c r="BF72" s="176"/>
      <c r="BG72" s="94"/>
      <c r="BH72" s="161"/>
      <c r="BJ72" s="718" t="str">
        <f>IF(BJ69="","",BJ69-BJ76)</f>
        <v/>
      </c>
      <c r="BK72" s="719"/>
      <c r="BL72" s="719"/>
      <c r="BM72" s="719"/>
      <c r="BN72" s="719"/>
      <c r="BO72" s="719"/>
      <c r="BP72" s="720"/>
      <c r="BQ72" s="721" t="s">
        <v>136</v>
      </c>
      <c r="BR72" s="722"/>
      <c r="BS72" s="723"/>
      <c r="BT72" s="63"/>
      <c r="BU72" s="699" t="s">
        <v>144</v>
      </c>
      <c r="BV72" s="699"/>
      <c r="BW72" s="699"/>
      <c r="BX72" s="699"/>
      <c r="BY72" s="699"/>
      <c r="BZ72" s="699"/>
      <c r="CA72" s="699"/>
      <c r="CB72" s="699"/>
      <c r="CC72" s="699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</row>
    <row r="73" spans="1:114" ht="15.75" thickBot="1" x14ac:dyDescent="0.25">
      <c r="A73" s="94"/>
      <c r="B73" s="95"/>
      <c r="C73" s="699" t="s">
        <v>211</v>
      </c>
      <c r="D73" s="699"/>
      <c r="E73" s="699"/>
      <c r="F73" s="699"/>
      <c r="G73" s="699"/>
      <c r="H73" s="699"/>
      <c r="I73" s="699"/>
      <c r="J73" s="699"/>
      <c r="K73" s="699"/>
      <c r="L73" s="699"/>
      <c r="M73" s="699"/>
      <c r="N73" s="699"/>
      <c r="O73" s="699"/>
      <c r="P73" s="699"/>
      <c r="Q73" s="699"/>
      <c r="R73" s="991"/>
      <c r="S73" s="718">
        <f>IF(BJ65="","",IF('AVENTOS planning tool'!AL27="SERVO-DRIVE set",IF(BJ64&gt;48,((BJ65-2*BJ70)/2-165),BJ65-2*BJ70-164),IF(BJ64&gt;48,((BJ65-2*BJ70)/2-147),BJ65-2*BJ70-129)))</f>
        <v>-129</v>
      </c>
      <c r="T73" s="719"/>
      <c r="U73" s="719"/>
      <c r="V73" s="719"/>
      <c r="W73" s="720"/>
      <c r="X73" s="721" t="s">
        <v>136</v>
      </c>
      <c r="Y73" s="722"/>
      <c r="Z73" s="723"/>
      <c r="AA73" s="63"/>
      <c r="AB73" s="1068" t="str">
        <f>IF(BJ64&gt;48,"x2","")</f>
        <v/>
      </c>
      <c r="AC73" s="1069"/>
      <c r="AD73" s="1070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97"/>
      <c r="BG73" s="94"/>
      <c r="BH73" s="161"/>
      <c r="BJ73" s="718" t="str">
        <f>IF(BJ70="","",BJ70-BJ77)</f>
        <v/>
      </c>
      <c r="BK73" s="719"/>
      <c r="BL73" s="719"/>
      <c r="BM73" s="719"/>
      <c r="BN73" s="719"/>
      <c r="BO73" s="719"/>
      <c r="BP73" s="720"/>
      <c r="BQ73" s="721" t="s">
        <v>136</v>
      </c>
      <c r="BR73" s="722"/>
      <c r="BS73" s="723"/>
      <c r="BT73" s="63"/>
      <c r="BU73" s="699" t="s">
        <v>145</v>
      </c>
      <c r="BV73" s="699"/>
      <c r="BW73" s="699"/>
      <c r="BX73" s="699"/>
      <c r="BY73" s="699"/>
      <c r="BZ73" s="699"/>
      <c r="CA73" s="699"/>
      <c r="CB73" s="699"/>
      <c r="CC73" s="699"/>
      <c r="CD73" s="699"/>
      <c r="CE73" s="699"/>
      <c r="CF73" s="699"/>
      <c r="CG73" s="63"/>
      <c r="CH73" s="63"/>
      <c r="CI73" s="63"/>
      <c r="CJ73" s="63"/>
      <c r="CK73" s="63"/>
      <c r="CL73" s="63"/>
      <c r="CM73" s="63"/>
      <c r="CN73" s="164"/>
      <c r="CO73" s="164"/>
      <c r="CP73" s="164"/>
      <c r="CQ73" s="164"/>
      <c r="CR73" s="164"/>
      <c r="CS73" s="164"/>
      <c r="CT73" s="164"/>
      <c r="CU73" s="164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</row>
    <row r="74" spans="1:114" ht="13.5" thickBot="1" x14ac:dyDescent="0.25">
      <c r="A74" s="94"/>
      <c r="B74" s="98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100"/>
      <c r="BG74" s="94"/>
      <c r="BH74" s="161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63"/>
      <c r="CH74" s="63"/>
      <c r="CI74" s="63"/>
      <c r="CJ74" s="63"/>
      <c r="CK74" s="63"/>
      <c r="CL74" s="63"/>
      <c r="CM74" s="63"/>
      <c r="CN74" s="164"/>
      <c r="CO74" s="164"/>
      <c r="CP74" s="164"/>
      <c r="CQ74" s="164"/>
      <c r="CR74" s="164"/>
      <c r="CS74" s="164"/>
      <c r="CT74" s="164"/>
      <c r="CU74" s="164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</row>
    <row r="75" spans="1:114" ht="15.75" thickBot="1" x14ac:dyDescent="0.25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161"/>
      <c r="BJ75" s="855"/>
      <c r="BK75" s="856"/>
      <c r="BL75" s="856"/>
      <c r="BM75" s="856"/>
      <c r="BN75" s="856"/>
      <c r="BO75" s="856"/>
      <c r="BP75" s="857"/>
      <c r="BQ75" s="721" t="s">
        <v>136</v>
      </c>
      <c r="BR75" s="722"/>
      <c r="BS75" s="723"/>
      <c r="BT75" s="63"/>
      <c r="BU75" s="699" t="s">
        <v>195</v>
      </c>
      <c r="BV75" s="699"/>
      <c r="BW75" s="699"/>
      <c r="BX75" s="699"/>
      <c r="BY75" s="699"/>
      <c r="BZ75" s="699"/>
      <c r="CA75" s="699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164"/>
      <c r="CO75" s="164"/>
      <c r="CP75" s="164"/>
      <c r="CQ75" s="164"/>
      <c r="CR75" s="164"/>
      <c r="CS75" s="164"/>
      <c r="CT75" s="164"/>
      <c r="CU75" s="164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</row>
    <row r="76" spans="1:114" ht="15.75" thickBot="1" x14ac:dyDescent="0.25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161"/>
      <c r="BJ76" s="855"/>
      <c r="BK76" s="856"/>
      <c r="BL76" s="856"/>
      <c r="BM76" s="856"/>
      <c r="BN76" s="856"/>
      <c r="BO76" s="856"/>
      <c r="BP76" s="857"/>
      <c r="BQ76" s="721" t="s">
        <v>136</v>
      </c>
      <c r="BR76" s="722"/>
      <c r="BS76" s="723"/>
      <c r="BT76" s="63"/>
      <c r="BU76" s="699" t="s">
        <v>146</v>
      </c>
      <c r="BV76" s="699"/>
      <c r="BW76" s="699"/>
      <c r="BX76" s="699"/>
      <c r="BY76" s="699"/>
      <c r="BZ76" s="699"/>
      <c r="CA76" s="699"/>
      <c r="CB76" s="699"/>
      <c r="CC76" s="699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165"/>
      <c r="CO76" s="165"/>
      <c r="CP76" s="165"/>
      <c r="CQ76" s="165"/>
      <c r="CR76" s="165"/>
      <c r="CS76" s="165"/>
      <c r="CT76" s="164"/>
      <c r="CU76" s="164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</row>
    <row r="77" spans="1:114" ht="24" thickBot="1" x14ac:dyDescent="0.25">
      <c r="A77" s="1"/>
      <c r="B77" s="1"/>
      <c r="C77" s="906" t="s">
        <v>548</v>
      </c>
      <c r="D77" s="906"/>
      <c r="E77" s="906"/>
      <c r="F77" s="906"/>
      <c r="G77" s="906"/>
      <c r="H77" s="906"/>
      <c r="I77" s="906"/>
      <c r="J77" s="906"/>
      <c r="K77" s="906"/>
      <c r="L77" s="906"/>
      <c r="M77" s="906"/>
      <c r="N77" s="906"/>
      <c r="O77" s="906"/>
      <c r="P77" s="906"/>
      <c r="Q77" s="906"/>
      <c r="R77" s="906"/>
      <c r="S77" s="906"/>
      <c r="T77" s="906"/>
      <c r="U77" s="906"/>
      <c r="V77" s="906"/>
      <c r="W77" s="906"/>
      <c r="X77" s="906"/>
      <c r="Y77" s="906"/>
      <c r="Z77" s="906"/>
      <c r="AA77" s="906"/>
      <c r="AB77" s="906"/>
      <c r="AC77" s="906"/>
      <c r="AD77" s="906"/>
      <c r="AE77" s="906"/>
      <c r="AF77" s="906"/>
      <c r="AG77" s="906"/>
      <c r="AH77" s="906"/>
      <c r="AI77" s="906"/>
      <c r="AJ77" s="906"/>
      <c r="AK77" s="906"/>
      <c r="AL77" s="906"/>
      <c r="AM77" s="906"/>
      <c r="AN77" s="906"/>
      <c r="AO77" s="906"/>
      <c r="AP77" s="906"/>
      <c r="AQ77" s="906"/>
      <c r="AR77" s="906"/>
      <c r="AS77" s="906"/>
      <c r="AT77" s="906"/>
      <c r="AU77" s="906"/>
      <c r="AV77" s="906"/>
      <c r="AW77" s="906"/>
      <c r="AX77" s="906"/>
      <c r="AY77" s="906"/>
      <c r="AZ77" s="906"/>
      <c r="BA77" s="906"/>
      <c r="BB77" s="906"/>
      <c r="BC77" s="906"/>
      <c r="BD77" s="906"/>
      <c r="BE77" s="906"/>
      <c r="BF77" s="1"/>
      <c r="BG77" s="115"/>
      <c r="BH77" s="161"/>
      <c r="BJ77" s="855"/>
      <c r="BK77" s="856"/>
      <c r="BL77" s="856"/>
      <c r="BM77" s="856"/>
      <c r="BN77" s="856"/>
      <c r="BO77" s="856"/>
      <c r="BP77" s="857"/>
      <c r="BQ77" s="721" t="s">
        <v>136</v>
      </c>
      <c r="BR77" s="722"/>
      <c r="BS77" s="723"/>
      <c r="BT77" s="63"/>
      <c r="BU77" s="699" t="s">
        <v>147</v>
      </c>
      <c r="BV77" s="699"/>
      <c r="BW77" s="699"/>
      <c r="BX77" s="699"/>
      <c r="BY77" s="699"/>
      <c r="BZ77" s="699"/>
      <c r="CA77" s="699"/>
      <c r="CB77" s="699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164"/>
      <c r="CO77" s="164"/>
      <c r="CP77" s="164"/>
      <c r="CQ77" s="164"/>
      <c r="CR77" s="164"/>
      <c r="CS77" s="164"/>
      <c r="CT77" s="164"/>
      <c r="CU77" s="164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</row>
    <row r="78" spans="1:114" ht="15.75" thickBot="1" x14ac:dyDescent="0.25">
      <c r="A78" s="94"/>
      <c r="B78" s="90"/>
      <c r="C78" s="90"/>
      <c r="D78" s="90"/>
      <c r="E78" s="90"/>
      <c r="F78" s="90"/>
      <c r="G78" s="94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4"/>
      <c r="BH78" s="161"/>
      <c r="BJ78" s="718" t="e">
        <f>BJ63-BJ71-BJ72</f>
        <v>#VALUE!</v>
      </c>
      <c r="BK78" s="719"/>
      <c r="BL78" s="719"/>
      <c r="BM78" s="719"/>
      <c r="BN78" s="719"/>
      <c r="BO78" s="719"/>
      <c r="BP78" s="720"/>
      <c r="BQ78" s="721" t="s">
        <v>136</v>
      </c>
      <c r="BR78" s="722"/>
      <c r="BS78" s="723"/>
      <c r="BT78" s="63"/>
      <c r="BU78" s="699" t="s">
        <v>5</v>
      </c>
      <c r="BV78" s="699"/>
      <c r="BW78" s="699"/>
      <c r="BX78" s="699"/>
      <c r="BY78" s="699"/>
      <c r="BZ78" s="699"/>
      <c r="CA78" s="699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992"/>
      <c r="CO78" s="992"/>
      <c r="CP78" s="992"/>
      <c r="CQ78" s="992"/>
      <c r="CR78" s="992"/>
      <c r="CS78" s="992"/>
      <c r="CT78" s="164"/>
      <c r="CU78" s="164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</row>
    <row r="79" spans="1:114" ht="15.75" thickBot="1" x14ac:dyDescent="0.25">
      <c r="A79" s="94"/>
      <c r="B79" s="107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108"/>
      <c r="BG79" s="131"/>
      <c r="BH79" s="161"/>
      <c r="BJ79" s="718" t="e">
        <f>BJ65-(BJ73*2)</f>
        <v>#VALUE!</v>
      </c>
      <c r="BK79" s="719"/>
      <c r="BL79" s="719"/>
      <c r="BM79" s="719"/>
      <c r="BN79" s="719"/>
      <c r="BO79" s="719"/>
      <c r="BP79" s="720"/>
      <c r="BQ79" s="721" t="s">
        <v>136</v>
      </c>
      <c r="BR79" s="722"/>
      <c r="BS79" s="723"/>
      <c r="BT79" s="63"/>
      <c r="BU79" s="699" t="s">
        <v>6</v>
      </c>
      <c r="BV79" s="699"/>
      <c r="BW79" s="699"/>
      <c r="BX79" s="699"/>
      <c r="BY79" s="699"/>
      <c r="BZ79" s="699"/>
      <c r="CA79" s="699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163"/>
      <c r="CO79" s="163"/>
      <c r="CP79" s="163"/>
      <c r="CQ79" s="167"/>
      <c r="CR79" s="167"/>
      <c r="CS79" s="167"/>
      <c r="CT79" s="164"/>
      <c r="CU79" s="164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</row>
    <row r="80" spans="1:114" ht="16.5" thickBot="1" x14ac:dyDescent="0.25">
      <c r="A80" s="94"/>
      <c r="B80" s="95"/>
      <c r="C80" s="895" t="s">
        <v>176</v>
      </c>
      <c r="D80" s="895"/>
      <c r="E80" s="895"/>
      <c r="F80" s="895"/>
      <c r="G80" s="895"/>
      <c r="H80" s="895"/>
      <c r="I80" s="895"/>
      <c r="J80" s="895"/>
      <c r="K80" s="895"/>
      <c r="L80" s="895"/>
      <c r="M80" s="895"/>
      <c r="N80" s="895"/>
      <c r="O80" s="895"/>
      <c r="P80" s="895"/>
      <c r="Q80" s="895"/>
      <c r="R80" s="895"/>
      <c r="S80" s="927" t="str">
        <f>IF(C116="ATTENTION - Mounting plate 20S4200 should work for this application","20S4200","20S4F01")</f>
        <v>20S4F01</v>
      </c>
      <c r="T80" s="927"/>
      <c r="U80" s="927"/>
      <c r="V80" s="927"/>
      <c r="W80" s="927"/>
      <c r="X80" s="927"/>
      <c r="Y80" s="927"/>
      <c r="Z80" s="927"/>
      <c r="AA80" s="121"/>
      <c r="AB80" s="121"/>
      <c r="AC80" s="121"/>
      <c r="AD80" s="121"/>
      <c r="AE80" s="121"/>
      <c r="AF80" s="121"/>
      <c r="AG80" s="121"/>
      <c r="AH80" s="132"/>
      <c r="AI80" s="132"/>
      <c r="AJ80" s="132"/>
      <c r="AK80" s="63"/>
      <c r="AL80" s="63"/>
      <c r="AM80" s="63"/>
      <c r="AN80" s="63"/>
      <c r="AO80" s="63"/>
      <c r="AP80" s="63"/>
      <c r="AQ80" s="63"/>
      <c r="AR80" s="133"/>
      <c r="AS80" s="133"/>
      <c r="AT80" s="133"/>
      <c r="AU80" s="133"/>
      <c r="AV80" s="133"/>
      <c r="AW80" s="133"/>
      <c r="AX80" s="133"/>
      <c r="AY80" s="134"/>
      <c r="AZ80" s="133"/>
      <c r="BA80" s="133"/>
      <c r="BB80" s="133"/>
      <c r="BC80" s="133"/>
      <c r="BD80" s="135"/>
      <c r="BE80" s="140"/>
      <c r="BF80" s="224"/>
      <c r="BG80" s="131"/>
      <c r="BH80" s="161"/>
      <c r="BJ80" s="711" t="str">
        <f>IF('AVENTOS planning tool'!BC6="","",IF('AVENTOS planning tool'!BC6="HF",CONCATENATE(INT('AVENTOS planning tool'!CG14*2)),CONCATENATE(INT('AVENTOS planning tool'!CG14))))</f>
        <v/>
      </c>
      <c r="BK80" s="712"/>
      <c r="BL80" s="713"/>
      <c r="BM80" s="67" t="s">
        <v>8</v>
      </c>
      <c r="BN80" s="67"/>
      <c r="BO80" s="711" t="str">
        <f>IF('AVENTOS planning tool'!BC6="","",IF('AVENTOS planning tool'!BC6="HF",CONCATENATE(ROUNDDOWN((('AVENTOS planning tool'!CG14*2-INT('AVENTOS planning tool'!CG14*2))*16),0)),CONCATENATE(ROUNDDOWN((('AVENTOS planning tool'!CG14-INT('AVENTOS planning tool'!CG14))*16),0))))</f>
        <v/>
      </c>
      <c r="BP80" s="712"/>
      <c r="BQ80" s="713"/>
      <c r="BR80" s="67" t="s">
        <v>72</v>
      </c>
      <c r="BS80" s="68"/>
      <c r="BT80" s="63"/>
      <c r="BU80" s="699" t="s">
        <v>7</v>
      </c>
      <c r="BV80" s="699"/>
      <c r="BW80" s="699"/>
      <c r="BX80" s="699"/>
      <c r="BY80" s="699"/>
      <c r="BZ80" s="699"/>
      <c r="CA80" s="699"/>
      <c r="CB80" s="69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</row>
    <row r="81" spans="1:114" ht="16.5" thickBot="1" x14ac:dyDescent="0.25">
      <c r="A81" s="94"/>
      <c r="B81" s="95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121"/>
      <c r="AB81" s="121"/>
      <c r="AC81" s="121"/>
      <c r="AD81" s="121"/>
      <c r="AE81" s="121"/>
      <c r="AF81" s="121"/>
      <c r="AG81" s="121"/>
      <c r="AH81" s="132"/>
      <c r="AI81" s="132"/>
      <c r="AJ81" s="132"/>
      <c r="AK81" s="63"/>
      <c r="AL81" s="63"/>
      <c r="AM81" s="63"/>
      <c r="AN81" s="63"/>
      <c r="AO81" s="63"/>
      <c r="AP81" s="63"/>
      <c r="AQ81" s="63"/>
      <c r="AR81" s="133"/>
      <c r="AS81" s="133"/>
      <c r="AT81" s="133"/>
      <c r="AU81" s="133"/>
      <c r="AV81" s="133"/>
      <c r="AW81" s="133"/>
      <c r="AX81" s="133"/>
      <c r="AY81" s="134"/>
      <c r="AZ81" s="133"/>
      <c r="BA81" s="133"/>
      <c r="BB81" s="133"/>
      <c r="BC81" s="133"/>
      <c r="BD81" s="135"/>
      <c r="BE81" s="140"/>
      <c r="BF81" s="224"/>
      <c r="BG81" s="131"/>
      <c r="BH81" s="161"/>
      <c r="BJ81" s="711" t="str">
        <f>IF('AVENTOS planning tool'!L27="","",'AVENTOS planning tool'!L27)</f>
        <v/>
      </c>
      <c r="BK81" s="712"/>
      <c r="BL81" s="713"/>
      <c r="BM81" s="67" t="s">
        <v>8</v>
      </c>
      <c r="BN81" s="67"/>
      <c r="BO81" s="711" t="str">
        <f>IF('AVENTOS planning tool'!S27="","",'AVENTOS planning tool'!S27)</f>
        <v/>
      </c>
      <c r="BP81" s="712"/>
      <c r="BQ81" s="713"/>
      <c r="BR81" s="67" t="s">
        <v>72</v>
      </c>
      <c r="BS81" s="68"/>
      <c r="BT81" s="63"/>
      <c r="BU81" s="699" t="s">
        <v>150</v>
      </c>
      <c r="BV81" s="699"/>
      <c r="BW81" s="699"/>
      <c r="BX81" s="699"/>
      <c r="BY81" s="699"/>
      <c r="BZ81" s="699"/>
      <c r="CA81" s="699"/>
      <c r="CB81" s="699"/>
      <c r="CC81" s="699"/>
      <c r="CD81" s="699"/>
      <c r="CE81" s="699"/>
      <c r="CF81" s="69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</row>
    <row r="82" spans="1:114" ht="13.5" thickBot="1" x14ac:dyDescent="0.25">
      <c r="A82" s="94"/>
      <c r="B82" s="95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114"/>
      <c r="T82" s="114"/>
      <c r="U82" s="114"/>
      <c r="V82" s="114"/>
      <c r="W82" s="114"/>
      <c r="X82" s="114"/>
      <c r="Y82" s="114"/>
      <c r="Z82" s="114"/>
      <c r="AA82" s="132"/>
      <c r="AB82" s="132"/>
      <c r="AC82" s="132"/>
      <c r="AD82" s="132"/>
      <c r="AE82" s="132"/>
      <c r="AF82" s="132"/>
      <c r="AG82" s="132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133"/>
      <c r="AS82" s="133"/>
      <c r="AT82" s="133"/>
      <c r="AU82" s="133"/>
      <c r="AV82" s="133"/>
      <c r="AW82" s="133"/>
      <c r="AX82" s="133"/>
      <c r="AY82" s="134"/>
      <c r="AZ82" s="133"/>
      <c r="BA82" s="133"/>
      <c r="BB82" s="133"/>
      <c r="BC82" s="133"/>
      <c r="BD82" s="135"/>
      <c r="BE82" s="140"/>
      <c r="BF82" s="224"/>
      <c r="BG82" s="131"/>
      <c r="BH82" s="161"/>
      <c r="BJ82" s="70"/>
      <c r="BK82" s="70"/>
      <c r="BL82" s="71"/>
      <c r="BM82" s="71"/>
      <c r="BN82" s="70"/>
      <c r="BO82" s="70"/>
      <c r="BP82" s="70"/>
      <c r="BQ82" s="71"/>
      <c r="BR82" s="71"/>
      <c r="BS82" s="63"/>
      <c r="BT82" s="72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8"/>
      <c r="CX82" s="78"/>
      <c r="CY82" s="78"/>
      <c r="CZ82" s="78"/>
      <c r="DA82" s="78"/>
      <c r="DB82" s="78"/>
      <c r="DC82" s="78"/>
      <c r="DD82" s="78"/>
      <c r="DE82" s="78"/>
      <c r="DF82" s="78"/>
      <c r="DG82" s="78"/>
      <c r="DH82" s="78"/>
      <c r="DI82" s="78"/>
      <c r="DJ82" s="78"/>
    </row>
    <row r="83" spans="1:114" ht="13.5" thickBot="1" x14ac:dyDescent="0.25">
      <c r="A83" s="94"/>
      <c r="B83" s="95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132"/>
      <c r="AB83" s="132"/>
      <c r="AC83" s="132"/>
      <c r="AD83" s="132"/>
      <c r="AE83" s="132"/>
      <c r="AF83" s="132"/>
      <c r="AG83" s="132"/>
      <c r="AH83" s="132"/>
      <c r="AI83" s="132"/>
      <c r="AJ83" s="63"/>
      <c r="AK83" s="63"/>
      <c r="AL83" s="63"/>
      <c r="AM83" s="63"/>
      <c r="AN83" s="63"/>
      <c r="AO83" s="63"/>
      <c r="AP83" s="63"/>
      <c r="AQ83" s="63"/>
      <c r="AR83" s="133"/>
      <c r="AS83" s="133"/>
      <c r="AT83" s="133"/>
      <c r="AU83" s="133"/>
      <c r="AV83" s="133"/>
      <c r="AW83" s="133"/>
      <c r="AX83" s="133"/>
      <c r="AY83" s="134"/>
      <c r="AZ83" s="133"/>
      <c r="BA83" s="133"/>
      <c r="BB83" s="133"/>
      <c r="BC83" s="133"/>
      <c r="BD83" s="135"/>
      <c r="BE83" s="140"/>
      <c r="BF83" s="224"/>
      <c r="BG83" s="131"/>
      <c r="BH83" s="161"/>
      <c r="BJ83" s="700" t="str">
        <f>IF(BJ80="","",BJ80+BJ81)</f>
        <v/>
      </c>
      <c r="BK83" s="701"/>
      <c r="BL83" s="701"/>
      <c r="BM83" s="702"/>
      <c r="BN83" s="74"/>
      <c r="BO83" s="74"/>
      <c r="BP83" s="700" t="str">
        <f>IF(BO80="","",BO80+BO81)</f>
        <v/>
      </c>
      <c r="BQ83" s="701"/>
      <c r="BR83" s="701"/>
      <c r="BS83" s="702"/>
      <c r="BT83" s="75"/>
      <c r="BU83" s="76"/>
      <c r="BV83" s="700" t="str">
        <f>IF(BO80="","",IF(BJ84="","",IF(BP84&gt;=16,BJ84+1,IF(16&gt;BP84,BJ84))))</f>
        <v/>
      </c>
      <c r="BW83" s="701"/>
      <c r="BX83" s="701"/>
      <c r="BY83" s="702"/>
      <c r="BZ83" s="92"/>
      <c r="CA83" s="92"/>
      <c r="CB83" s="700" t="str">
        <f>IF(BP84="","",IF(BP84&lt;16,BP84,IF(BP84&gt;=16,BP84-16)))</f>
        <v/>
      </c>
      <c r="CC83" s="701"/>
      <c r="CD83" s="701"/>
      <c r="CE83" s="702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63"/>
      <c r="CY83" s="63"/>
      <c r="CZ83" s="63"/>
      <c r="DA83" s="168"/>
      <c r="DB83" s="168"/>
      <c r="DC83" s="168"/>
      <c r="DD83" s="168"/>
      <c r="DE83" s="166"/>
      <c r="DF83" s="166"/>
      <c r="DG83" s="168"/>
      <c r="DH83" s="168"/>
      <c r="DI83" s="168"/>
      <c r="DJ83" s="168"/>
    </row>
    <row r="84" spans="1:114" ht="13.5" thickBot="1" x14ac:dyDescent="0.25">
      <c r="A84" s="94"/>
      <c r="B84" s="95"/>
      <c r="C84" s="63"/>
      <c r="D84" s="63"/>
      <c r="E84" s="63"/>
      <c r="F84" s="71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132"/>
      <c r="AF84" s="132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133"/>
      <c r="AS84" s="133"/>
      <c r="AT84" s="133"/>
      <c r="AU84" s="133"/>
      <c r="AV84" s="133"/>
      <c r="AW84" s="133"/>
      <c r="AX84" s="133"/>
      <c r="AY84" s="134"/>
      <c r="AZ84" s="133"/>
      <c r="BA84" s="933" t="s">
        <v>182</v>
      </c>
      <c r="BB84" s="933"/>
      <c r="BC84" s="133"/>
      <c r="BD84" s="135"/>
      <c r="BE84" s="140"/>
      <c r="BF84" s="224"/>
      <c r="BG84" s="94"/>
      <c r="BH84" s="161"/>
      <c r="BJ84" s="700" t="str">
        <f>IF(BJ83="","",IF(BP83&gt;=16,BJ83+1,BJ83))</f>
        <v/>
      </c>
      <c r="BK84" s="701"/>
      <c r="BL84" s="701"/>
      <c r="BM84" s="702"/>
      <c r="BN84" s="74"/>
      <c r="BO84" s="74"/>
      <c r="BP84" s="700" t="str">
        <f>IF(BP83="","",IF(BP83&gt;=16,BP83-16,BP83))</f>
        <v/>
      </c>
      <c r="BQ84" s="701"/>
      <c r="BR84" s="701"/>
      <c r="BS84" s="702"/>
      <c r="BT84" s="74"/>
      <c r="BU84" s="74"/>
      <c r="BV84" s="700" t="str">
        <f>IF(BJ62="","",IF(BJ64="","",IF(BJ80="","",IF(BO80="","",IF(BJ81="","",IF(BO81="","",BV83))))))</f>
        <v/>
      </c>
      <c r="BW84" s="701"/>
      <c r="BX84" s="701"/>
      <c r="BY84" s="702"/>
      <c r="BZ84" s="92"/>
      <c r="CA84" s="92"/>
      <c r="CB84" s="704" t="str">
        <f>IF(BO80="","",ROUND(CB85,0))</f>
        <v/>
      </c>
      <c r="CC84" s="705"/>
      <c r="CD84" s="705"/>
      <c r="CE84" s="706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63"/>
      <c r="CY84" s="63"/>
      <c r="CZ84" s="63"/>
      <c r="DA84" s="168"/>
      <c r="DB84" s="168"/>
      <c r="DC84" s="168"/>
      <c r="DD84" s="168"/>
      <c r="DE84" s="166"/>
      <c r="DF84" s="166"/>
      <c r="DG84" s="168"/>
      <c r="DH84" s="168"/>
      <c r="DI84" s="168"/>
      <c r="DJ84" s="168"/>
    </row>
    <row r="85" spans="1:114" ht="13.5" thickBot="1" x14ac:dyDescent="0.25">
      <c r="A85" s="94"/>
      <c r="B85" s="95"/>
      <c r="C85" s="63"/>
      <c r="D85" s="63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63"/>
      <c r="AL85" s="63"/>
      <c r="AM85" s="63"/>
      <c r="AN85" s="63"/>
      <c r="AO85" s="63"/>
      <c r="AP85" s="63"/>
      <c r="AQ85" s="63"/>
      <c r="AR85" s="133"/>
      <c r="AS85" s="133"/>
      <c r="AT85" s="133"/>
      <c r="AU85" s="133"/>
      <c r="AV85" s="133"/>
      <c r="AW85" s="133"/>
      <c r="AX85" s="133"/>
      <c r="AY85" s="134"/>
      <c r="AZ85" s="133"/>
      <c r="BA85" s="933"/>
      <c r="BB85" s="933"/>
      <c r="BC85" s="133"/>
      <c r="BD85" s="142"/>
      <c r="BE85" s="140"/>
      <c r="BF85" s="224"/>
      <c r="BG85" s="94"/>
      <c r="BH85" s="161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700" t="e">
        <f>CB83/16*10</f>
        <v>#VALUE!</v>
      </c>
      <c r="CC85" s="701"/>
      <c r="CD85" s="701"/>
      <c r="CE85" s="702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</row>
    <row r="86" spans="1:114" x14ac:dyDescent="0.2">
      <c r="A86" s="94"/>
      <c r="B86" s="95"/>
      <c r="C86" s="63"/>
      <c r="D86" s="63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63"/>
      <c r="AL86" s="63"/>
      <c r="AM86" s="63"/>
      <c r="AN86" s="63"/>
      <c r="AO86" s="63"/>
      <c r="AP86" s="63"/>
      <c r="AQ86" s="63"/>
      <c r="AR86" s="133"/>
      <c r="AS86" s="133"/>
      <c r="AT86" s="133"/>
      <c r="AU86" s="133"/>
      <c r="AV86" s="133"/>
      <c r="AW86" s="133"/>
      <c r="AX86" s="133"/>
      <c r="AY86" s="134"/>
      <c r="AZ86" s="133"/>
      <c r="BA86" s="133"/>
      <c r="BB86" s="133"/>
      <c r="BC86" s="133"/>
      <c r="BD86" s="142"/>
      <c r="BE86" s="140"/>
      <c r="BF86" s="224"/>
      <c r="BG86" s="94"/>
      <c r="BH86" s="161"/>
      <c r="BJ86" s="699" t="s">
        <v>221</v>
      </c>
      <c r="BK86" s="699"/>
      <c r="BL86" s="699"/>
      <c r="BM86" s="699"/>
      <c r="BN86" s="699"/>
      <c r="BO86" s="699"/>
      <c r="BP86" s="699"/>
      <c r="BQ86" s="699"/>
      <c r="BR86" s="699"/>
      <c r="BS86" s="699"/>
      <c r="BT86" s="699"/>
      <c r="BU86" s="699"/>
      <c r="BV86" s="699"/>
      <c r="BW86" s="699"/>
      <c r="BX86" s="699"/>
      <c r="BY86" s="699"/>
      <c r="BZ86" s="699"/>
      <c r="CA86" s="699"/>
      <c r="CB86" s="699"/>
      <c r="CC86" s="699"/>
      <c r="CD86" s="699"/>
      <c r="CE86" s="699"/>
      <c r="CF86" s="699"/>
      <c r="CG86" s="699"/>
      <c r="CH86" s="699"/>
      <c r="CI86" s="699"/>
      <c r="CJ86" s="699"/>
      <c r="CK86" s="699"/>
      <c r="CL86" s="699"/>
      <c r="CM86" s="699"/>
      <c r="CN86" s="699"/>
      <c r="CO86" s="699"/>
      <c r="CP86" s="699"/>
      <c r="CQ86" s="699"/>
      <c r="CR86" s="699"/>
      <c r="CS86" s="699"/>
      <c r="CT86" s="73"/>
      <c r="CU86" s="73"/>
      <c r="CV86" s="73"/>
      <c r="CW86" s="73"/>
      <c r="CX86" s="7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</row>
    <row r="87" spans="1:114" x14ac:dyDescent="0.2">
      <c r="A87" s="94"/>
      <c r="B87" s="95"/>
      <c r="C87" s="63"/>
      <c r="D87" s="63"/>
      <c r="E87" s="63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63"/>
      <c r="AL87" s="63"/>
      <c r="AM87" s="934" t="s">
        <v>209</v>
      </c>
      <c r="AN87" s="934"/>
      <c r="AO87" s="934"/>
      <c r="AP87" s="934"/>
      <c r="AQ87" s="934"/>
      <c r="AR87" s="133"/>
      <c r="AS87" s="133"/>
      <c r="AT87" s="133"/>
      <c r="AU87" s="133"/>
      <c r="AV87" s="133"/>
      <c r="AW87" s="133"/>
      <c r="AX87" s="133"/>
      <c r="AY87" s="134"/>
      <c r="AZ87" s="133"/>
      <c r="BA87" s="133"/>
      <c r="BB87" s="133"/>
      <c r="BC87" s="133"/>
      <c r="BD87" s="142"/>
      <c r="BE87" s="140"/>
      <c r="BF87" s="224"/>
      <c r="BG87" s="94"/>
      <c r="BH87" s="161"/>
      <c r="BJ87" s="88" t="s">
        <v>138</v>
      </c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73"/>
      <c r="CU87" s="73"/>
      <c r="CV87" s="73"/>
      <c r="CW87" s="73"/>
      <c r="CX87" s="7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</row>
    <row r="88" spans="1:114" x14ac:dyDescent="0.2">
      <c r="A88" s="94"/>
      <c r="B88" s="95"/>
      <c r="C88" s="63"/>
      <c r="D88" s="63"/>
      <c r="E88" s="63"/>
      <c r="F88" s="71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132"/>
      <c r="AF88" s="132"/>
      <c r="AG88" s="63"/>
      <c r="AH88" s="63"/>
      <c r="AI88" s="63"/>
      <c r="AJ88" s="63"/>
      <c r="AK88" s="63"/>
      <c r="AL88" s="63"/>
      <c r="AM88" s="934"/>
      <c r="AN88" s="934"/>
      <c r="AO88" s="934"/>
      <c r="AP88" s="934"/>
      <c r="AQ88" s="934"/>
      <c r="AR88" s="133"/>
      <c r="AS88" s="133"/>
      <c r="AT88" s="133"/>
      <c r="AU88" s="133"/>
      <c r="AV88" s="133"/>
      <c r="AW88" s="133"/>
      <c r="AX88" s="133"/>
      <c r="AY88" s="134"/>
      <c r="AZ88" s="133"/>
      <c r="BA88" s="133"/>
      <c r="BB88" s="133"/>
      <c r="BC88" s="133"/>
      <c r="BD88" s="142"/>
      <c r="BE88" s="140"/>
      <c r="BF88" s="224"/>
      <c r="BG88" s="94"/>
      <c r="BH88" s="161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6"/>
      <c r="CO88" s="66"/>
      <c r="CP88" s="66"/>
      <c r="CQ88" s="66"/>
      <c r="CR88" s="66"/>
      <c r="CS88" s="66"/>
      <c r="CT88" s="73"/>
      <c r="CU88" s="73"/>
      <c r="CV88" s="73"/>
      <c r="CW88" s="73"/>
      <c r="CX88" s="7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</row>
    <row r="89" spans="1:114" ht="13.5" thickBot="1" x14ac:dyDescent="0.25">
      <c r="A89" s="94"/>
      <c r="B89" s="95"/>
      <c r="C89" s="63"/>
      <c r="D89" s="63"/>
      <c r="E89" s="63"/>
      <c r="F89" s="71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132"/>
      <c r="AF89" s="132"/>
      <c r="AG89" s="63"/>
      <c r="AH89" s="63"/>
      <c r="AI89" s="63"/>
      <c r="AJ89" s="63"/>
      <c r="AK89" s="63"/>
      <c r="AL89" s="63"/>
      <c r="AM89" s="934"/>
      <c r="AN89" s="934"/>
      <c r="AO89" s="934"/>
      <c r="AP89" s="934"/>
      <c r="AQ89" s="934"/>
      <c r="AR89" s="133"/>
      <c r="AS89" s="133"/>
      <c r="AT89" s="133"/>
      <c r="AU89" s="133"/>
      <c r="AV89" s="133"/>
      <c r="AW89" s="133"/>
      <c r="AX89" s="133"/>
      <c r="AY89" s="134"/>
      <c r="AZ89" s="133"/>
      <c r="BA89" s="133"/>
      <c r="BB89" s="133"/>
      <c r="BC89" s="133"/>
      <c r="BD89" s="142"/>
      <c r="BE89" s="140"/>
      <c r="BF89" s="224"/>
      <c r="BG89" s="94"/>
      <c r="BH89" s="161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71"/>
      <c r="CE89" s="71"/>
      <c r="CF89" s="71"/>
      <c r="CG89" s="71"/>
      <c r="CH89" s="71"/>
      <c r="CI89" s="71"/>
      <c r="CJ89" s="71"/>
      <c r="CK89" s="71"/>
      <c r="CL89" s="71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</row>
    <row r="90" spans="1:114" ht="15.75" thickBot="1" x14ac:dyDescent="0.25">
      <c r="A90" s="94"/>
      <c r="B90" s="95"/>
      <c r="C90" s="63"/>
      <c r="D90" s="63"/>
      <c r="E90" s="63"/>
      <c r="F90" s="71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132"/>
      <c r="AF90" s="132"/>
      <c r="AG90" s="63"/>
      <c r="AH90" s="63"/>
      <c r="AI90" s="63"/>
      <c r="AJ90" s="63"/>
      <c r="AK90" s="63"/>
      <c r="AL90" s="63"/>
      <c r="AM90" s="63"/>
      <c r="AN90" s="63"/>
      <c r="AO90" s="132"/>
      <c r="AP90" s="132"/>
      <c r="AQ90" s="132"/>
      <c r="AR90" s="133"/>
      <c r="AS90" s="138"/>
      <c r="AT90" s="138"/>
      <c r="AU90" s="138"/>
      <c r="AV90" s="138"/>
      <c r="AW90" s="138"/>
      <c r="AX90" s="138"/>
      <c r="AY90" s="139"/>
      <c r="AZ90" s="138"/>
      <c r="BA90" s="138"/>
      <c r="BB90" s="138"/>
      <c r="BC90" s="138"/>
      <c r="BD90" s="135"/>
      <c r="BE90" s="140"/>
      <c r="BF90" s="224"/>
      <c r="BG90" s="94"/>
      <c r="BH90" s="161"/>
      <c r="BJ90" s="708"/>
      <c r="BK90" s="709"/>
      <c r="BL90" s="709"/>
      <c r="BM90" s="709"/>
      <c r="BN90" s="709"/>
      <c r="BO90" s="709"/>
      <c r="BP90" s="710"/>
      <c r="BQ90" s="721" t="s">
        <v>136</v>
      </c>
      <c r="BR90" s="722"/>
      <c r="BS90" s="723"/>
      <c r="BT90" s="63"/>
      <c r="BU90" s="699" t="s">
        <v>153</v>
      </c>
      <c r="BV90" s="699"/>
      <c r="BW90" s="699"/>
      <c r="BX90" s="699"/>
      <c r="BY90" s="699"/>
      <c r="BZ90" s="699"/>
      <c r="CA90" s="699"/>
      <c r="CB90" s="699"/>
      <c r="CC90" s="699"/>
      <c r="CD90" s="699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</row>
    <row r="91" spans="1:114" ht="15.75" thickBot="1" x14ac:dyDescent="0.25">
      <c r="A91" s="94"/>
      <c r="B91" s="95"/>
      <c r="C91" s="63"/>
      <c r="D91" s="63"/>
      <c r="E91" s="63"/>
      <c r="F91" s="71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132"/>
      <c r="AF91" s="132"/>
      <c r="AG91" s="63"/>
      <c r="AH91" s="63"/>
      <c r="AI91" s="63"/>
      <c r="AJ91" s="63"/>
      <c r="AK91" s="63"/>
      <c r="AL91" s="63"/>
      <c r="AM91" s="63"/>
      <c r="AN91" s="63"/>
      <c r="AO91" s="132"/>
      <c r="AP91" s="132"/>
      <c r="AQ91" s="132"/>
      <c r="AR91" s="133"/>
      <c r="AS91" s="138"/>
      <c r="AT91" s="138"/>
      <c r="AU91" s="178"/>
      <c r="AV91" s="179"/>
      <c r="AW91" s="180"/>
      <c r="AX91" s="138"/>
      <c r="AY91" s="139"/>
      <c r="AZ91" s="138"/>
      <c r="BA91" s="138"/>
      <c r="BB91" s="138"/>
      <c r="BC91" s="138"/>
      <c r="BD91" s="135"/>
      <c r="BE91" s="140"/>
      <c r="BF91" s="224"/>
      <c r="BG91" s="94"/>
      <c r="BH91" s="161"/>
      <c r="BJ91" s="708"/>
      <c r="BK91" s="709"/>
      <c r="BL91" s="709"/>
      <c r="BM91" s="709"/>
      <c r="BN91" s="709"/>
      <c r="BO91" s="709"/>
      <c r="BP91" s="710"/>
      <c r="BQ91" s="721" t="s">
        <v>136</v>
      </c>
      <c r="BR91" s="722"/>
      <c r="BS91" s="723"/>
      <c r="BT91" s="63"/>
      <c r="BU91" s="699" t="s">
        <v>154</v>
      </c>
      <c r="BV91" s="699"/>
      <c r="BW91" s="699"/>
      <c r="BX91" s="699"/>
      <c r="BY91" s="699"/>
      <c r="BZ91" s="699"/>
      <c r="CA91" s="699"/>
      <c r="CB91" s="699"/>
      <c r="CC91" s="699"/>
      <c r="CD91" s="699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</row>
    <row r="92" spans="1:114" ht="13.5" thickBot="1" x14ac:dyDescent="0.25">
      <c r="A92" s="94"/>
      <c r="B92" s="95"/>
      <c r="C92" s="63"/>
      <c r="D92" s="63"/>
      <c r="E92" s="63"/>
      <c r="F92" s="71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132"/>
      <c r="AF92" s="132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138"/>
      <c r="AS92" s="138"/>
      <c r="AT92" s="138"/>
      <c r="AU92" s="181"/>
      <c r="AV92" s="182"/>
      <c r="AW92" s="183"/>
      <c r="AX92" s="138"/>
      <c r="AY92" s="139"/>
      <c r="AZ92" s="138"/>
      <c r="BA92" s="138"/>
      <c r="BB92" s="138"/>
      <c r="BC92" s="138"/>
      <c r="BD92" s="135"/>
      <c r="BE92" s="140"/>
      <c r="BF92" s="224"/>
      <c r="BG92" s="94"/>
      <c r="BH92" s="161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</row>
    <row r="93" spans="1:114" ht="13.5" thickBot="1" x14ac:dyDescent="0.25">
      <c r="A93" s="94"/>
      <c r="B93" s="95"/>
      <c r="C93" s="63"/>
      <c r="D93" s="63"/>
      <c r="E93" s="63"/>
      <c r="F93" s="71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132"/>
      <c r="AF93" s="132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138"/>
      <c r="AS93" s="138"/>
      <c r="AT93" s="138"/>
      <c r="AU93" s="181"/>
      <c r="AV93" s="182"/>
      <c r="AW93" s="183"/>
      <c r="AX93" s="138"/>
      <c r="AY93" s="139"/>
      <c r="AZ93" s="138"/>
      <c r="BA93" s="138"/>
      <c r="BB93" s="138"/>
      <c r="BC93" s="138"/>
      <c r="BD93" s="135"/>
      <c r="BE93" s="140"/>
      <c r="BF93" s="224"/>
      <c r="BG93" s="94"/>
      <c r="BH93" s="161"/>
      <c r="BJ93" s="984" t="str">
        <f>IF(BJ90="","",IF(BJ91="","",IF(BJ91&lt;40,"ERROR",IF(BJ91+BJ73-BJ90-BJ70-18.5&gt;=0,1,2))))</f>
        <v/>
      </c>
      <c r="BK93" s="985"/>
      <c r="BL93" s="985"/>
      <c r="BM93" s="986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</row>
    <row r="94" spans="1:114" x14ac:dyDescent="0.2">
      <c r="A94" s="94"/>
      <c r="B94" s="95"/>
      <c r="C94" s="63"/>
      <c r="D94" s="63"/>
      <c r="E94" s="63"/>
      <c r="F94" s="71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132"/>
      <c r="AF94" s="132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138"/>
      <c r="AS94" s="138"/>
      <c r="AT94" s="138"/>
      <c r="AU94" s="988">
        <v>32</v>
      </c>
      <c r="AV94" s="989"/>
      <c r="AW94" s="990"/>
      <c r="AX94" s="138"/>
      <c r="AY94" s="134"/>
      <c r="AZ94" s="133"/>
      <c r="BA94" s="133"/>
      <c r="BB94" s="133"/>
      <c r="BC94" s="133"/>
      <c r="BD94" s="135"/>
      <c r="BE94" s="140"/>
      <c r="BF94" s="224"/>
      <c r="BG94" s="131"/>
      <c r="BH94" s="161"/>
      <c r="BJ94" s="63"/>
      <c r="BK94" s="63"/>
      <c r="BL94" s="63"/>
      <c r="BM94" s="71"/>
      <c r="BN94" s="70"/>
      <c r="BO94" s="70"/>
      <c r="BP94" s="70"/>
      <c r="BQ94" s="71"/>
      <c r="BR94" s="71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</row>
    <row r="95" spans="1:114" x14ac:dyDescent="0.2">
      <c r="A95" s="94"/>
      <c r="B95" s="95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138"/>
      <c r="AS95" s="138"/>
      <c r="AT95" s="138"/>
      <c r="AU95" s="988"/>
      <c r="AV95" s="989"/>
      <c r="AW95" s="990"/>
      <c r="AX95" s="133"/>
      <c r="AY95" s="134"/>
      <c r="AZ95" s="133"/>
      <c r="BA95" s="133"/>
      <c r="BB95" s="133"/>
      <c r="BC95" s="133"/>
      <c r="BD95" s="135"/>
      <c r="BE95" s="184"/>
      <c r="BF95" s="224"/>
      <c r="BG95" s="131"/>
      <c r="BH95" s="161"/>
    </row>
    <row r="96" spans="1:114" x14ac:dyDescent="0.2">
      <c r="A96" s="94"/>
      <c r="B96" s="95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133"/>
      <c r="AS96" s="133"/>
      <c r="AT96" s="133"/>
      <c r="AU96" s="185"/>
      <c r="AV96" s="186"/>
      <c r="AW96" s="187"/>
      <c r="AX96" s="133"/>
      <c r="AY96" s="134"/>
      <c r="AZ96" s="133"/>
      <c r="BA96" s="133"/>
      <c r="BB96" s="133"/>
      <c r="BC96" s="133"/>
      <c r="BD96" s="135"/>
      <c r="BE96" s="184"/>
      <c r="BF96" s="224"/>
      <c r="BG96" s="94"/>
      <c r="BH96" s="161"/>
    </row>
    <row r="97" spans="1:60" x14ac:dyDescent="0.2">
      <c r="A97" s="94"/>
      <c r="B97" s="95"/>
      <c r="C97" s="63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2"/>
      <c r="AH97" s="132"/>
      <c r="AI97" s="132"/>
      <c r="AJ97" s="132"/>
      <c r="AK97" s="132"/>
      <c r="AL97" s="132"/>
      <c r="AM97" s="63"/>
      <c r="AN97" s="63"/>
      <c r="AO97" s="63"/>
      <c r="AP97" s="63"/>
      <c r="AQ97" s="63"/>
      <c r="AR97" s="133"/>
      <c r="AS97" s="133"/>
      <c r="AT97" s="133"/>
      <c r="AU97" s="185"/>
      <c r="AV97" s="186"/>
      <c r="AW97" s="187"/>
      <c r="AX97" s="133"/>
      <c r="AY97" s="134"/>
      <c r="AZ97" s="133"/>
      <c r="BA97" s="133"/>
      <c r="BB97" s="133"/>
      <c r="BC97" s="133"/>
      <c r="BD97" s="142"/>
      <c r="BE97" s="184"/>
      <c r="BF97" s="224"/>
      <c r="BG97" s="94"/>
      <c r="BH97" s="161"/>
    </row>
    <row r="98" spans="1:60" x14ac:dyDescent="0.2">
      <c r="A98" s="94"/>
      <c r="B98" s="95"/>
      <c r="C98" s="63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132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133"/>
      <c r="AS98" s="133"/>
      <c r="AT98" s="133"/>
      <c r="AU98" s="185"/>
      <c r="AV98" s="186"/>
      <c r="AW98" s="187"/>
      <c r="AX98" s="133"/>
      <c r="AY98" s="134"/>
      <c r="AZ98" s="133"/>
      <c r="BA98" s="133"/>
      <c r="BB98" s="987">
        <v>96</v>
      </c>
      <c r="BC98" s="987"/>
      <c r="BD98" s="1029"/>
      <c r="BE98" s="184"/>
      <c r="BF98" s="224"/>
      <c r="BG98" s="94"/>
      <c r="BH98" s="161"/>
    </row>
    <row r="99" spans="1:60" x14ac:dyDescent="0.2">
      <c r="A99" s="94"/>
      <c r="B99" s="95"/>
      <c r="C99" s="63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132"/>
      <c r="AR99" s="133"/>
      <c r="AS99" s="133"/>
      <c r="AT99" s="133"/>
      <c r="AU99" s="988">
        <v>32</v>
      </c>
      <c r="AV99" s="989"/>
      <c r="AW99" s="990"/>
      <c r="AX99" s="138"/>
      <c r="AY99" s="134"/>
      <c r="AZ99" s="133"/>
      <c r="BA99" s="133"/>
      <c r="BB99" s="987"/>
      <c r="BC99" s="987"/>
      <c r="BD99" s="1029"/>
      <c r="BE99" s="184"/>
      <c r="BF99" s="224"/>
      <c r="BG99" s="94"/>
      <c r="BH99" s="161"/>
    </row>
    <row r="100" spans="1:60" x14ac:dyDescent="0.2">
      <c r="A100" s="94"/>
      <c r="B100" s="95"/>
      <c r="C100" s="63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137"/>
      <c r="AR100" s="133"/>
      <c r="AS100" s="133"/>
      <c r="AT100" s="133"/>
      <c r="AU100" s="988"/>
      <c r="AV100" s="989"/>
      <c r="AW100" s="990"/>
      <c r="AX100" s="138"/>
      <c r="AY100" s="134"/>
      <c r="AZ100" s="133"/>
      <c r="BA100" s="133"/>
      <c r="BB100" s="133"/>
      <c r="BC100" s="133"/>
      <c r="BD100" s="142"/>
      <c r="BE100" s="184"/>
      <c r="BF100" s="224"/>
      <c r="BG100" s="94"/>
      <c r="BH100" s="161"/>
    </row>
    <row r="101" spans="1:60" x14ac:dyDescent="0.2">
      <c r="A101" s="94"/>
      <c r="B101" s="95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133"/>
      <c r="AS101" s="133"/>
      <c r="AT101" s="133"/>
      <c r="AU101" s="185"/>
      <c r="AV101" s="186"/>
      <c r="AW101" s="187"/>
      <c r="AX101" s="138"/>
      <c r="AY101" s="134"/>
      <c r="AZ101" s="133"/>
      <c r="BA101" s="133"/>
      <c r="BB101" s="133"/>
      <c r="BC101" s="133"/>
      <c r="BD101" s="142"/>
      <c r="BE101" s="184"/>
      <c r="BF101" s="224"/>
      <c r="BG101" s="94"/>
      <c r="BH101" s="161"/>
    </row>
    <row r="102" spans="1:60" x14ac:dyDescent="0.2">
      <c r="A102" s="94"/>
      <c r="B102" s="95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138"/>
      <c r="AS102" s="138"/>
      <c r="AT102" s="138"/>
      <c r="AU102" s="185"/>
      <c r="AV102" s="186"/>
      <c r="AW102" s="187"/>
      <c r="AX102" s="138"/>
      <c r="AY102" s="139"/>
      <c r="AZ102" s="138"/>
      <c r="BA102" s="138"/>
      <c r="BB102" s="138"/>
      <c r="BC102" s="138"/>
      <c r="BD102" s="135"/>
      <c r="BE102" s="184"/>
      <c r="BF102" s="224"/>
      <c r="BG102" s="94"/>
      <c r="BH102" s="161"/>
    </row>
    <row r="103" spans="1:60" x14ac:dyDescent="0.2">
      <c r="A103" s="94"/>
      <c r="B103" s="95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138"/>
      <c r="AS103" s="138"/>
      <c r="AT103" s="138"/>
      <c r="AU103" s="185"/>
      <c r="AV103" s="186"/>
      <c r="AW103" s="187"/>
      <c r="AX103" s="133"/>
      <c r="AY103" s="139"/>
      <c r="AZ103" s="138"/>
      <c r="BA103" s="138"/>
      <c r="BB103" s="138"/>
      <c r="BC103" s="138"/>
      <c r="BD103" s="135"/>
      <c r="BE103" s="184"/>
      <c r="BF103" s="224"/>
      <c r="BG103" s="94"/>
      <c r="BH103" s="161"/>
    </row>
    <row r="104" spans="1:60" x14ac:dyDescent="0.2">
      <c r="A104" s="94"/>
      <c r="B104" s="95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138"/>
      <c r="AS104" s="138"/>
      <c r="AT104" s="138"/>
      <c r="AU104" s="988">
        <v>32</v>
      </c>
      <c r="AV104" s="989"/>
      <c r="AW104" s="990"/>
      <c r="AX104" s="133"/>
      <c r="AY104" s="139"/>
      <c r="AZ104" s="138"/>
      <c r="BA104" s="138"/>
      <c r="BB104" s="138"/>
      <c r="BC104" s="138"/>
      <c r="BD104" s="135"/>
      <c r="BE104" s="184"/>
      <c r="BF104" s="224"/>
      <c r="BG104" s="94"/>
      <c r="BH104" s="161"/>
    </row>
    <row r="105" spans="1:60" x14ac:dyDescent="0.2">
      <c r="A105" s="94"/>
      <c r="B105" s="95"/>
      <c r="C105" s="930" t="s">
        <v>222</v>
      </c>
      <c r="D105" s="699"/>
      <c r="E105" s="699"/>
      <c r="F105" s="699"/>
      <c r="G105" s="699"/>
      <c r="H105" s="699"/>
      <c r="I105" s="699"/>
      <c r="J105" s="699"/>
      <c r="K105" s="699"/>
      <c r="L105" s="699"/>
      <c r="M105" s="699"/>
      <c r="N105" s="699"/>
      <c r="O105" s="699"/>
      <c r="P105" s="699"/>
      <c r="Q105" s="699"/>
      <c r="R105" s="699"/>
      <c r="S105" s="699"/>
      <c r="T105" s="699"/>
      <c r="U105" s="699"/>
      <c r="V105" s="699"/>
      <c r="W105" s="699"/>
      <c r="X105" s="699"/>
      <c r="Y105" s="699"/>
      <c r="Z105" s="699"/>
      <c r="AA105" s="699"/>
      <c r="AB105" s="699"/>
      <c r="AC105" s="699"/>
      <c r="AD105" s="699"/>
      <c r="AE105" s="699"/>
      <c r="AF105" s="699"/>
      <c r="AG105" s="699"/>
      <c r="AH105" s="699"/>
      <c r="AI105" s="699"/>
      <c r="AJ105" s="699"/>
      <c r="AK105" s="699"/>
      <c r="AL105" s="699"/>
      <c r="AM105" s="63"/>
      <c r="AN105" s="63"/>
      <c r="AO105" s="63"/>
      <c r="AP105" s="63"/>
      <c r="AQ105" s="63"/>
      <c r="AR105" s="138"/>
      <c r="AS105" s="138"/>
      <c r="AT105" s="138"/>
      <c r="AU105" s="988"/>
      <c r="AV105" s="989"/>
      <c r="AW105" s="990"/>
      <c r="AX105" s="133"/>
      <c r="AY105" s="139"/>
      <c r="AZ105" s="138"/>
      <c r="BA105" s="138"/>
      <c r="BB105" s="138"/>
      <c r="BC105" s="138"/>
      <c r="BD105" s="135"/>
      <c r="BE105" s="184"/>
      <c r="BF105" s="224"/>
      <c r="BG105" s="94"/>
      <c r="BH105" s="161"/>
    </row>
    <row r="106" spans="1:60" ht="13.5" thickBot="1" x14ac:dyDescent="0.25">
      <c r="A106" s="94"/>
      <c r="B106" s="95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138"/>
      <c r="AS106" s="138"/>
      <c r="AT106" s="138"/>
      <c r="AU106" s="181"/>
      <c r="AV106" s="182"/>
      <c r="AW106" s="183"/>
      <c r="AX106" s="133"/>
      <c r="AY106" s="134"/>
      <c r="AZ106" s="133"/>
      <c r="BA106" s="133"/>
      <c r="BB106" s="133"/>
      <c r="BC106" s="133"/>
      <c r="BD106" s="135"/>
      <c r="BE106" s="140"/>
      <c r="BF106" s="224"/>
      <c r="BG106" s="131"/>
      <c r="BH106" s="161"/>
    </row>
    <row r="107" spans="1:60" ht="16.5" thickBot="1" x14ac:dyDescent="0.25">
      <c r="A107" s="94"/>
      <c r="B107" s="95"/>
      <c r="C107" s="121" t="s">
        <v>187</v>
      </c>
      <c r="D107" s="121"/>
      <c r="E107" s="121"/>
      <c r="F107" s="718" t="str">
        <f>IF(AB10="","",IF(OR(AB10="21L3200.10",AB10="20L3200.06"),BJ75+153,IF(OR(AB10="21L3500.01",AB10="20L3500.06"),BJ75+203,IF(OR(AB10="21L3800.01",AB10="20L3800.06"),BJ75+253,IF(OR(AB10="21L3900.01",AB10="20L3900.06"),BJ75+303)))))</f>
        <v/>
      </c>
      <c r="G107" s="719"/>
      <c r="H107" s="719"/>
      <c r="I107" s="719"/>
      <c r="J107" s="720"/>
      <c r="K107" s="721" t="s">
        <v>136</v>
      </c>
      <c r="L107" s="722"/>
      <c r="M107" s="72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138"/>
      <c r="AS107" s="138"/>
      <c r="AT107" s="138"/>
      <c r="AU107" s="181"/>
      <c r="AV107" s="186"/>
      <c r="AW107" s="183"/>
      <c r="AX107" s="133"/>
      <c r="AY107" s="134"/>
      <c r="AZ107" s="133"/>
      <c r="BA107" s="133"/>
      <c r="BB107" s="133"/>
      <c r="BC107" s="133"/>
      <c r="BD107" s="135"/>
      <c r="BE107" s="140"/>
      <c r="BF107" s="224"/>
      <c r="BG107" s="131"/>
      <c r="BH107" s="161"/>
    </row>
    <row r="108" spans="1:60" ht="13.5" thickBot="1" x14ac:dyDescent="0.25">
      <c r="A108" s="94"/>
      <c r="B108" s="95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138"/>
      <c r="AS108" s="138"/>
      <c r="AT108" s="138"/>
      <c r="AU108" s="188"/>
      <c r="AV108" s="189"/>
      <c r="AW108" s="190"/>
      <c r="AX108" s="133"/>
      <c r="AY108" s="134"/>
      <c r="AZ108" s="133"/>
      <c r="BA108" s="133"/>
      <c r="BB108" s="133"/>
      <c r="BC108" s="133"/>
      <c r="BD108" s="135"/>
      <c r="BE108" s="140"/>
      <c r="BF108" s="224"/>
      <c r="BG108" s="131"/>
      <c r="BH108" s="161"/>
    </row>
    <row r="109" spans="1:60" x14ac:dyDescent="0.2">
      <c r="A109" s="94"/>
      <c r="B109" s="95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138"/>
      <c r="AS109" s="138"/>
      <c r="AT109" s="138"/>
      <c r="AU109" s="138"/>
      <c r="AV109" s="133"/>
      <c r="AW109" s="133"/>
      <c r="AX109" s="133"/>
      <c r="AY109" s="134"/>
      <c r="AZ109" s="133"/>
      <c r="BA109" s="133"/>
      <c r="BB109" s="133"/>
      <c r="BC109" s="133"/>
      <c r="BD109" s="135"/>
      <c r="BE109" s="140"/>
      <c r="BF109" s="224"/>
      <c r="BG109" s="131"/>
      <c r="BH109" s="161"/>
    </row>
    <row r="110" spans="1:60" x14ac:dyDescent="0.2">
      <c r="A110" s="94"/>
      <c r="B110" s="95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138"/>
      <c r="AS110" s="138"/>
      <c r="AT110" s="138"/>
      <c r="AU110" s="138"/>
      <c r="AV110" s="138"/>
      <c r="AW110" s="1027">
        <v>12.5</v>
      </c>
      <c r="AX110" s="1027"/>
      <c r="AY110" s="1027"/>
      <c r="AZ110" s="918" t="s">
        <v>184</v>
      </c>
      <c r="BA110" s="918"/>
      <c r="BB110" s="918"/>
      <c r="BC110" s="918"/>
      <c r="BD110" s="1034"/>
      <c r="BE110" s="140"/>
      <c r="BF110" s="224"/>
      <c r="BG110" s="131"/>
      <c r="BH110" s="161"/>
    </row>
    <row r="111" spans="1:60" x14ac:dyDescent="0.2">
      <c r="A111" s="94"/>
      <c r="B111" s="95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138"/>
      <c r="AS111" s="138"/>
      <c r="AT111" s="138"/>
      <c r="AU111" s="138"/>
      <c r="AV111" s="138"/>
      <c r="AW111" s="138"/>
      <c r="AX111" s="138"/>
      <c r="AY111" s="139"/>
      <c r="AZ111" s="918"/>
      <c r="BA111" s="918"/>
      <c r="BB111" s="918"/>
      <c r="BC111" s="918"/>
      <c r="BD111" s="1034"/>
      <c r="BE111" s="140"/>
      <c r="BF111" s="224"/>
      <c r="BG111" s="131"/>
      <c r="BH111" s="161"/>
    </row>
    <row r="112" spans="1:60" x14ac:dyDescent="0.2">
      <c r="A112" s="94"/>
      <c r="B112" s="95"/>
      <c r="C112" s="930" t="s">
        <v>223</v>
      </c>
      <c r="D112" s="699"/>
      <c r="E112" s="699"/>
      <c r="F112" s="699"/>
      <c r="G112" s="699"/>
      <c r="H112" s="699"/>
      <c r="I112" s="699"/>
      <c r="J112" s="699"/>
      <c r="K112" s="699"/>
      <c r="L112" s="699"/>
      <c r="M112" s="699"/>
      <c r="N112" s="699"/>
      <c r="O112" s="699"/>
      <c r="P112" s="699"/>
      <c r="Q112" s="699"/>
      <c r="R112" s="699"/>
      <c r="S112" s="699"/>
      <c r="T112" s="699"/>
      <c r="U112" s="699"/>
      <c r="V112" s="699"/>
      <c r="W112" s="699"/>
      <c r="X112" s="699"/>
      <c r="Y112" s="699"/>
      <c r="Z112" s="699"/>
      <c r="AA112" s="699"/>
      <c r="AB112" s="699"/>
      <c r="AC112" s="699"/>
      <c r="AD112" s="699"/>
      <c r="AE112" s="699"/>
      <c r="AF112" s="699"/>
      <c r="AG112" s="699"/>
      <c r="AH112" s="699"/>
      <c r="AI112" s="699"/>
      <c r="AJ112" s="699"/>
      <c r="AK112" s="699"/>
      <c r="AL112" s="699"/>
      <c r="AM112" s="63"/>
      <c r="AN112" s="63"/>
      <c r="AO112" s="63"/>
      <c r="AP112" s="63"/>
      <c r="AQ112" s="63"/>
      <c r="AR112" s="138"/>
      <c r="AS112" s="138"/>
      <c r="AT112" s="138"/>
      <c r="AU112" s="138"/>
      <c r="AV112" s="138"/>
      <c r="AW112" s="138"/>
      <c r="AX112" s="138"/>
      <c r="AY112" s="133"/>
      <c r="AZ112" s="133"/>
      <c r="BA112" s="133"/>
      <c r="BB112" s="138"/>
      <c r="BC112" s="138"/>
      <c r="BD112" s="135"/>
      <c r="BE112" s="140"/>
      <c r="BF112" s="224"/>
      <c r="BG112" s="131"/>
      <c r="BH112" s="161"/>
    </row>
    <row r="113" spans="1:114" ht="16.5" thickBot="1" x14ac:dyDescent="0.25">
      <c r="A113" s="94"/>
      <c r="B113" s="95"/>
      <c r="C113" s="63"/>
      <c r="D113" s="63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63"/>
      <c r="R113" s="121"/>
      <c r="S113" s="121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138"/>
      <c r="AS113" s="133"/>
      <c r="AT113" s="133"/>
      <c r="AU113" s="133"/>
      <c r="AV113" s="138"/>
      <c r="AW113" s="138"/>
      <c r="AX113" s="138"/>
      <c r="AY113" s="923" t="s">
        <v>185</v>
      </c>
      <c r="AZ113" s="923"/>
      <c r="BA113" s="923"/>
      <c r="BB113" s="138"/>
      <c r="BC113" s="138"/>
      <c r="BD113" s="135"/>
      <c r="BE113" s="140"/>
      <c r="BF113" s="224"/>
      <c r="BG113" s="131"/>
      <c r="BH113" s="161"/>
    </row>
    <row r="114" spans="1:114" ht="16.5" thickBot="1" x14ac:dyDescent="0.25">
      <c r="A114" s="94"/>
      <c r="B114" s="95"/>
      <c r="C114" s="121" t="s">
        <v>188</v>
      </c>
      <c r="D114" s="121"/>
      <c r="E114" s="121"/>
      <c r="F114" s="920" t="str">
        <f>IF(BJ77="","",12.5+BJ77)</f>
        <v/>
      </c>
      <c r="G114" s="921"/>
      <c r="H114" s="921"/>
      <c r="I114" s="921"/>
      <c r="J114" s="922"/>
      <c r="K114" s="721" t="s">
        <v>136</v>
      </c>
      <c r="L114" s="722"/>
      <c r="M114" s="72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146"/>
      <c r="AS114" s="146"/>
      <c r="AT114" s="146"/>
      <c r="AU114" s="146"/>
      <c r="AV114" s="146"/>
      <c r="AW114" s="146"/>
      <c r="AX114" s="146"/>
      <c r="AY114" s="1030"/>
      <c r="AZ114" s="1030"/>
      <c r="BA114" s="1030"/>
      <c r="BB114" s="146"/>
      <c r="BC114" s="146"/>
      <c r="BD114" s="147"/>
      <c r="BE114" s="140"/>
      <c r="BF114" s="97"/>
      <c r="BG114" s="131"/>
      <c r="BH114" s="161"/>
    </row>
    <row r="115" spans="1:114" ht="13.5" thickBot="1" x14ac:dyDescent="0.25">
      <c r="A115" s="94"/>
      <c r="B115" s="95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9"/>
      <c r="BF115" s="97"/>
      <c r="BG115" s="94"/>
      <c r="BH115" s="161"/>
    </row>
    <row r="116" spans="1:114" ht="13.5" thickTop="1" x14ac:dyDescent="0.2">
      <c r="A116" s="94"/>
      <c r="B116" s="95"/>
      <c r="C116" s="898" t="str">
        <f>IF(BJ75="","",IF(BJ93="ERROR","",IF(OR(BJ93="",BJ93=1),"ATTENTION - Mounting plate 20S4200 should work for this application","ATTENTION - Mounting plate with bracket 20S4F01 will probably be required for this application")))</f>
        <v/>
      </c>
      <c r="D116" s="898"/>
      <c r="E116" s="898"/>
      <c r="F116" s="898"/>
      <c r="G116" s="898"/>
      <c r="H116" s="898"/>
      <c r="I116" s="898"/>
      <c r="J116" s="898"/>
      <c r="K116" s="898"/>
      <c r="L116" s="898"/>
      <c r="M116" s="898"/>
      <c r="N116" s="898"/>
      <c r="O116" s="898"/>
      <c r="P116" s="898"/>
      <c r="Q116" s="898"/>
      <c r="R116" s="898"/>
      <c r="S116" s="898"/>
      <c r="T116" s="150"/>
      <c r="U116" s="63"/>
      <c r="V116" s="63"/>
      <c r="W116" s="928" t="str">
        <f>IF(C116="ATTENTION - Mounting plate with bracket 20S4F01 will probably be required for this application", "*See STEP 4, drawing 4, below for mounting plate specifications", "")</f>
        <v/>
      </c>
      <c r="X116" s="928"/>
      <c r="Y116" s="928"/>
      <c r="Z116" s="928"/>
      <c r="AA116" s="928"/>
      <c r="AB116" s="928"/>
      <c r="AC116" s="928"/>
      <c r="AD116" s="928"/>
      <c r="AE116" s="928"/>
      <c r="AF116" s="928"/>
      <c r="AG116" s="928"/>
      <c r="AH116" s="928"/>
      <c r="AI116" s="928"/>
      <c r="AJ116" s="928"/>
      <c r="AK116" s="928"/>
      <c r="AL116" s="928"/>
      <c r="AM116" s="928"/>
      <c r="AN116" s="928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97"/>
      <c r="BG116" s="94"/>
      <c r="BH116" s="161"/>
    </row>
    <row r="117" spans="1:114" x14ac:dyDescent="0.2">
      <c r="A117" s="94"/>
      <c r="B117" s="95"/>
      <c r="C117" s="898"/>
      <c r="D117" s="898"/>
      <c r="E117" s="898"/>
      <c r="F117" s="898"/>
      <c r="G117" s="898"/>
      <c r="H117" s="898"/>
      <c r="I117" s="898"/>
      <c r="J117" s="898"/>
      <c r="K117" s="898"/>
      <c r="L117" s="898"/>
      <c r="M117" s="898"/>
      <c r="N117" s="898"/>
      <c r="O117" s="898"/>
      <c r="P117" s="898"/>
      <c r="Q117" s="898"/>
      <c r="R117" s="898"/>
      <c r="S117" s="898"/>
      <c r="T117" s="150"/>
      <c r="U117" s="63"/>
      <c r="V117" s="63"/>
      <c r="W117" s="928"/>
      <c r="X117" s="928"/>
      <c r="Y117" s="928"/>
      <c r="Z117" s="928"/>
      <c r="AA117" s="928"/>
      <c r="AB117" s="928"/>
      <c r="AC117" s="928"/>
      <c r="AD117" s="928"/>
      <c r="AE117" s="928"/>
      <c r="AF117" s="928"/>
      <c r="AG117" s="928"/>
      <c r="AH117" s="928"/>
      <c r="AI117" s="928"/>
      <c r="AJ117" s="928"/>
      <c r="AK117" s="928"/>
      <c r="AL117" s="928"/>
      <c r="AM117" s="928"/>
      <c r="AN117" s="928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97"/>
      <c r="BG117" s="94"/>
      <c r="BH117" s="161"/>
    </row>
    <row r="118" spans="1:114" x14ac:dyDescent="0.2">
      <c r="A118" s="94"/>
      <c r="B118" s="95"/>
      <c r="C118" s="898"/>
      <c r="D118" s="898"/>
      <c r="E118" s="898"/>
      <c r="F118" s="898"/>
      <c r="G118" s="898"/>
      <c r="H118" s="898"/>
      <c r="I118" s="898"/>
      <c r="J118" s="898"/>
      <c r="K118" s="898"/>
      <c r="L118" s="898"/>
      <c r="M118" s="898"/>
      <c r="N118" s="898"/>
      <c r="O118" s="898"/>
      <c r="P118" s="898"/>
      <c r="Q118" s="898"/>
      <c r="R118" s="898"/>
      <c r="S118" s="898"/>
      <c r="T118" s="150"/>
      <c r="U118" s="63"/>
      <c r="V118" s="63"/>
      <c r="W118" s="928"/>
      <c r="X118" s="928"/>
      <c r="Y118" s="928"/>
      <c r="Z118" s="928"/>
      <c r="AA118" s="928"/>
      <c r="AB118" s="928"/>
      <c r="AC118" s="928"/>
      <c r="AD118" s="928"/>
      <c r="AE118" s="928"/>
      <c r="AF118" s="928"/>
      <c r="AG118" s="928"/>
      <c r="AH118" s="928"/>
      <c r="AI118" s="928"/>
      <c r="AJ118" s="928"/>
      <c r="AK118" s="928"/>
      <c r="AL118" s="928"/>
      <c r="AM118" s="928"/>
      <c r="AN118" s="928"/>
      <c r="AO118" s="132"/>
      <c r="AP118" s="132"/>
      <c r="AQ118" s="132"/>
      <c r="AR118" s="132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97"/>
      <c r="BG118" s="94"/>
      <c r="BH118" s="161"/>
    </row>
    <row r="119" spans="1:114" ht="16.5" thickBot="1" x14ac:dyDescent="0.25">
      <c r="A119" s="94"/>
      <c r="B119" s="98"/>
      <c r="C119" s="1067"/>
      <c r="D119" s="1067"/>
      <c r="E119" s="1067"/>
      <c r="F119" s="1067"/>
      <c r="G119" s="1067"/>
      <c r="H119" s="1067"/>
      <c r="I119" s="1067"/>
      <c r="J119" s="1067"/>
      <c r="K119" s="1067"/>
      <c r="L119" s="1067"/>
      <c r="M119" s="1067"/>
      <c r="N119" s="1067"/>
      <c r="O119" s="1067"/>
      <c r="P119" s="1067"/>
      <c r="Q119" s="1067"/>
      <c r="R119" s="1067"/>
      <c r="S119" s="1067"/>
      <c r="T119" s="225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226"/>
      <c r="AO119" s="226"/>
      <c r="AP119" s="226"/>
      <c r="AQ119" s="226"/>
      <c r="AR119" s="227"/>
      <c r="AS119" s="9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99"/>
      <c r="BE119" s="99"/>
      <c r="BF119" s="100"/>
      <c r="BG119" s="94"/>
      <c r="BH119" s="161"/>
    </row>
    <row r="120" spans="1:114" ht="15.75" x14ac:dyDescent="0.2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131"/>
      <c r="AO120" s="131"/>
      <c r="AP120" s="131"/>
      <c r="AQ120" s="131"/>
      <c r="AR120" s="105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161"/>
      <c r="BJ120" s="317"/>
      <c r="BK120" s="317"/>
      <c r="BL120" s="317"/>
      <c r="BM120" s="317"/>
      <c r="BN120" s="317"/>
      <c r="BO120" s="317"/>
      <c r="BP120" s="317"/>
      <c r="BQ120" s="317"/>
      <c r="BR120" s="317"/>
      <c r="BS120" s="317"/>
      <c r="BT120" s="317"/>
      <c r="BU120" s="317"/>
      <c r="BV120" s="317"/>
      <c r="BW120" s="317"/>
      <c r="BX120" s="317"/>
      <c r="BY120" s="317"/>
      <c r="BZ120" s="317"/>
      <c r="CA120" s="317"/>
      <c r="CB120" s="317"/>
      <c r="CC120" s="317"/>
      <c r="CD120" s="317"/>
      <c r="CE120" s="317"/>
      <c r="CF120" s="317"/>
      <c r="CG120" s="317"/>
      <c r="CH120" s="317"/>
      <c r="CI120" s="317"/>
      <c r="CJ120" s="317"/>
      <c r="CK120" s="317"/>
      <c r="CL120" s="317"/>
      <c r="CM120" s="317"/>
      <c r="CN120" s="317"/>
      <c r="CO120" s="317"/>
      <c r="CP120" s="317"/>
      <c r="CQ120" s="317"/>
      <c r="CR120" s="317"/>
      <c r="CS120" s="317"/>
      <c r="CT120" s="317"/>
      <c r="CU120" s="317"/>
      <c r="CV120" s="317"/>
      <c r="CW120" s="317"/>
      <c r="CX120" s="317"/>
      <c r="CY120" s="317"/>
      <c r="CZ120" s="317"/>
      <c r="DA120" s="317"/>
      <c r="DB120" s="317"/>
      <c r="DC120" s="317"/>
      <c r="DD120" s="317"/>
      <c r="DE120" s="317"/>
      <c r="DF120" s="317"/>
      <c r="DG120" s="317"/>
      <c r="DH120" s="317"/>
      <c r="DI120" s="317"/>
      <c r="DJ120" s="317"/>
    </row>
    <row r="121" spans="1:114" s="317" customFormat="1" ht="15" customHeight="1" x14ac:dyDescent="0.2">
      <c r="A121" s="315"/>
      <c r="B121" s="316"/>
      <c r="C121" s="316"/>
      <c r="D121" s="316"/>
      <c r="E121" s="316"/>
      <c r="F121" s="316"/>
      <c r="G121" s="315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  <c r="T121" s="316"/>
      <c r="U121" s="316"/>
      <c r="V121" s="316"/>
      <c r="W121" s="316"/>
      <c r="X121" s="316"/>
      <c r="Y121" s="316"/>
      <c r="Z121" s="316"/>
      <c r="AA121" s="316"/>
      <c r="AB121" s="316"/>
      <c r="AC121" s="316"/>
      <c r="AD121" s="316"/>
      <c r="AE121" s="316"/>
      <c r="AF121" s="316"/>
      <c r="AG121" s="316"/>
      <c r="AH121" s="316"/>
      <c r="AI121" s="316"/>
      <c r="AJ121" s="316"/>
      <c r="AK121" s="316"/>
      <c r="AL121" s="316"/>
      <c r="AM121" s="316"/>
      <c r="AN121" s="316"/>
      <c r="AO121" s="316"/>
      <c r="AP121" s="316"/>
      <c r="AQ121" s="316"/>
      <c r="AR121" s="316"/>
      <c r="AS121" s="316"/>
      <c r="AT121" s="316"/>
      <c r="AU121" s="316"/>
      <c r="AV121" s="316"/>
      <c r="AW121" s="316"/>
      <c r="AX121" s="316"/>
      <c r="AY121" s="316"/>
      <c r="AZ121" s="316"/>
      <c r="BA121" s="316"/>
      <c r="BB121" s="316"/>
      <c r="BC121" s="316"/>
      <c r="BD121" s="316"/>
      <c r="BE121" s="316"/>
      <c r="BF121" s="316"/>
      <c r="BG121" s="315"/>
      <c r="BJ121" s="314"/>
      <c r="BK121" s="314"/>
      <c r="BL121" s="314"/>
      <c r="BM121" s="314"/>
      <c r="BN121" s="314"/>
      <c r="BO121" s="314"/>
      <c r="BP121" s="314"/>
      <c r="BQ121" s="314"/>
      <c r="BR121" s="314"/>
      <c r="BS121" s="314"/>
      <c r="BT121" s="314"/>
      <c r="BU121" s="314"/>
      <c r="BV121" s="314"/>
      <c r="BW121" s="314"/>
      <c r="BX121" s="314"/>
      <c r="BY121" s="314"/>
      <c r="BZ121" s="314"/>
      <c r="CA121" s="314"/>
      <c r="CB121" s="314"/>
      <c r="CC121" s="314"/>
      <c r="CD121" s="314"/>
      <c r="CE121" s="314"/>
      <c r="CF121" s="314"/>
      <c r="CG121" s="314"/>
      <c r="CH121" s="314"/>
      <c r="CI121" s="314"/>
      <c r="CJ121" s="314"/>
      <c r="CK121" s="314"/>
      <c r="CL121" s="314"/>
      <c r="CM121" s="314"/>
      <c r="CN121" s="314"/>
      <c r="CO121" s="314"/>
      <c r="CP121" s="314"/>
      <c r="CQ121" s="314"/>
      <c r="CR121" s="314"/>
      <c r="CS121" s="314"/>
      <c r="CT121" s="314"/>
      <c r="CU121" s="314"/>
      <c r="CV121" s="314"/>
      <c r="CW121" s="314"/>
      <c r="CX121" s="314"/>
      <c r="CY121" s="314"/>
      <c r="CZ121" s="314"/>
      <c r="DA121" s="314"/>
      <c r="DB121" s="314"/>
      <c r="DC121" s="314"/>
      <c r="DD121" s="314"/>
      <c r="DE121" s="314"/>
      <c r="DF121" s="314"/>
      <c r="DG121" s="314"/>
      <c r="DH121" s="314"/>
      <c r="DI121" s="314"/>
      <c r="DJ121" s="314"/>
    </row>
    <row r="122" spans="1:114" s="314" customFormat="1" ht="23.25" x14ac:dyDescent="0.2">
      <c r="A122" s="1"/>
      <c r="B122" s="1"/>
      <c r="C122" s="906" t="s">
        <v>807</v>
      </c>
      <c r="D122" s="906"/>
      <c r="E122" s="906"/>
      <c r="F122" s="906"/>
      <c r="G122" s="906"/>
      <c r="H122" s="906"/>
      <c r="I122" s="906"/>
      <c r="J122" s="906"/>
      <c r="K122" s="906"/>
      <c r="L122" s="906"/>
      <c r="M122" s="906"/>
      <c r="N122" s="906"/>
      <c r="O122" s="906"/>
      <c r="P122" s="906"/>
      <c r="Q122" s="906"/>
      <c r="R122" s="906"/>
      <c r="S122" s="906"/>
      <c r="T122" s="906"/>
      <c r="U122" s="906"/>
      <c r="V122" s="906"/>
      <c r="W122" s="906"/>
      <c r="X122" s="906"/>
      <c r="Y122" s="906"/>
      <c r="Z122" s="906"/>
      <c r="AA122" s="906"/>
      <c r="AB122" s="906"/>
      <c r="AC122" s="906"/>
      <c r="AD122" s="906"/>
      <c r="AE122" s="906"/>
      <c r="AF122" s="906"/>
      <c r="AG122" s="906"/>
      <c r="AH122" s="906"/>
      <c r="AI122" s="906"/>
      <c r="AJ122" s="906"/>
      <c r="AK122" s="906"/>
      <c r="AL122" s="906"/>
      <c r="AM122" s="906"/>
      <c r="AN122" s="906"/>
      <c r="AO122" s="906"/>
      <c r="AP122" s="906"/>
      <c r="AQ122" s="906"/>
      <c r="AR122" s="906"/>
      <c r="AS122" s="906"/>
      <c r="AT122" s="906"/>
      <c r="AU122" s="906"/>
      <c r="AV122" s="906"/>
      <c r="AW122" s="906"/>
      <c r="AX122" s="906"/>
      <c r="AY122" s="906"/>
      <c r="AZ122" s="906"/>
      <c r="BA122" s="906"/>
      <c r="BB122" s="906"/>
      <c r="BC122" s="906"/>
      <c r="BD122" s="906"/>
      <c r="BE122" s="906"/>
      <c r="BF122" s="1"/>
      <c r="BG122" s="313"/>
    </row>
    <row r="123" spans="1:114" s="314" customFormat="1" ht="15" customHeight="1" x14ac:dyDescent="0.2">
      <c r="A123" s="315"/>
      <c r="B123" s="316"/>
      <c r="C123" s="316"/>
      <c r="D123" s="316"/>
      <c r="E123" s="316"/>
      <c r="F123" s="316"/>
      <c r="G123" s="315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316"/>
      <c r="V123" s="316"/>
      <c r="W123" s="316"/>
      <c r="X123" s="316"/>
      <c r="Y123" s="316"/>
      <c r="Z123" s="316"/>
      <c r="AA123" s="316"/>
      <c r="AB123" s="316"/>
      <c r="AC123" s="316"/>
      <c r="AD123" s="316"/>
      <c r="AE123" s="316"/>
      <c r="AF123" s="316"/>
      <c r="AG123" s="316"/>
      <c r="AH123" s="316"/>
      <c r="AI123" s="316"/>
      <c r="AJ123" s="316"/>
      <c r="AK123" s="316"/>
      <c r="AL123" s="316"/>
      <c r="AM123" s="316"/>
      <c r="AN123" s="316"/>
      <c r="AO123" s="316"/>
      <c r="AP123" s="316"/>
      <c r="AQ123" s="316"/>
      <c r="AR123" s="316"/>
      <c r="AS123" s="316"/>
      <c r="AT123" s="316"/>
      <c r="AU123" s="316"/>
      <c r="AV123" s="316"/>
      <c r="AW123" s="316"/>
      <c r="AX123" s="316"/>
      <c r="AY123" s="316"/>
      <c r="AZ123" s="316"/>
      <c r="BA123" s="316"/>
      <c r="BB123" s="316"/>
      <c r="BC123" s="316"/>
      <c r="BD123" s="316"/>
      <c r="BE123" s="316"/>
      <c r="BF123" s="316"/>
      <c r="BG123" s="315"/>
      <c r="BH123" s="317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</row>
    <row r="124" spans="1:114" s="83" customFormat="1" ht="15" customHeight="1" thickBot="1" x14ac:dyDescent="0.25">
      <c r="A124" s="368"/>
      <c r="B124" s="369"/>
      <c r="C124" s="370"/>
      <c r="D124" s="370"/>
      <c r="E124" s="370"/>
      <c r="F124" s="370"/>
      <c r="G124" s="370"/>
      <c r="H124" s="370"/>
      <c r="I124" s="370"/>
      <c r="J124" s="370"/>
      <c r="K124" s="370"/>
      <c r="L124" s="370"/>
      <c r="M124" s="370"/>
      <c r="N124" s="370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  <c r="AO124" s="370"/>
      <c r="AP124" s="370"/>
      <c r="AQ124" s="370"/>
      <c r="AR124" s="370"/>
      <c r="AS124" s="370"/>
      <c r="AT124" s="369"/>
      <c r="AU124" s="369"/>
      <c r="AV124" s="369"/>
      <c r="AW124" s="369"/>
      <c r="AX124" s="369"/>
      <c r="AY124" s="369"/>
      <c r="AZ124" s="369"/>
      <c r="BA124" s="369"/>
      <c r="BB124" s="369"/>
      <c r="BC124" s="369"/>
      <c r="BD124" s="369"/>
      <c r="BE124" s="369"/>
      <c r="BF124" s="369"/>
      <c r="BG124" s="321"/>
    </row>
    <row r="125" spans="1:114" s="83" customFormat="1" ht="15" customHeight="1" thickBot="1" x14ac:dyDescent="0.25">
      <c r="A125" s="315"/>
      <c r="B125" s="304"/>
      <c r="C125" s="894" t="s">
        <v>176</v>
      </c>
      <c r="D125" s="894"/>
      <c r="E125" s="894"/>
      <c r="F125" s="894"/>
      <c r="G125" s="894"/>
      <c r="H125" s="894"/>
      <c r="I125" s="894"/>
      <c r="J125" s="894"/>
      <c r="K125" s="894"/>
      <c r="L125" s="894"/>
      <c r="M125" s="894"/>
      <c r="N125" s="894"/>
      <c r="O125" s="894"/>
      <c r="P125" s="894"/>
      <c r="Q125" s="894"/>
      <c r="R125" s="894"/>
      <c r="S125" s="1016" t="s">
        <v>90</v>
      </c>
      <c r="T125" s="1065"/>
      <c r="U125" s="1065"/>
      <c r="V125" s="1065"/>
      <c r="W125" s="1065"/>
      <c r="X125" s="1065"/>
      <c r="Y125" s="1065"/>
      <c r="Z125" s="1066"/>
      <c r="AA125" s="121"/>
      <c r="AB125" s="121"/>
      <c r="AC125" s="121"/>
      <c r="AD125" s="121"/>
      <c r="AE125" s="121"/>
      <c r="AF125" s="121"/>
      <c r="AG125" s="121"/>
      <c r="AH125" s="16"/>
      <c r="AI125" s="16"/>
      <c r="AJ125" s="16"/>
      <c r="AK125" s="304"/>
      <c r="AL125" s="304"/>
      <c r="AM125" s="304"/>
      <c r="AN125" s="304"/>
      <c r="AO125" s="304"/>
      <c r="AP125" s="304"/>
      <c r="AQ125" s="304"/>
      <c r="AR125" s="323"/>
      <c r="AS125" s="323"/>
      <c r="AT125" s="323"/>
      <c r="AU125" s="323"/>
      <c r="AV125" s="323"/>
      <c r="AW125" s="323"/>
      <c r="AX125" s="323"/>
      <c r="AY125" s="324"/>
      <c r="AZ125" s="323"/>
      <c r="BA125" s="323"/>
      <c r="BB125" s="323"/>
      <c r="BC125" s="323"/>
      <c r="BD125" s="325"/>
      <c r="BE125" s="326"/>
      <c r="BF125" s="16"/>
      <c r="BG125" s="321"/>
    </row>
    <row r="126" spans="1:114" s="83" customFormat="1" ht="15" customHeight="1" x14ac:dyDescent="0.2">
      <c r="A126" s="315"/>
      <c r="B126" s="304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304"/>
      <c r="AI126" s="304"/>
      <c r="AJ126" s="304"/>
      <c r="AK126" s="304"/>
      <c r="AL126" s="304"/>
      <c r="AM126" s="304"/>
      <c r="AN126" s="304"/>
      <c r="AO126" s="304"/>
      <c r="AP126" s="304"/>
      <c r="AQ126" s="304"/>
      <c r="AR126" s="323"/>
      <c r="AS126" s="323"/>
      <c r="AT126" s="323"/>
      <c r="AU126" s="323"/>
      <c r="AV126" s="323"/>
      <c r="AW126" s="323"/>
      <c r="AX126" s="323"/>
      <c r="AY126" s="324"/>
      <c r="AZ126" s="323"/>
      <c r="BA126" s="323"/>
      <c r="BB126" s="323"/>
      <c r="BC126" s="323"/>
      <c r="BD126" s="325"/>
      <c r="BE126" s="326"/>
      <c r="BF126" s="16"/>
      <c r="BG126" s="321"/>
    </row>
    <row r="127" spans="1:114" s="83" customFormat="1" ht="15" customHeight="1" x14ac:dyDescent="0.2">
      <c r="A127" s="315"/>
      <c r="B127" s="304"/>
      <c r="C127" s="304"/>
      <c r="D127" s="304"/>
      <c r="E127" s="304"/>
      <c r="F127" s="12"/>
      <c r="G127" s="304"/>
      <c r="H127" s="304"/>
      <c r="I127" s="304"/>
      <c r="J127" s="304"/>
      <c r="K127" s="304"/>
      <c r="L127" s="304"/>
      <c r="M127" s="304"/>
      <c r="N127" s="304"/>
      <c r="O127" s="304"/>
      <c r="P127" s="304"/>
      <c r="Q127" s="304"/>
      <c r="R127" s="304"/>
      <c r="S127" s="304"/>
      <c r="T127" s="304"/>
      <c r="U127" s="304"/>
      <c r="V127" s="304"/>
      <c r="W127" s="304"/>
      <c r="X127" s="304"/>
      <c r="Y127" s="214"/>
      <c r="Z127" s="214"/>
      <c r="AA127" s="214"/>
      <c r="AB127" s="214"/>
      <c r="AC127" s="215"/>
      <c r="AD127" s="304"/>
      <c r="AE127" s="16"/>
      <c r="AF127" s="16"/>
      <c r="AG127" s="304"/>
      <c r="AH127" s="304"/>
      <c r="AI127" s="304"/>
      <c r="AJ127" s="304"/>
      <c r="AK127" s="304"/>
      <c r="AL127" s="304"/>
      <c r="AM127" s="304"/>
      <c r="AN127" s="304"/>
      <c r="AO127" s="304"/>
      <c r="AP127" s="304"/>
      <c r="AQ127" s="304"/>
      <c r="AR127" s="323"/>
      <c r="AS127" s="323"/>
      <c r="AT127" s="323"/>
      <c r="AU127" s="323"/>
      <c r="AV127" s="323"/>
      <c r="AW127" s="323"/>
      <c r="AX127" s="323"/>
      <c r="AY127" s="324"/>
      <c r="AZ127" s="323"/>
      <c r="BA127" s="323"/>
      <c r="BB127" s="323"/>
      <c r="BC127" s="323"/>
      <c r="BD127" s="325"/>
      <c r="BE127" s="326"/>
      <c r="BF127" s="16"/>
      <c r="BG127" s="321"/>
    </row>
    <row r="128" spans="1:114" s="83" customFormat="1" ht="15" customHeight="1" x14ac:dyDescent="0.2">
      <c r="A128" s="315"/>
      <c r="B128" s="304"/>
      <c r="C128" s="304"/>
      <c r="D128" s="304"/>
      <c r="E128" s="304"/>
      <c r="F128" s="12"/>
      <c r="G128" s="304"/>
      <c r="H128" s="304"/>
      <c r="I128" s="304"/>
      <c r="J128" s="304"/>
      <c r="K128" s="304"/>
      <c r="L128" s="304"/>
      <c r="M128" s="304"/>
      <c r="N128" s="304"/>
      <c r="O128" s="304"/>
      <c r="P128" s="304"/>
      <c r="Q128" s="304"/>
      <c r="R128" s="304"/>
      <c r="S128" s="304"/>
      <c r="T128" s="304"/>
      <c r="U128" s="304"/>
      <c r="V128" s="304"/>
      <c r="W128" s="304"/>
      <c r="X128" s="304"/>
      <c r="Y128" s="304"/>
      <c r="Z128" s="304"/>
      <c r="AA128" s="304"/>
      <c r="AB128" s="304"/>
      <c r="AC128" s="304"/>
      <c r="AD128" s="304"/>
      <c r="AE128" s="16"/>
      <c r="AF128" s="16"/>
      <c r="AG128" s="304"/>
      <c r="AH128" s="304"/>
      <c r="AI128" s="304"/>
      <c r="AJ128" s="304"/>
      <c r="AK128" s="304"/>
      <c r="AL128" s="304"/>
      <c r="AM128" s="304"/>
      <c r="AN128" s="304"/>
      <c r="AO128" s="304"/>
      <c r="AP128" s="304"/>
      <c r="AQ128" s="304"/>
      <c r="AR128" s="323"/>
      <c r="AS128" s="323"/>
      <c r="AT128" s="323"/>
      <c r="AU128" s="323"/>
      <c r="AV128" s="323"/>
      <c r="AW128" s="323"/>
      <c r="AX128" s="323"/>
      <c r="AY128" s="324"/>
      <c r="AZ128" s="323"/>
      <c r="BA128" s="933" t="s">
        <v>182</v>
      </c>
      <c r="BB128" s="933"/>
      <c r="BC128" s="323"/>
      <c r="BD128" s="325"/>
      <c r="BE128" s="326"/>
      <c r="BF128" s="16"/>
      <c r="BG128" s="315"/>
    </row>
    <row r="129" spans="1:114" s="83" customFormat="1" ht="15" customHeight="1" x14ac:dyDescent="0.2">
      <c r="A129" s="315"/>
      <c r="B129" s="304"/>
      <c r="C129" s="304"/>
      <c r="D129" s="304"/>
      <c r="E129" s="304"/>
      <c r="F129" s="12"/>
      <c r="G129" s="304"/>
      <c r="H129" s="304"/>
      <c r="I129" s="304"/>
      <c r="J129" s="304"/>
      <c r="K129" s="304"/>
      <c r="L129" s="304"/>
      <c r="M129" s="304"/>
      <c r="N129" s="304"/>
      <c r="O129" s="304"/>
      <c r="P129" s="304"/>
      <c r="Q129" s="304"/>
      <c r="R129" s="304"/>
      <c r="S129" s="304"/>
      <c r="T129" s="304"/>
      <c r="U129" s="304"/>
      <c r="V129" s="304"/>
      <c r="W129" s="304"/>
      <c r="X129" s="304"/>
      <c r="Y129" s="304"/>
      <c r="Z129" s="304"/>
      <c r="AA129" s="304"/>
      <c r="AB129" s="304"/>
      <c r="AC129" s="304"/>
      <c r="AD129" s="304"/>
      <c r="AE129" s="16"/>
      <c r="AF129" s="16"/>
      <c r="AG129" s="304"/>
      <c r="AH129" s="304"/>
      <c r="AI129" s="304"/>
      <c r="AJ129" s="304"/>
      <c r="AK129" s="304"/>
      <c r="AL129" s="304"/>
      <c r="AM129" s="304"/>
      <c r="AN129" s="304"/>
      <c r="AO129" s="304"/>
      <c r="AP129" s="304"/>
      <c r="AQ129" s="304"/>
      <c r="AR129" s="323"/>
      <c r="AS129" s="323"/>
      <c r="AT129" s="323"/>
      <c r="AU129" s="323"/>
      <c r="AV129" s="323"/>
      <c r="AW129" s="323"/>
      <c r="AX129" s="323"/>
      <c r="AY129" s="324"/>
      <c r="AZ129" s="323"/>
      <c r="BA129" s="933"/>
      <c r="BB129" s="933"/>
      <c r="BC129" s="323"/>
      <c r="BD129" s="327"/>
      <c r="BE129" s="326"/>
      <c r="BF129" s="16"/>
      <c r="BG129" s="315"/>
    </row>
    <row r="130" spans="1:114" s="83" customFormat="1" ht="15" customHeight="1" x14ac:dyDescent="0.2">
      <c r="A130" s="315"/>
      <c r="B130" s="304"/>
      <c r="C130" s="304"/>
      <c r="D130" s="304"/>
      <c r="E130" s="304"/>
      <c r="F130" s="12"/>
      <c r="G130" s="304"/>
      <c r="H130" s="304"/>
      <c r="I130" s="304"/>
      <c r="J130" s="304"/>
      <c r="K130" s="304"/>
      <c r="L130" s="304"/>
      <c r="M130" s="304"/>
      <c r="N130" s="304"/>
      <c r="O130" s="304"/>
      <c r="P130" s="304"/>
      <c r="Q130" s="304"/>
      <c r="R130" s="304"/>
      <c r="S130" s="304"/>
      <c r="T130" s="304"/>
      <c r="U130" s="304"/>
      <c r="V130" s="304"/>
      <c r="W130" s="304"/>
      <c r="X130" s="304"/>
      <c r="Y130" s="304"/>
      <c r="Z130" s="304"/>
      <c r="AA130" s="304"/>
      <c r="AB130" s="304"/>
      <c r="AC130" s="304"/>
      <c r="AD130" s="304"/>
      <c r="AE130" s="16"/>
      <c r="AF130" s="16"/>
      <c r="AG130" s="304"/>
      <c r="AH130" s="304"/>
      <c r="AI130" s="304"/>
      <c r="AJ130" s="304"/>
      <c r="AK130" s="304"/>
      <c r="AL130" s="304"/>
      <c r="AM130" s="304"/>
      <c r="AN130" s="304"/>
      <c r="AO130" s="304"/>
      <c r="AP130" s="304"/>
      <c r="AQ130" s="304"/>
      <c r="AR130" s="323"/>
      <c r="AS130" s="323"/>
      <c r="AT130" s="323"/>
      <c r="AU130" s="323"/>
      <c r="AV130" s="323"/>
      <c r="AW130" s="323"/>
      <c r="AX130" s="323"/>
      <c r="AY130" s="324"/>
      <c r="AZ130" s="323"/>
      <c r="BA130" s="323"/>
      <c r="BB130" s="323"/>
      <c r="BC130" s="323"/>
      <c r="BD130" s="327"/>
      <c r="BE130" s="326"/>
      <c r="BF130" s="16"/>
      <c r="BG130" s="315"/>
    </row>
    <row r="131" spans="1:114" s="83" customFormat="1" ht="15" customHeight="1" x14ac:dyDescent="0.2">
      <c r="A131" s="315"/>
      <c r="B131" s="304"/>
      <c r="C131" s="304"/>
      <c r="D131" s="304"/>
      <c r="E131" s="304"/>
      <c r="F131" s="12"/>
      <c r="G131" s="304"/>
      <c r="H131" s="304"/>
      <c r="I131" s="304"/>
      <c r="J131" s="304"/>
      <c r="K131" s="304"/>
      <c r="L131" s="304"/>
      <c r="M131" s="304"/>
      <c r="N131" s="304"/>
      <c r="O131" s="304"/>
      <c r="P131" s="304"/>
      <c r="Q131" s="304"/>
      <c r="R131" s="304"/>
      <c r="S131" s="304"/>
      <c r="T131" s="304"/>
      <c r="U131" s="304"/>
      <c r="V131" s="304"/>
      <c r="W131" s="304"/>
      <c r="X131" s="304"/>
      <c r="Y131" s="304"/>
      <c r="Z131" s="304"/>
      <c r="AA131" s="304"/>
      <c r="AB131" s="304"/>
      <c r="AC131" s="304"/>
      <c r="AD131" s="304"/>
      <c r="AE131" s="16"/>
      <c r="AF131" s="16"/>
      <c r="AG131" s="304"/>
      <c r="AH131" s="304"/>
      <c r="AI131" s="304"/>
      <c r="AJ131" s="304"/>
      <c r="AK131" s="304"/>
      <c r="AL131" s="304"/>
      <c r="AM131" s="1023" t="s">
        <v>209</v>
      </c>
      <c r="AN131" s="1023"/>
      <c r="AO131" s="1023"/>
      <c r="AP131" s="1023"/>
      <c r="AQ131" s="1023"/>
      <c r="AR131" s="323"/>
      <c r="AS131" s="323"/>
      <c r="AT131" s="323"/>
      <c r="AU131" s="323"/>
      <c r="AV131" s="323"/>
      <c r="AW131" s="323"/>
      <c r="AX131" s="323"/>
      <c r="AY131" s="324"/>
      <c r="AZ131" s="323"/>
      <c r="BA131" s="323"/>
      <c r="BB131" s="323"/>
      <c r="BC131" s="323"/>
      <c r="BD131" s="327"/>
      <c r="BE131" s="326"/>
      <c r="BF131" s="16"/>
      <c r="BG131" s="315"/>
    </row>
    <row r="132" spans="1:114" s="83" customFormat="1" ht="15" customHeight="1" x14ac:dyDescent="0.2">
      <c r="A132" s="315"/>
      <c r="B132" s="304"/>
      <c r="C132" s="304"/>
      <c r="D132" s="304"/>
      <c r="E132" s="304"/>
      <c r="F132" s="12"/>
      <c r="G132" s="304"/>
      <c r="H132" s="304"/>
      <c r="I132" s="304"/>
      <c r="J132" s="304"/>
      <c r="K132" s="304"/>
      <c r="L132" s="304"/>
      <c r="M132" s="304"/>
      <c r="N132" s="304"/>
      <c r="O132" s="304"/>
      <c r="P132" s="304"/>
      <c r="Q132" s="304"/>
      <c r="R132" s="304"/>
      <c r="S132" s="304"/>
      <c r="T132" s="304"/>
      <c r="U132" s="304"/>
      <c r="V132" s="304"/>
      <c r="W132" s="304"/>
      <c r="X132" s="304"/>
      <c r="Y132" s="304"/>
      <c r="Z132" s="304"/>
      <c r="AA132" s="304"/>
      <c r="AB132" s="304"/>
      <c r="AC132" s="304"/>
      <c r="AD132" s="304"/>
      <c r="AE132" s="16"/>
      <c r="AF132" s="16"/>
      <c r="AG132" s="304"/>
      <c r="AH132" s="304"/>
      <c r="AI132" s="304"/>
      <c r="AJ132" s="304"/>
      <c r="AK132" s="304"/>
      <c r="AL132" s="304"/>
      <c r="AM132" s="1023"/>
      <c r="AN132" s="1023"/>
      <c r="AO132" s="1023"/>
      <c r="AP132" s="1023"/>
      <c r="AQ132" s="1023"/>
      <c r="AR132" s="323"/>
      <c r="AS132" s="323"/>
      <c r="AT132" s="323"/>
      <c r="AU132" s="323"/>
      <c r="AV132" s="323"/>
      <c r="AW132" s="323"/>
      <c r="AX132" s="323"/>
      <c r="AY132" s="324"/>
      <c r="AZ132" s="323"/>
      <c r="BA132" s="323"/>
      <c r="BB132" s="323"/>
      <c r="BC132" s="323"/>
      <c r="BD132" s="327"/>
      <c r="BE132" s="326"/>
      <c r="BF132" s="16"/>
      <c r="BG132" s="315"/>
    </row>
    <row r="133" spans="1:114" s="83" customFormat="1" ht="15" customHeight="1" x14ac:dyDescent="0.2">
      <c r="A133" s="315"/>
      <c r="B133" s="304"/>
      <c r="C133" s="304"/>
      <c r="D133" s="304"/>
      <c r="E133" s="304"/>
      <c r="F133" s="12"/>
      <c r="G133" s="304"/>
      <c r="H133" s="304"/>
      <c r="I133" s="304"/>
      <c r="J133" s="304"/>
      <c r="K133" s="304"/>
      <c r="L133" s="304"/>
      <c r="M133" s="304"/>
      <c r="N133" s="304"/>
      <c r="O133" s="304"/>
      <c r="P133" s="304"/>
      <c r="Q133" s="304"/>
      <c r="R133" s="304"/>
      <c r="S133" s="304"/>
      <c r="T133" s="304"/>
      <c r="U133" s="304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16"/>
      <c r="AF133" s="16"/>
      <c r="AG133" s="304"/>
      <c r="AH133" s="304"/>
      <c r="AI133" s="304"/>
      <c r="AJ133" s="304"/>
      <c r="AK133" s="304"/>
      <c r="AL133" s="304"/>
      <c r="AM133" s="1023"/>
      <c r="AN133" s="1023"/>
      <c r="AO133" s="1023"/>
      <c r="AP133" s="1023"/>
      <c r="AQ133" s="1023"/>
      <c r="AR133" s="323"/>
      <c r="AS133" s="323"/>
      <c r="AT133" s="323"/>
      <c r="AU133" s="323"/>
      <c r="AV133" s="323"/>
      <c r="AW133" s="323"/>
      <c r="AX133" s="323"/>
      <c r="AY133" s="324"/>
      <c r="AZ133" s="323"/>
      <c r="BA133" s="323"/>
      <c r="BB133" s="323"/>
      <c r="BC133" s="323"/>
      <c r="BD133" s="327"/>
      <c r="BE133" s="326"/>
      <c r="BF133" s="16"/>
      <c r="BG133" s="315"/>
    </row>
    <row r="134" spans="1:114" s="83" customFormat="1" ht="15" customHeight="1" thickBot="1" x14ac:dyDescent="0.25">
      <c r="A134" s="315"/>
      <c r="B134" s="304"/>
      <c r="C134" s="304"/>
      <c r="D134" s="304"/>
      <c r="E134" s="304"/>
      <c r="F134" s="12"/>
      <c r="G134" s="304"/>
      <c r="H134" s="304"/>
      <c r="I134" s="304"/>
      <c r="J134" s="304"/>
      <c r="K134" s="304"/>
      <c r="L134" s="304"/>
      <c r="M134" s="304"/>
      <c r="N134" s="304"/>
      <c r="O134" s="304"/>
      <c r="P134" s="304"/>
      <c r="Q134" s="304"/>
      <c r="R134" s="304"/>
      <c r="S134" s="304"/>
      <c r="T134" s="304"/>
      <c r="U134" s="304"/>
      <c r="V134" s="304"/>
      <c r="W134" s="304"/>
      <c r="X134" s="304"/>
      <c r="Y134" s="304"/>
      <c r="Z134" s="304"/>
      <c r="AA134" s="304"/>
      <c r="AB134" s="304"/>
      <c r="AC134" s="304"/>
      <c r="AD134" s="304"/>
      <c r="AE134" s="16"/>
      <c r="AF134" s="16"/>
      <c r="AG134" s="304"/>
      <c r="AH134" s="304"/>
      <c r="AI134" s="304"/>
      <c r="AJ134" s="304"/>
      <c r="AK134" s="304"/>
      <c r="AL134" s="304"/>
      <c r="AM134" s="304"/>
      <c r="AN134" s="304"/>
      <c r="AO134" s="16"/>
      <c r="AP134" s="16"/>
      <c r="AQ134" s="16"/>
      <c r="AR134" s="323"/>
      <c r="AS134" s="328"/>
      <c r="AT134" s="328"/>
      <c r="AU134" s="328"/>
      <c r="AV134" s="328"/>
      <c r="AW134" s="328"/>
      <c r="AX134" s="328"/>
      <c r="AY134" s="329"/>
      <c r="AZ134" s="328"/>
      <c r="BA134" s="328"/>
      <c r="BB134" s="328"/>
      <c r="BC134" s="328"/>
      <c r="BD134" s="325"/>
      <c r="BE134" s="326"/>
      <c r="BF134" s="16"/>
      <c r="BG134" s="315"/>
    </row>
    <row r="135" spans="1:114" s="83" customFormat="1" ht="15" customHeight="1" x14ac:dyDescent="0.2">
      <c r="A135" s="315"/>
      <c r="B135" s="304"/>
      <c r="C135" s="304"/>
      <c r="D135" s="304"/>
      <c r="E135" s="304"/>
      <c r="F135" s="12"/>
      <c r="G135" s="304"/>
      <c r="H135" s="304"/>
      <c r="I135" s="304"/>
      <c r="J135" s="304"/>
      <c r="K135" s="304"/>
      <c r="L135" s="304"/>
      <c r="M135" s="304"/>
      <c r="N135" s="304"/>
      <c r="O135" s="304"/>
      <c r="P135" s="304"/>
      <c r="Q135" s="304"/>
      <c r="R135" s="304"/>
      <c r="S135" s="304"/>
      <c r="T135" s="304"/>
      <c r="U135" s="304"/>
      <c r="V135" s="304"/>
      <c r="W135" s="304"/>
      <c r="X135" s="304"/>
      <c r="Y135" s="304"/>
      <c r="Z135" s="304"/>
      <c r="AA135" s="304"/>
      <c r="AB135" s="304"/>
      <c r="AC135" s="304"/>
      <c r="AD135" s="304"/>
      <c r="AE135" s="16"/>
      <c r="AF135" s="16"/>
      <c r="AG135" s="304"/>
      <c r="AH135" s="304"/>
      <c r="AI135" s="304"/>
      <c r="AJ135" s="304"/>
      <c r="AK135" s="304"/>
      <c r="AL135" s="304"/>
      <c r="AM135" s="304"/>
      <c r="AN135" s="304"/>
      <c r="AO135" s="16"/>
      <c r="AP135" s="16"/>
      <c r="AQ135" s="16"/>
      <c r="AR135" s="323"/>
      <c r="AS135" s="328"/>
      <c r="AT135" s="328"/>
      <c r="AU135" s="330"/>
      <c r="AV135" s="331"/>
      <c r="AW135" s="332"/>
      <c r="AX135" s="328"/>
      <c r="AY135" s="329"/>
      <c r="AZ135" s="328"/>
      <c r="BA135" s="328"/>
      <c r="BB135" s="328"/>
      <c r="BC135" s="328"/>
      <c r="BD135" s="325"/>
      <c r="BE135" s="326"/>
      <c r="BF135" s="16"/>
      <c r="BG135" s="315"/>
    </row>
    <row r="136" spans="1:114" s="83" customFormat="1" ht="15" customHeight="1" x14ac:dyDescent="0.2">
      <c r="A136" s="315"/>
      <c r="B136" s="304"/>
      <c r="C136" s="304"/>
      <c r="D136" s="304"/>
      <c r="E136" s="304"/>
      <c r="F136" s="12"/>
      <c r="G136" s="304"/>
      <c r="H136" s="304"/>
      <c r="I136" s="304"/>
      <c r="J136" s="304"/>
      <c r="K136" s="304"/>
      <c r="L136" s="304"/>
      <c r="M136" s="304"/>
      <c r="N136" s="304"/>
      <c r="O136" s="304"/>
      <c r="P136" s="304"/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304"/>
      <c r="AB136" s="304"/>
      <c r="AC136" s="304"/>
      <c r="AD136" s="304"/>
      <c r="AE136" s="16"/>
      <c r="AF136" s="16"/>
      <c r="AG136" s="304"/>
      <c r="AH136" s="304"/>
      <c r="AI136" s="304"/>
      <c r="AJ136" s="304"/>
      <c r="AK136" s="304"/>
      <c r="AL136" s="304"/>
      <c r="AM136" s="304"/>
      <c r="AN136" s="304"/>
      <c r="AO136" s="304"/>
      <c r="AP136" s="304"/>
      <c r="AQ136" s="304"/>
      <c r="AR136" s="328"/>
      <c r="AS136" s="328"/>
      <c r="AT136" s="328"/>
      <c r="AU136" s="333"/>
      <c r="AV136" s="334"/>
      <c r="AW136" s="335"/>
      <c r="AX136" s="328"/>
      <c r="AY136" s="329"/>
      <c r="AZ136" s="328"/>
      <c r="BA136" s="328"/>
      <c r="BB136" s="328"/>
      <c r="BC136" s="328"/>
      <c r="BD136" s="325"/>
      <c r="BE136" s="326"/>
      <c r="BF136" s="16"/>
      <c r="BG136" s="315"/>
    </row>
    <row r="137" spans="1:114" s="83" customFormat="1" ht="15" customHeight="1" x14ac:dyDescent="0.2">
      <c r="A137" s="315"/>
      <c r="B137" s="304"/>
      <c r="C137" s="304"/>
      <c r="D137" s="304"/>
      <c r="E137" s="304"/>
      <c r="F137" s="12"/>
      <c r="G137" s="304"/>
      <c r="H137" s="304"/>
      <c r="I137" s="304"/>
      <c r="J137" s="304"/>
      <c r="K137" s="304"/>
      <c r="L137" s="304"/>
      <c r="M137" s="304"/>
      <c r="N137" s="304"/>
      <c r="O137" s="304"/>
      <c r="P137" s="304"/>
      <c r="Q137" s="304"/>
      <c r="R137" s="304"/>
      <c r="S137" s="304"/>
      <c r="T137" s="304"/>
      <c r="U137" s="304"/>
      <c r="V137" s="304"/>
      <c r="W137" s="304"/>
      <c r="X137" s="304"/>
      <c r="Y137" s="304"/>
      <c r="Z137" s="304"/>
      <c r="AA137" s="304"/>
      <c r="AB137" s="304"/>
      <c r="AC137" s="304"/>
      <c r="AD137" s="304"/>
      <c r="AE137" s="16"/>
      <c r="AF137" s="16"/>
      <c r="AG137" s="304"/>
      <c r="AH137" s="304"/>
      <c r="AI137" s="304"/>
      <c r="AJ137" s="304"/>
      <c r="AK137" s="304"/>
      <c r="AL137" s="304"/>
      <c r="AM137" s="304"/>
      <c r="AN137" s="304"/>
      <c r="AO137" s="304"/>
      <c r="AP137" s="304"/>
      <c r="AQ137" s="304"/>
      <c r="AR137" s="328"/>
      <c r="AS137" s="328"/>
      <c r="AT137" s="328"/>
      <c r="AU137" s="333"/>
      <c r="AV137" s="334"/>
      <c r="AW137" s="335"/>
      <c r="AX137" s="328"/>
      <c r="AY137" s="329"/>
      <c r="AZ137" s="328"/>
      <c r="BA137" s="328"/>
      <c r="BB137" s="328"/>
      <c r="BC137" s="328"/>
      <c r="BD137" s="325"/>
      <c r="BE137" s="326"/>
      <c r="BF137" s="16"/>
      <c r="BG137" s="315"/>
    </row>
    <row r="138" spans="1:114" s="83" customFormat="1" ht="15" customHeight="1" x14ac:dyDescent="0.2">
      <c r="A138" s="315"/>
      <c r="B138" s="304"/>
      <c r="C138" s="304"/>
      <c r="D138" s="304"/>
      <c r="E138" s="304"/>
      <c r="F138" s="12"/>
      <c r="G138" s="304"/>
      <c r="H138" s="304"/>
      <c r="I138" s="304"/>
      <c r="J138" s="304"/>
      <c r="K138" s="304"/>
      <c r="L138" s="304"/>
      <c r="M138" s="304"/>
      <c r="N138" s="304"/>
      <c r="O138" s="304"/>
      <c r="P138" s="304"/>
      <c r="Q138" s="304"/>
      <c r="R138" s="304"/>
      <c r="S138" s="304"/>
      <c r="T138" s="304"/>
      <c r="U138" s="304"/>
      <c r="V138" s="304"/>
      <c r="W138" s="304"/>
      <c r="X138" s="304"/>
      <c r="Y138" s="304"/>
      <c r="Z138" s="304"/>
      <c r="AA138" s="304"/>
      <c r="AB138" s="304"/>
      <c r="AC138" s="304"/>
      <c r="AD138" s="304"/>
      <c r="AE138" s="16"/>
      <c r="AF138" s="16"/>
      <c r="AG138" s="304"/>
      <c r="AH138" s="304"/>
      <c r="AI138" s="304"/>
      <c r="AJ138" s="304"/>
      <c r="AK138" s="304"/>
      <c r="AL138" s="304"/>
      <c r="AM138" s="304"/>
      <c r="AN138" s="304"/>
      <c r="AO138" s="304"/>
      <c r="AP138" s="304"/>
      <c r="AQ138" s="304"/>
      <c r="AR138" s="328"/>
      <c r="AS138" s="328"/>
      <c r="AT138" s="328"/>
      <c r="AU138" s="1024">
        <v>31</v>
      </c>
      <c r="AV138" s="1025"/>
      <c r="AW138" s="1026"/>
      <c r="AX138" s="328"/>
      <c r="AY138" s="324"/>
      <c r="AZ138" s="323"/>
      <c r="BA138" s="323"/>
      <c r="BB138" s="323"/>
      <c r="BC138" s="323"/>
      <c r="BD138" s="325"/>
      <c r="BE138" s="326"/>
      <c r="BF138" s="16"/>
      <c r="BG138" s="321"/>
      <c r="BJ138" s="317"/>
      <c r="BK138" s="317"/>
      <c r="BL138" s="317"/>
      <c r="BM138" s="317"/>
      <c r="BN138" s="317"/>
      <c r="BO138" s="317"/>
      <c r="BP138" s="317"/>
      <c r="BQ138" s="317"/>
      <c r="BR138" s="317"/>
      <c r="BS138" s="317"/>
      <c r="BT138" s="317"/>
      <c r="BU138" s="317"/>
      <c r="BV138" s="317"/>
      <c r="BW138" s="317"/>
      <c r="BX138" s="317"/>
      <c r="BY138" s="317"/>
      <c r="BZ138" s="317"/>
      <c r="CA138" s="317"/>
      <c r="CB138" s="317"/>
      <c r="CC138" s="317"/>
      <c r="CD138" s="317"/>
      <c r="CE138" s="317"/>
      <c r="CF138" s="317"/>
      <c r="CG138" s="317"/>
      <c r="CH138" s="317"/>
      <c r="CI138" s="317"/>
      <c r="CJ138" s="317"/>
      <c r="CK138" s="317"/>
      <c r="CL138" s="317"/>
      <c r="CM138" s="317"/>
      <c r="CN138" s="317"/>
      <c r="CO138" s="317"/>
      <c r="CP138" s="317"/>
      <c r="CQ138" s="317"/>
      <c r="CR138" s="317"/>
      <c r="CS138" s="317"/>
      <c r="CT138" s="317"/>
      <c r="CU138" s="317"/>
      <c r="CV138" s="317"/>
      <c r="CW138" s="317"/>
      <c r="CX138" s="317"/>
      <c r="CY138" s="317"/>
      <c r="CZ138" s="317"/>
      <c r="DA138" s="317"/>
      <c r="DB138" s="317"/>
      <c r="DC138" s="317"/>
      <c r="DD138" s="317"/>
      <c r="DE138" s="317"/>
      <c r="DF138" s="317"/>
      <c r="DG138" s="317"/>
      <c r="DH138" s="317"/>
      <c r="DI138" s="317"/>
      <c r="DJ138" s="317"/>
    </row>
    <row r="139" spans="1:114" s="317" customFormat="1" ht="15" customHeight="1" x14ac:dyDescent="0.2">
      <c r="A139" s="315"/>
      <c r="B139" s="304"/>
      <c r="C139" s="304"/>
      <c r="D139" s="304"/>
      <c r="E139" s="304"/>
      <c r="F139" s="304"/>
      <c r="G139" s="304"/>
      <c r="H139" s="304"/>
      <c r="I139" s="304"/>
      <c r="J139" s="304"/>
      <c r="K139" s="304"/>
      <c r="L139" s="304"/>
      <c r="M139" s="304"/>
      <c r="N139" s="304"/>
      <c r="O139" s="304"/>
      <c r="P139" s="304"/>
      <c r="Q139" s="304"/>
      <c r="R139" s="304"/>
      <c r="S139" s="304"/>
      <c r="T139" s="304"/>
      <c r="U139" s="304"/>
      <c r="V139" s="304"/>
      <c r="W139" s="304"/>
      <c r="X139" s="304"/>
      <c r="Y139" s="304"/>
      <c r="Z139" s="304"/>
      <c r="AA139" s="304"/>
      <c r="AB139" s="304"/>
      <c r="AC139" s="304"/>
      <c r="AD139" s="304"/>
      <c r="AE139" s="304"/>
      <c r="AF139" s="304"/>
      <c r="AG139" s="304"/>
      <c r="AH139" s="304"/>
      <c r="AI139" s="304"/>
      <c r="AJ139" s="304"/>
      <c r="AK139" s="304"/>
      <c r="AL139" s="304"/>
      <c r="AM139" s="304"/>
      <c r="AN139" s="304"/>
      <c r="AO139" s="304"/>
      <c r="AP139" s="304"/>
      <c r="AQ139" s="304"/>
      <c r="AR139" s="328"/>
      <c r="AS139" s="328"/>
      <c r="AT139" s="328"/>
      <c r="AU139" s="1024"/>
      <c r="AV139" s="1025"/>
      <c r="AW139" s="1026"/>
      <c r="AX139" s="323"/>
      <c r="AY139" s="324"/>
      <c r="AZ139" s="323"/>
      <c r="BA139" s="323"/>
      <c r="BB139" s="323"/>
      <c r="BC139" s="323"/>
      <c r="BD139" s="325"/>
      <c r="BE139" s="336"/>
      <c r="BF139" s="16"/>
      <c r="BG139" s="321"/>
    </row>
    <row r="140" spans="1:114" s="317" customFormat="1" ht="15" customHeight="1" x14ac:dyDescent="0.2">
      <c r="A140" s="315"/>
      <c r="B140" s="304"/>
      <c r="C140" s="304"/>
      <c r="D140" s="304"/>
      <c r="E140" s="304"/>
      <c r="F140" s="304"/>
      <c r="G140" s="304"/>
      <c r="H140" s="304"/>
      <c r="I140" s="304"/>
      <c r="J140" s="304"/>
      <c r="K140" s="304"/>
      <c r="L140" s="304"/>
      <c r="M140" s="304"/>
      <c r="N140" s="304"/>
      <c r="O140" s="304"/>
      <c r="P140" s="304"/>
      <c r="Q140" s="304"/>
      <c r="R140" s="304"/>
      <c r="S140" s="304"/>
      <c r="T140" s="304"/>
      <c r="U140" s="304"/>
      <c r="V140" s="304"/>
      <c r="W140" s="304"/>
      <c r="X140" s="304"/>
      <c r="Y140" s="304"/>
      <c r="Z140" s="304"/>
      <c r="AA140" s="304"/>
      <c r="AB140" s="304"/>
      <c r="AC140" s="304"/>
      <c r="AD140" s="304"/>
      <c r="AE140" s="304"/>
      <c r="AF140" s="304"/>
      <c r="AG140" s="304"/>
      <c r="AH140" s="304"/>
      <c r="AI140" s="304"/>
      <c r="AJ140" s="304"/>
      <c r="AK140" s="304"/>
      <c r="AL140" s="304"/>
      <c r="AM140" s="304"/>
      <c r="AN140" s="304"/>
      <c r="AO140" s="304"/>
      <c r="AP140" s="304"/>
      <c r="AQ140" s="304"/>
      <c r="AR140" s="323"/>
      <c r="AS140" s="323"/>
      <c r="AT140" s="323"/>
      <c r="AU140" s="337"/>
      <c r="AV140" s="338"/>
      <c r="AW140" s="339"/>
      <c r="AX140" s="323"/>
      <c r="AY140" s="324"/>
      <c r="AZ140" s="323"/>
      <c r="BA140" s="323"/>
      <c r="BB140" s="323"/>
      <c r="BC140" s="323"/>
      <c r="BD140" s="325"/>
      <c r="BE140" s="336"/>
      <c r="BF140" s="16"/>
      <c r="BG140" s="315"/>
    </row>
    <row r="141" spans="1:114" s="317" customFormat="1" ht="15" customHeight="1" x14ac:dyDescent="0.2">
      <c r="A141" s="315"/>
      <c r="B141" s="304"/>
      <c r="C141" s="304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304"/>
      <c r="AN141" s="304"/>
      <c r="AO141" s="304"/>
      <c r="AP141" s="304"/>
      <c r="AQ141" s="304"/>
      <c r="AR141" s="323"/>
      <c r="AS141" s="323"/>
      <c r="AT141" s="323"/>
      <c r="AU141" s="337"/>
      <c r="AV141" s="338"/>
      <c r="AW141" s="339"/>
      <c r="AX141" s="323"/>
      <c r="AY141" s="324"/>
      <c r="AZ141" s="323"/>
      <c r="BA141" s="323"/>
      <c r="BB141" s="323"/>
      <c r="BC141" s="323"/>
      <c r="BD141" s="327"/>
      <c r="BE141" s="336"/>
      <c r="BF141" s="16"/>
      <c r="BG141" s="315"/>
    </row>
    <row r="142" spans="1:114" s="317" customFormat="1" ht="15" customHeight="1" x14ac:dyDescent="0.2">
      <c r="A142" s="315"/>
      <c r="B142" s="304"/>
      <c r="C142" s="304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304"/>
      <c r="AC142" s="304"/>
      <c r="AD142" s="304"/>
      <c r="AE142" s="304"/>
      <c r="AF142" s="304"/>
      <c r="AG142" s="304"/>
      <c r="AH142" s="304"/>
      <c r="AI142" s="304"/>
      <c r="AJ142" s="304"/>
      <c r="AK142" s="304"/>
      <c r="AL142" s="304"/>
      <c r="AM142" s="304"/>
      <c r="AN142" s="304"/>
      <c r="AO142" s="304"/>
      <c r="AP142" s="304"/>
      <c r="AQ142" s="304"/>
      <c r="AR142" s="323"/>
      <c r="AS142" s="323"/>
      <c r="AT142" s="323"/>
      <c r="AU142" s="337"/>
      <c r="AV142" s="338"/>
      <c r="AW142" s="339"/>
      <c r="AX142" s="323"/>
      <c r="AY142" s="324"/>
      <c r="AZ142" s="323"/>
      <c r="BA142" s="323"/>
      <c r="BB142" s="987">
        <v>95</v>
      </c>
      <c r="BC142" s="987"/>
      <c r="BD142" s="1029"/>
      <c r="BE142" s="336"/>
      <c r="BF142" s="16"/>
      <c r="BG142" s="315"/>
    </row>
    <row r="143" spans="1:114" s="317" customFormat="1" ht="15" customHeight="1" x14ac:dyDescent="0.2">
      <c r="A143" s="315"/>
      <c r="B143" s="304"/>
      <c r="C143" s="304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304"/>
      <c r="AC143" s="304"/>
      <c r="AD143" s="304"/>
      <c r="AE143" s="304"/>
      <c r="AF143" s="304"/>
      <c r="AG143" s="304"/>
      <c r="AH143" s="304"/>
      <c r="AI143" s="304"/>
      <c r="AJ143" s="304"/>
      <c r="AK143" s="304"/>
      <c r="AL143" s="304"/>
      <c r="AM143" s="304"/>
      <c r="AN143" s="304"/>
      <c r="AO143" s="304"/>
      <c r="AP143" s="304"/>
      <c r="AQ143" s="16"/>
      <c r="AR143" s="323"/>
      <c r="AS143" s="323"/>
      <c r="AT143" s="323"/>
      <c r="AU143" s="1024">
        <v>32</v>
      </c>
      <c r="AV143" s="1025"/>
      <c r="AW143" s="1026"/>
      <c r="AX143" s="328"/>
      <c r="AY143" s="324"/>
      <c r="AZ143" s="323"/>
      <c r="BA143" s="323"/>
      <c r="BB143" s="987"/>
      <c r="BC143" s="987"/>
      <c r="BD143" s="1029"/>
      <c r="BE143" s="336"/>
      <c r="BF143" s="16"/>
      <c r="BG143" s="315"/>
    </row>
    <row r="144" spans="1:114" s="317" customFormat="1" ht="15" customHeight="1" x14ac:dyDescent="0.2">
      <c r="A144" s="315"/>
      <c r="B144" s="304"/>
      <c r="C144" s="304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304"/>
      <c r="AC144" s="304"/>
      <c r="AD144" s="304"/>
      <c r="AE144" s="304"/>
      <c r="AF144" s="304"/>
      <c r="AG144" s="304"/>
      <c r="AH144" s="304"/>
      <c r="AI144" s="304"/>
      <c r="AJ144" s="304"/>
      <c r="AK144" s="304"/>
      <c r="AL144" s="304"/>
      <c r="AM144" s="304"/>
      <c r="AN144" s="304"/>
      <c r="AO144" s="304"/>
      <c r="AP144" s="304"/>
      <c r="AQ144" s="137"/>
      <c r="AR144" s="323"/>
      <c r="AS144" s="323"/>
      <c r="AT144" s="323"/>
      <c r="AU144" s="1024"/>
      <c r="AV144" s="1025"/>
      <c r="AW144" s="1026"/>
      <c r="AX144" s="328"/>
      <c r="AY144" s="324"/>
      <c r="AZ144" s="323"/>
      <c r="BA144" s="323"/>
      <c r="BB144" s="323"/>
      <c r="BC144" s="323"/>
      <c r="BD144" s="327"/>
      <c r="BE144" s="336"/>
      <c r="BF144" s="16"/>
      <c r="BG144" s="315"/>
    </row>
    <row r="145" spans="1:114" s="317" customFormat="1" ht="15" customHeight="1" x14ac:dyDescent="0.2">
      <c r="A145" s="315"/>
      <c r="B145" s="304"/>
      <c r="C145" s="304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304"/>
      <c r="AC145" s="304"/>
      <c r="AD145" s="304"/>
      <c r="AE145" s="304"/>
      <c r="AF145" s="304"/>
      <c r="AG145" s="304"/>
      <c r="AH145" s="304"/>
      <c r="AI145" s="304"/>
      <c r="AJ145" s="304"/>
      <c r="AK145" s="304"/>
      <c r="AL145" s="304"/>
      <c r="AM145" s="304"/>
      <c r="AN145" s="304"/>
      <c r="AO145" s="304"/>
      <c r="AP145" s="304"/>
      <c r="AQ145" s="304"/>
      <c r="AR145" s="323"/>
      <c r="AS145" s="323"/>
      <c r="AT145" s="323"/>
      <c r="AU145" s="337"/>
      <c r="AV145" s="338"/>
      <c r="AW145" s="339"/>
      <c r="AX145" s="328"/>
      <c r="AY145" s="324"/>
      <c r="AZ145" s="323"/>
      <c r="BA145" s="323"/>
      <c r="BB145" s="323"/>
      <c r="BC145" s="323"/>
      <c r="BD145" s="327"/>
      <c r="BE145" s="336"/>
      <c r="BF145" s="16"/>
      <c r="BG145" s="315"/>
    </row>
    <row r="146" spans="1:114" s="317" customFormat="1" ht="15" customHeight="1" x14ac:dyDescent="0.2">
      <c r="A146" s="315"/>
      <c r="B146" s="304"/>
      <c r="C146" s="304"/>
      <c r="D146" s="16"/>
      <c r="E146" s="16"/>
      <c r="F146" s="16"/>
      <c r="G146" s="16"/>
      <c r="H146" s="304"/>
      <c r="I146" s="304"/>
      <c r="J146" s="304"/>
      <c r="K146" s="304"/>
      <c r="L146" s="304"/>
      <c r="M146" s="304"/>
      <c r="N146" s="304"/>
      <c r="O146" s="304"/>
      <c r="P146" s="304"/>
      <c r="Q146" s="304"/>
      <c r="R146" s="304"/>
      <c r="S146" s="304"/>
      <c r="T146" s="304"/>
      <c r="U146" s="304"/>
      <c r="V146" s="304"/>
      <c r="W146" s="304"/>
      <c r="X146" s="304"/>
      <c r="Y146" s="304"/>
      <c r="Z146" s="304"/>
      <c r="AA146" s="304"/>
      <c r="AB146" s="304"/>
      <c r="AC146" s="304"/>
      <c r="AD146" s="304"/>
      <c r="AE146" s="304"/>
      <c r="AF146" s="304"/>
      <c r="AG146" s="304"/>
      <c r="AH146" s="304"/>
      <c r="AI146" s="304"/>
      <c r="AJ146" s="304"/>
      <c r="AK146" s="304"/>
      <c r="AL146" s="304"/>
      <c r="AM146" s="304"/>
      <c r="AN146" s="304"/>
      <c r="AO146" s="304"/>
      <c r="AP146" s="304"/>
      <c r="AQ146" s="304"/>
      <c r="AR146" s="328"/>
      <c r="AS146" s="328"/>
      <c r="AT146" s="328"/>
      <c r="AU146" s="337"/>
      <c r="AV146" s="338"/>
      <c r="AW146" s="339"/>
      <c r="AX146" s="328"/>
      <c r="AY146" s="329"/>
      <c r="AZ146" s="328"/>
      <c r="BA146" s="328"/>
      <c r="BB146" s="328"/>
      <c r="BC146" s="328"/>
      <c r="BD146" s="325"/>
      <c r="BE146" s="336"/>
      <c r="BF146" s="16"/>
      <c r="BG146" s="315"/>
    </row>
    <row r="147" spans="1:114" s="317" customFormat="1" ht="15" customHeight="1" x14ac:dyDescent="0.2">
      <c r="A147" s="321"/>
      <c r="B147" s="16"/>
      <c r="C147" s="16"/>
      <c r="D147" s="16"/>
      <c r="E147" s="16"/>
      <c r="F147" s="16"/>
      <c r="G147" s="16"/>
      <c r="H147" s="912"/>
      <c r="I147" s="912"/>
      <c r="J147" s="912"/>
      <c r="K147" s="912"/>
      <c r="L147" s="912"/>
      <c r="M147" s="912"/>
      <c r="N147" s="912"/>
      <c r="O147" s="912"/>
      <c r="P147" s="912"/>
      <c r="Q147" s="912"/>
      <c r="R147" s="912"/>
      <c r="S147" s="912"/>
      <c r="T147" s="137"/>
      <c r="U147" s="137"/>
      <c r="V147" s="137"/>
      <c r="W147" s="137"/>
      <c r="X147" s="137"/>
      <c r="Y147" s="137"/>
      <c r="Z147" s="137"/>
      <c r="AA147" s="137"/>
      <c r="AB147" s="304"/>
      <c r="AC147" s="304"/>
      <c r="AD147" s="304"/>
      <c r="AE147" s="304"/>
      <c r="AF147" s="304"/>
      <c r="AG147" s="304"/>
      <c r="AH147" s="304"/>
      <c r="AI147" s="304"/>
      <c r="AJ147" s="304"/>
      <c r="AK147" s="304"/>
      <c r="AL147" s="304"/>
      <c r="AM147" s="304"/>
      <c r="AN147" s="304"/>
      <c r="AO147" s="304"/>
      <c r="AP147" s="304"/>
      <c r="AQ147" s="304"/>
      <c r="AR147" s="328"/>
      <c r="AS147" s="328"/>
      <c r="AT147" s="328"/>
      <c r="AU147" s="337"/>
      <c r="AV147" s="338"/>
      <c r="AW147" s="339"/>
      <c r="AX147" s="323"/>
      <c r="AY147" s="329"/>
      <c r="AZ147" s="328"/>
      <c r="BA147" s="328"/>
      <c r="BB147" s="328"/>
      <c r="BC147" s="328"/>
      <c r="BD147" s="325"/>
      <c r="BE147" s="336"/>
      <c r="BF147" s="16"/>
      <c r="BG147" s="315"/>
    </row>
    <row r="148" spans="1:114" s="317" customFormat="1" ht="15" customHeight="1" x14ac:dyDescent="0.2">
      <c r="A148" s="321"/>
      <c r="B148" s="16"/>
      <c r="C148" s="16"/>
      <c r="D148" s="16"/>
      <c r="E148" s="16"/>
      <c r="F148" s="16"/>
      <c r="G148" s="16"/>
      <c r="H148" s="912"/>
      <c r="I148" s="912"/>
      <c r="J148" s="912"/>
      <c r="K148" s="912"/>
      <c r="L148" s="912"/>
      <c r="M148" s="912"/>
      <c r="N148" s="912"/>
      <c r="O148" s="912"/>
      <c r="P148" s="912"/>
      <c r="Q148" s="912"/>
      <c r="R148" s="912"/>
      <c r="S148" s="912"/>
      <c r="T148" s="137"/>
      <c r="U148" s="137"/>
      <c r="V148" s="137"/>
      <c r="W148" s="137"/>
      <c r="X148" s="137"/>
      <c r="Y148" s="137"/>
      <c r="Z148" s="137"/>
      <c r="AA148" s="137"/>
      <c r="AB148" s="304"/>
      <c r="AC148" s="304"/>
      <c r="AD148" s="304"/>
      <c r="AE148" s="304"/>
      <c r="AF148" s="304"/>
      <c r="AG148" s="304"/>
      <c r="AH148" s="304"/>
      <c r="AI148" s="304"/>
      <c r="AJ148" s="304"/>
      <c r="AK148" s="304"/>
      <c r="AL148" s="304"/>
      <c r="AM148" s="304"/>
      <c r="AN148" s="304"/>
      <c r="AO148" s="304"/>
      <c r="AP148" s="304"/>
      <c r="AQ148" s="304"/>
      <c r="AR148" s="328"/>
      <c r="AS148" s="328"/>
      <c r="AT148" s="328"/>
      <c r="AU148" s="1024">
        <v>31</v>
      </c>
      <c r="AV148" s="1025"/>
      <c r="AW148" s="1026"/>
      <c r="AX148" s="323"/>
      <c r="AY148" s="329"/>
      <c r="AZ148" s="328"/>
      <c r="BA148" s="328"/>
      <c r="BB148" s="328"/>
      <c r="BC148" s="328"/>
      <c r="BD148" s="325"/>
      <c r="BE148" s="336"/>
      <c r="BF148" s="16"/>
      <c r="BG148" s="315"/>
    </row>
    <row r="149" spans="1:114" s="317" customFormat="1" ht="15" customHeight="1" x14ac:dyDescent="0.2">
      <c r="A149" s="321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304"/>
      <c r="AC149" s="304"/>
      <c r="AD149" s="304"/>
      <c r="AE149" s="304"/>
      <c r="AF149" s="304"/>
      <c r="AG149" s="304"/>
      <c r="AH149" s="304"/>
      <c r="AI149" s="304"/>
      <c r="AJ149" s="304"/>
      <c r="AK149" s="304"/>
      <c r="AL149" s="304"/>
      <c r="AM149" s="304"/>
      <c r="AN149" s="304"/>
      <c r="AO149" s="304"/>
      <c r="AP149" s="304"/>
      <c r="AQ149" s="304"/>
      <c r="AR149" s="328"/>
      <c r="AS149" s="328"/>
      <c r="AT149" s="328"/>
      <c r="AU149" s="1024"/>
      <c r="AV149" s="1025"/>
      <c r="AW149" s="1026"/>
      <c r="AX149" s="323"/>
      <c r="AY149" s="329"/>
      <c r="AZ149" s="328"/>
      <c r="BA149" s="328"/>
      <c r="BB149" s="328"/>
      <c r="BC149" s="328"/>
      <c r="BD149" s="325"/>
      <c r="BE149" s="336"/>
      <c r="BF149" s="16"/>
      <c r="BG149" s="315"/>
      <c r="BJ149" s="83"/>
      <c r="BK149" s="83"/>
      <c r="BL149" s="83"/>
      <c r="BM149" s="83"/>
      <c r="BN149" s="83"/>
      <c r="BO149" s="83"/>
      <c r="BP149" s="83"/>
      <c r="BQ149" s="83"/>
      <c r="BR149" s="83"/>
      <c r="BS149" s="83"/>
      <c r="BT149" s="83"/>
      <c r="BU149" s="83"/>
      <c r="BV149" s="83"/>
      <c r="BW149" s="83"/>
      <c r="BX149" s="83"/>
      <c r="BY149" s="83"/>
      <c r="BZ149" s="83"/>
      <c r="CA149" s="83"/>
      <c r="CB149" s="83"/>
      <c r="CC149" s="83"/>
      <c r="CD149" s="83"/>
      <c r="CE149" s="83"/>
      <c r="CF149" s="83"/>
      <c r="CG149" s="83"/>
      <c r="CH149" s="83"/>
      <c r="CI149" s="83"/>
      <c r="CJ149" s="83"/>
      <c r="CK149" s="83"/>
      <c r="CL149" s="83"/>
      <c r="CM149" s="83"/>
      <c r="CN149" s="83"/>
      <c r="CO149" s="83"/>
      <c r="CP149" s="83"/>
      <c r="CQ149" s="83"/>
      <c r="CR149" s="83"/>
      <c r="CS149" s="83"/>
      <c r="CT149" s="83"/>
      <c r="CU149" s="83"/>
      <c r="CV149" s="83"/>
      <c r="CW149" s="83"/>
      <c r="CX149" s="83"/>
      <c r="CY149" s="83"/>
      <c r="CZ149" s="83"/>
      <c r="DA149" s="83"/>
      <c r="DB149" s="83"/>
      <c r="DC149" s="83"/>
      <c r="DD149" s="83"/>
      <c r="DE149" s="83"/>
      <c r="DF149" s="83"/>
      <c r="DG149" s="83"/>
      <c r="DH149" s="83"/>
      <c r="DI149" s="83"/>
      <c r="DJ149" s="83"/>
    </row>
    <row r="150" spans="1:114" s="83" customFormat="1" ht="15" customHeight="1" x14ac:dyDescent="0.2">
      <c r="A150" s="321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328"/>
      <c r="AS150" s="328"/>
      <c r="AT150" s="328"/>
      <c r="AU150" s="333"/>
      <c r="AV150" s="334"/>
      <c r="AW150" s="335"/>
      <c r="AX150" s="323"/>
      <c r="AY150" s="324"/>
      <c r="AZ150" s="323"/>
      <c r="BA150" s="323"/>
      <c r="BB150" s="323"/>
      <c r="BC150" s="323"/>
      <c r="BD150" s="325"/>
      <c r="BE150" s="326"/>
      <c r="BF150" s="16"/>
      <c r="BG150" s="321"/>
    </row>
    <row r="151" spans="1:114" s="83" customFormat="1" ht="15" customHeight="1" x14ac:dyDescent="0.2">
      <c r="A151" s="321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328"/>
      <c r="AS151" s="328"/>
      <c r="AT151" s="328"/>
      <c r="AU151" s="333"/>
      <c r="AV151" s="338"/>
      <c r="AW151" s="335"/>
      <c r="AX151" s="323"/>
      <c r="AY151" s="324"/>
      <c r="AZ151" s="323"/>
      <c r="BA151" s="323"/>
      <c r="BB151" s="323"/>
      <c r="BC151" s="323"/>
      <c r="BD151" s="325"/>
      <c r="BE151" s="326"/>
      <c r="BF151" s="16"/>
      <c r="BG151" s="321"/>
    </row>
    <row r="152" spans="1:114" s="83" customFormat="1" ht="15" customHeight="1" thickBot="1" x14ac:dyDescent="0.25">
      <c r="A152" s="321"/>
      <c r="B152" s="16"/>
      <c r="C152" s="16"/>
      <c r="D152" s="16"/>
      <c r="E152" s="16"/>
      <c r="F152" s="16"/>
      <c r="G152" s="16"/>
      <c r="H152" s="912"/>
      <c r="I152" s="912"/>
      <c r="J152" s="912"/>
      <c r="K152" s="912"/>
      <c r="L152" s="912"/>
      <c r="M152" s="912"/>
      <c r="N152" s="912"/>
      <c r="O152" s="912"/>
      <c r="P152" s="912"/>
      <c r="Q152" s="912"/>
      <c r="R152" s="912"/>
      <c r="S152" s="912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328"/>
      <c r="AS152" s="328"/>
      <c r="AT152" s="328"/>
      <c r="AU152" s="340"/>
      <c r="AV152" s="341"/>
      <c r="AW152" s="342"/>
      <c r="AX152" s="323"/>
      <c r="AY152" s="324"/>
      <c r="AZ152" s="323"/>
      <c r="BA152" s="323"/>
      <c r="BB152" s="323"/>
      <c r="BC152" s="323"/>
      <c r="BD152" s="325"/>
      <c r="BE152" s="326"/>
      <c r="BF152" s="16"/>
      <c r="BG152" s="321"/>
    </row>
    <row r="153" spans="1:114" s="83" customFormat="1" ht="15" customHeight="1" x14ac:dyDescent="0.2">
      <c r="A153" s="321"/>
      <c r="B153" s="16"/>
      <c r="C153" s="16"/>
      <c r="D153" s="16"/>
      <c r="E153" s="16"/>
      <c r="F153" s="16"/>
      <c r="G153" s="16"/>
      <c r="H153" s="912"/>
      <c r="I153" s="912"/>
      <c r="J153" s="912"/>
      <c r="K153" s="912"/>
      <c r="L153" s="912"/>
      <c r="M153" s="912"/>
      <c r="N153" s="912"/>
      <c r="O153" s="912"/>
      <c r="P153" s="912"/>
      <c r="Q153" s="912"/>
      <c r="R153" s="912"/>
      <c r="S153" s="912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328"/>
      <c r="AS153" s="328"/>
      <c r="AT153" s="328"/>
      <c r="AU153" s="328"/>
      <c r="AV153" s="323"/>
      <c r="AW153" s="323"/>
      <c r="AX153" s="323"/>
      <c r="AY153" s="324"/>
      <c r="AZ153" s="323"/>
      <c r="BA153" s="323"/>
      <c r="BB153" s="323"/>
      <c r="BC153" s="323"/>
      <c r="BD153" s="325"/>
      <c r="BE153" s="326"/>
      <c r="BF153" s="16"/>
      <c r="BG153" s="321"/>
    </row>
    <row r="154" spans="1:114" s="83" customFormat="1" ht="15" customHeight="1" x14ac:dyDescent="0.2">
      <c r="A154" s="321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41"/>
      <c r="AR154" s="328"/>
      <c r="AS154" s="328"/>
      <c r="AT154" s="328"/>
      <c r="AU154" s="328"/>
      <c r="AV154" s="328"/>
      <c r="AW154" s="328"/>
      <c r="AX154" s="328"/>
      <c r="AY154" s="329"/>
      <c r="AZ154" s="323"/>
      <c r="BA154" s="323"/>
      <c r="BB154" s="323"/>
      <c r="BC154" s="323"/>
      <c r="BD154" s="325"/>
      <c r="BE154" s="326"/>
      <c r="BF154" s="16"/>
      <c r="BG154" s="321"/>
    </row>
    <row r="155" spans="1:114" s="83" customFormat="1" ht="15" customHeight="1" x14ac:dyDescent="0.2">
      <c r="A155" s="321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41"/>
      <c r="AR155" s="328"/>
      <c r="AS155" s="328"/>
      <c r="AT155" s="328"/>
      <c r="AU155" s="1028">
        <v>12.5</v>
      </c>
      <c r="AV155" s="1028"/>
      <c r="AW155" s="1028"/>
      <c r="AX155" s="1028"/>
      <c r="AY155" s="329"/>
      <c r="AZ155" s="323"/>
      <c r="BA155" s="323"/>
      <c r="BB155" s="323"/>
      <c r="BC155" s="323"/>
      <c r="BD155" s="325"/>
      <c r="BE155" s="326"/>
      <c r="BF155" s="16"/>
      <c r="BG155" s="321"/>
    </row>
    <row r="156" spans="1:114" s="83" customFormat="1" ht="15" customHeight="1" x14ac:dyDescent="0.2">
      <c r="A156" s="321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328"/>
      <c r="AS156" s="328"/>
      <c r="AT156" s="328"/>
      <c r="AU156" s="1028"/>
      <c r="AV156" s="1028"/>
      <c r="AW156" s="1028"/>
      <c r="AX156" s="1028"/>
      <c r="AY156" s="329"/>
      <c r="AZ156" s="323"/>
      <c r="BA156" s="323"/>
      <c r="BB156" s="328"/>
      <c r="BC156" s="328"/>
      <c r="BD156" s="325"/>
      <c r="BE156" s="326"/>
      <c r="BF156" s="16"/>
      <c r="BG156" s="321"/>
    </row>
    <row r="157" spans="1:114" s="83" customFormat="1" ht="15" customHeight="1" x14ac:dyDescent="0.2">
      <c r="A157" s="321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328"/>
      <c r="AS157" s="323"/>
      <c r="AT157" s="323"/>
      <c r="AU157" s="323"/>
      <c r="AV157" s="328"/>
      <c r="AW157" s="328"/>
      <c r="AX157" s="328"/>
      <c r="AY157" s="329"/>
      <c r="AZ157" s="323"/>
      <c r="BA157" s="323"/>
      <c r="BB157" s="323"/>
      <c r="BC157" s="328"/>
      <c r="BD157" s="325"/>
      <c r="BE157" s="326"/>
      <c r="BF157" s="16"/>
      <c r="BG157" s="321"/>
    </row>
    <row r="158" spans="1:114" s="83" customFormat="1" ht="15" customHeight="1" thickBot="1" x14ac:dyDescent="0.25">
      <c r="A158" s="321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357"/>
      <c r="AS158" s="357"/>
      <c r="AT158" s="357"/>
      <c r="AU158" s="357"/>
      <c r="AV158" s="357"/>
      <c r="AW158" s="357"/>
      <c r="AX158" s="357"/>
      <c r="AY158" s="357"/>
      <c r="AZ158" s="357"/>
      <c r="BA158" s="357"/>
      <c r="BB158" s="357"/>
      <c r="BC158" s="357"/>
      <c r="BD158" s="358"/>
      <c r="BE158" s="326"/>
      <c r="BF158" s="304"/>
      <c r="BG158" s="321"/>
      <c r="BJ158" s="317"/>
      <c r="BK158" s="317"/>
      <c r="BL158" s="317"/>
      <c r="BM158" s="317"/>
      <c r="BN158" s="317"/>
      <c r="BO158" s="317"/>
      <c r="BP158" s="317"/>
      <c r="BQ158" s="317"/>
      <c r="BR158" s="317"/>
      <c r="BS158" s="317"/>
      <c r="BT158" s="317"/>
      <c r="BU158" s="317"/>
      <c r="BV158" s="317"/>
      <c r="BW158" s="317"/>
      <c r="BX158" s="317"/>
      <c r="BY158" s="317"/>
      <c r="BZ158" s="317"/>
      <c r="CA158" s="317"/>
      <c r="CB158" s="317"/>
      <c r="CC158" s="317"/>
      <c r="CD158" s="317"/>
      <c r="CE158" s="317"/>
      <c r="CF158" s="317"/>
      <c r="CG158" s="317"/>
      <c r="CH158" s="317"/>
      <c r="CI158" s="317"/>
      <c r="CJ158" s="317"/>
      <c r="CK158" s="317"/>
      <c r="CL158" s="317"/>
      <c r="CM158" s="317"/>
      <c r="CN158" s="317"/>
      <c r="CO158" s="317"/>
      <c r="CP158" s="317"/>
      <c r="CQ158" s="317"/>
      <c r="CR158" s="317"/>
      <c r="CS158" s="317"/>
      <c r="CT158" s="317"/>
      <c r="CU158" s="317"/>
      <c r="CV158" s="317"/>
      <c r="CW158" s="317"/>
      <c r="CX158" s="317"/>
      <c r="CY158" s="317"/>
      <c r="CZ158" s="317"/>
      <c r="DA158" s="317"/>
      <c r="DB158" s="317"/>
      <c r="DC158" s="317"/>
      <c r="DD158" s="317"/>
      <c r="DE158" s="317"/>
      <c r="DF158" s="317"/>
      <c r="DG158" s="317"/>
      <c r="DH158" s="317"/>
      <c r="DI158" s="317"/>
      <c r="DJ158" s="317"/>
    </row>
    <row r="159" spans="1:114" s="317" customFormat="1" ht="15" customHeight="1" thickBot="1" x14ac:dyDescent="0.25">
      <c r="A159" s="315"/>
      <c r="B159" s="304"/>
      <c r="C159" s="304"/>
      <c r="D159" s="304"/>
      <c r="E159" s="304"/>
      <c r="F159" s="304"/>
      <c r="G159" s="304"/>
      <c r="H159" s="304"/>
      <c r="I159" s="304"/>
      <c r="J159" s="304"/>
      <c r="K159" s="304"/>
      <c r="L159" s="304"/>
      <c r="M159" s="304"/>
      <c r="N159" s="304"/>
      <c r="O159" s="304"/>
      <c r="P159" s="304"/>
      <c r="Q159" s="304"/>
      <c r="R159" s="304"/>
      <c r="S159" s="304"/>
      <c r="T159" s="304"/>
      <c r="U159" s="304"/>
      <c r="V159" s="304"/>
      <c r="W159" s="304"/>
      <c r="X159" s="304"/>
      <c r="Y159" s="304"/>
      <c r="Z159" s="304"/>
      <c r="AA159" s="304"/>
      <c r="AB159" s="304"/>
      <c r="AC159" s="304"/>
      <c r="AD159" s="304"/>
      <c r="AE159" s="304"/>
      <c r="AF159" s="304"/>
      <c r="AG159" s="304"/>
      <c r="AH159" s="304"/>
      <c r="AI159" s="304"/>
      <c r="AJ159" s="304"/>
      <c r="AK159" s="304"/>
      <c r="AL159" s="304"/>
      <c r="AM159" s="304"/>
      <c r="AN159" s="304"/>
      <c r="AO159" s="304"/>
      <c r="AP159" s="304"/>
      <c r="AQ159" s="304"/>
      <c r="AR159" s="359"/>
      <c r="AS159" s="359"/>
      <c r="AT159" s="359"/>
      <c r="AU159" s="359"/>
      <c r="AV159" s="359"/>
      <c r="AW159" s="359"/>
      <c r="AX159" s="359"/>
      <c r="AY159" s="359"/>
      <c r="AZ159" s="359"/>
      <c r="BA159" s="359"/>
      <c r="BB159" s="359"/>
      <c r="BC159" s="359"/>
      <c r="BD159" s="359"/>
      <c r="BE159" s="360"/>
      <c r="BF159" s="304"/>
      <c r="BG159" s="315"/>
    </row>
    <row r="160" spans="1:114" s="317" customFormat="1" ht="15" customHeight="1" thickTop="1" x14ac:dyDescent="0.2">
      <c r="A160" s="315"/>
      <c r="B160" s="304"/>
      <c r="C160" s="304"/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  <c r="W160" s="304"/>
      <c r="X160" s="304"/>
      <c r="Y160" s="304"/>
      <c r="Z160" s="304"/>
      <c r="AA160" s="304"/>
      <c r="AB160" s="304"/>
      <c r="AC160" s="304"/>
      <c r="AD160" s="304"/>
      <c r="AE160" s="304"/>
      <c r="AF160" s="304"/>
      <c r="AG160" s="304"/>
      <c r="AH160" s="304"/>
      <c r="AI160" s="304"/>
      <c r="AJ160" s="304"/>
      <c r="AK160" s="304"/>
      <c r="AL160" s="304"/>
      <c r="AM160" s="304"/>
      <c r="AN160" s="304"/>
      <c r="AO160" s="304"/>
      <c r="AP160" s="304"/>
      <c r="AQ160" s="304"/>
      <c r="AR160" s="304"/>
      <c r="AS160" s="304"/>
      <c r="AT160" s="304"/>
      <c r="AU160" s="304"/>
      <c r="AV160" s="304"/>
      <c r="AW160" s="304"/>
      <c r="AX160" s="304"/>
      <c r="AY160" s="304"/>
      <c r="AZ160" s="304"/>
      <c r="BA160" s="304"/>
      <c r="BB160" s="304"/>
      <c r="BC160" s="304"/>
      <c r="BD160" s="304"/>
      <c r="BE160" s="304"/>
      <c r="BF160" s="304"/>
      <c r="BG160" s="315"/>
      <c r="BJ160" s="83"/>
      <c r="BK160" s="83"/>
      <c r="BL160" s="83"/>
      <c r="BM160" s="83"/>
      <c r="BN160" s="83"/>
      <c r="BO160" s="83"/>
      <c r="BP160" s="83"/>
      <c r="BQ160" s="83"/>
      <c r="BR160" s="83"/>
      <c r="BS160" s="83"/>
      <c r="BT160" s="83"/>
      <c r="BU160" s="83"/>
      <c r="BV160" s="83"/>
      <c r="BW160" s="83"/>
      <c r="BX160" s="83"/>
      <c r="BY160" s="83"/>
      <c r="BZ160" s="83"/>
      <c r="CA160" s="83"/>
      <c r="CB160" s="83"/>
      <c r="CC160" s="83"/>
      <c r="CD160" s="83"/>
      <c r="CE160" s="83"/>
      <c r="CF160" s="83"/>
      <c r="CG160" s="83"/>
      <c r="CH160" s="83"/>
      <c r="CI160" s="83"/>
      <c r="CJ160" s="83"/>
      <c r="CK160" s="83"/>
      <c r="CL160" s="83"/>
      <c r="CM160" s="83"/>
      <c r="CN160" s="83"/>
      <c r="CO160" s="83"/>
      <c r="CP160" s="83"/>
      <c r="CQ160" s="83"/>
      <c r="CR160" s="83"/>
      <c r="CS160" s="83"/>
      <c r="CT160" s="83"/>
      <c r="CU160" s="83"/>
      <c r="CV160" s="83"/>
      <c r="CW160" s="83"/>
      <c r="CX160" s="83"/>
      <c r="CY160" s="83"/>
      <c r="CZ160" s="83"/>
      <c r="DA160" s="83"/>
      <c r="DB160" s="83"/>
      <c r="DC160" s="83"/>
      <c r="DD160" s="83"/>
      <c r="DE160" s="83"/>
      <c r="DF160" s="83"/>
      <c r="DG160" s="83"/>
      <c r="DH160" s="83"/>
      <c r="DI160" s="83"/>
      <c r="DJ160" s="83"/>
    </row>
    <row r="161" spans="1:114" s="83" customFormat="1" ht="15" customHeight="1" x14ac:dyDescent="0.2">
      <c r="A161" s="315"/>
      <c r="B161" s="304"/>
      <c r="C161" s="913" t="s">
        <v>390</v>
      </c>
      <c r="D161" s="914"/>
      <c r="E161" s="914"/>
      <c r="F161" s="914"/>
      <c r="G161" s="914"/>
      <c r="H161" s="914"/>
      <c r="I161" s="914"/>
      <c r="J161" s="914"/>
      <c r="K161" s="914"/>
      <c r="L161" s="914"/>
      <c r="M161" s="914"/>
      <c r="N161" s="914"/>
      <c r="O161" s="914"/>
      <c r="P161" s="914"/>
      <c r="Q161" s="914"/>
      <c r="R161" s="914"/>
      <c r="S161" s="914"/>
      <c r="T161" s="914"/>
      <c r="U161" s="914"/>
      <c r="V161" s="914"/>
      <c r="W161" s="914"/>
      <c r="X161" s="914"/>
      <c r="Y161" s="914"/>
      <c r="Z161" s="914"/>
      <c r="AA161" s="914"/>
      <c r="AB161" s="914"/>
      <c r="AC161" s="914"/>
      <c r="AD161" s="914"/>
      <c r="AE161" s="914"/>
      <c r="AF161" s="914"/>
      <c r="AG161" s="914"/>
      <c r="AH161" s="914"/>
      <c r="AI161" s="914"/>
      <c r="AJ161" s="914"/>
      <c r="AK161" s="914"/>
      <c r="AL161" s="914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304"/>
      <c r="AY161" s="304"/>
      <c r="AZ161" s="304"/>
      <c r="BA161" s="304"/>
      <c r="BB161" s="304"/>
      <c r="BC161" s="304"/>
      <c r="BD161" s="304"/>
      <c r="BE161" s="304"/>
      <c r="BF161" s="304"/>
      <c r="BG161" s="321"/>
    </row>
    <row r="162" spans="1:114" s="83" customFormat="1" ht="15" customHeight="1" thickBot="1" x14ac:dyDescent="0.25">
      <c r="A162" s="315"/>
      <c r="B162" s="304"/>
      <c r="C162" s="304"/>
      <c r="D162" s="304"/>
      <c r="E162" s="304"/>
      <c r="F162" s="304"/>
      <c r="G162" s="304"/>
      <c r="H162" s="304"/>
      <c r="I162" s="304"/>
      <c r="J162" s="304"/>
      <c r="K162" s="304"/>
      <c r="L162" s="304"/>
      <c r="M162" s="304"/>
      <c r="N162" s="304"/>
      <c r="O162" s="304"/>
      <c r="P162" s="304"/>
      <c r="Q162" s="304"/>
      <c r="R162" s="304"/>
      <c r="S162" s="304"/>
      <c r="T162" s="304"/>
      <c r="U162" s="304"/>
      <c r="V162" s="304"/>
      <c r="W162" s="304"/>
      <c r="X162" s="304"/>
      <c r="Y162" s="304"/>
      <c r="Z162" s="304"/>
      <c r="AA162" s="304"/>
      <c r="AB162" s="304"/>
      <c r="AC162" s="304"/>
      <c r="AD162" s="304"/>
      <c r="AE162" s="304"/>
      <c r="AF162" s="304"/>
      <c r="AG162" s="304"/>
      <c r="AH162" s="304"/>
      <c r="AI162" s="304"/>
      <c r="AJ162" s="304"/>
      <c r="AK162" s="304"/>
      <c r="AL162" s="304"/>
      <c r="AM162" s="304"/>
      <c r="AN162" s="304"/>
      <c r="AO162" s="304"/>
      <c r="AP162" s="304"/>
      <c r="AQ162" s="304"/>
      <c r="AR162" s="304"/>
      <c r="AS162" s="304"/>
      <c r="AT162" s="304"/>
      <c r="AU162" s="304"/>
      <c r="AV162" s="304"/>
      <c r="AW162" s="304"/>
      <c r="AX162" s="304"/>
      <c r="AY162" s="304"/>
      <c r="AZ162" s="304"/>
      <c r="BA162" s="304"/>
      <c r="BB162" s="304"/>
      <c r="BC162" s="304"/>
      <c r="BD162" s="304"/>
      <c r="BE162" s="304"/>
      <c r="BF162" s="304"/>
      <c r="BG162" s="321"/>
    </row>
    <row r="163" spans="1:114" s="83" customFormat="1" ht="15" customHeight="1" thickBot="1" x14ac:dyDescent="0.25">
      <c r="A163" s="315"/>
      <c r="B163" s="304"/>
      <c r="C163" s="121" t="s">
        <v>187</v>
      </c>
      <c r="D163" s="121"/>
      <c r="E163" s="121"/>
      <c r="F163" s="718" t="str">
        <f>IF(AB10="","",IF(AB10="20L3200.06",BJ75+153.5,IF(AB10="20L3500.06",BJ75+203.5,IF(AB10="20L3800.06",BJ75+253.05))))</f>
        <v/>
      </c>
      <c r="G163" s="719"/>
      <c r="H163" s="719"/>
      <c r="I163" s="719"/>
      <c r="J163" s="720"/>
      <c r="K163" s="907" t="s">
        <v>136</v>
      </c>
      <c r="L163" s="908"/>
      <c r="M163" s="909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304"/>
      <c r="AY163" s="304"/>
      <c r="AZ163" s="304"/>
      <c r="BA163" s="304"/>
      <c r="BB163" s="304"/>
      <c r="BC163" s="304"/>
      <c r="BD163" s="304"/>
      <c r="BE163" s="304"/>
      <c r="BF163" s="304"/>
      <c r="BG163" s="321"/>
    </row>
    <row r="164" spans="1:114" s="83" customFormat="1" ht="15" customHeight="1" x14ac:dyDescent="0.2">
      <c r="A164" s="315"/>
      <c r="B164" s="304"/>
      <c r="C164" s="304"/>
      <c r="D164" s="304"/>
      <c r="E164" s="304"/>
      <c r="F164" s="304"/>
      <c r="G164" s="304"/>
      <c r="H164" s="304"/>
      <c r="I164" s="304"/>
      <c r="J164" s="304"/>
      <c r="K164" s="304"/>
      <c r="L164" s="304"/>
      <c r="M164" s="304"/>
      <c r="N164" s="304"/>
      <c r="O164" s="304"/>
      <c r="P164" s="304"/>
      <c r="Q164" s="304"/>
      <c r="R164" s="304"/>
      <c r="S164" s="304"/>
      <c r="T164" s="304"/>
      <c r="U164" s="304"/>
      <c r="V164" s="304"/>
      <c r="W164" s="304"/>
      <c r="X164" s="304"/>
      <c r="Y164" s="304"/>
      <c r="Z164" s="304"/>
      <c r="AA164" s="304"/>
      <c r="AB164" s="304"/>
      <c r="AC164" s="304"/>
      <c r="AD164" s="304"/>
      <c r="AE164" s="304"/>
      <c r="AF164" s="304"/>
      <c r="AG164" s="304"/>
      <c r="AH164" s="304"/>
      <c r="AI164" s="304"/>
      <c r="AJ164" s="304"/>
      <c r="AK164" s="304"/>
      <c r="AL164" s="304"/>
      <c r="AM164" s="304"/>
      <c r="AN164" s="304"/>
      <c r="AO164" s="304"/>
      <c r="AP164" s="304"/>
      <c r="AQ164" s="304"/>
      <c r="AR164" s="304"/>
      <c r="AS164" s="304"/>
      <c r="AT164" s="304"/>
      <c r="AU164" s="304"/>
      <c r="AV164" s="304"/>
      <c r="AW164" s="304"/>
      <c r="AX164" s="304"/>
      <c r="AY164" s="304"/>
      <c r="AZ164" s="304"/>
      <c r="BA164" s="304"/>
      <c r="BB164" s="304"/>
      <c r="BC164" s="304"/>
      <c r="BD164" s="304"/>
      <c r="BE164" s="304"/>
      <c r="BF164" s="304"/>
      <c r="BG164" s="321"/>
    </row>
    <row r="165" spans="1:114" s="83" customFormat="1" ht="15" customHeight="1" x14ac:dyDescent="0.2">
      <c r="A165" s="315"/>
      <c r="B165" s="315"/>
      <c r="C165" s="315"/>
      <c r="D165" s="315"/>
      <c r="E165" s="315"/>
      <c r="F165" s="315"/>
      <c r="G165" s="315"/>
      <c r="H165" s="315"/>
      <c r="I165" s="315"/>
      <c r="J165" s="315"/>
      <c r="K165" s="315"/>
      <c r="L165" s="315"/>
      <c r="M165" s="315"/>
      <c r="N165" s="315"/>
      <c r="O165" s="315"/>
      <c r="P165" s="315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15"/>
      <c r="AI165" s="315"/>
      <c r="AJ165" s="315"/>
      <c r="AK165" s="315"/>
      <c r="AL165" s="315"/>
      <c r="AM165" s="315"/>
      <c r="AN165" s="315"/>
      <c r="AO165" s="315"/>
      <c r="AP165" s="315"/>
      <c r="AQ165" s="315"/>
      <c r="AR165" s="315"/>
      <c r="AS165" s="315"/>
      <c r="AT165" s="315"/>
      <c r="AU165" s="315"/>
      <c r="AV165" s="315"/>
      <c r="AW165" s="315"/>
      <c r="AX165" s="315"/>
      <c r="AY165" s="315"/>
      <c r="AZ165" s="315"/>
      <c r="BA165" s="315"/>
      <c r="BB165" s="315"/>
      <c r="BC165" s="315"/>
      <c r="BD165" s="315"/>
      <c r="BE165" s="315"/>
      <c r="BF165" s="315"/>
      <c r="BG165" s="321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</row>
    <row r="166" spans="1:114" ht="15.75" x14ac:dyDescent="0.2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131"/>
      <c r="AO166" s="131"/>
      <c r="AP166" s="131"/>
      <c r="AQ166" s="131"/>
      <c r="AR166" s="105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161"/>
    </row>
    <row r="167" spans="1:114" ht="23.25" x14ac:dyDescent="0.2">
      <c r="A167" s="101"/>
      <c r="B167" s="101"/>
      <c r="C167" s="906" t="s">
        <v>808</v>
      </c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900"/>
      <c r="AE167" s="900"/>
      <c r="AF167" s="900"/>
      <c r="AG167" s="900"/>
      <c r="AH167" s="900"/>
      <c r="AI167" s="900"/>
      <c r="AJ167" s="900"/>
      <c r="AK167" s="900"/>
      <c r="AL167" s="900"/>
      <c r="AM167" s="900"/>
      <c r="AN167" s="900"/>
      <c r="AO167" s="900"/>
      <c r="AP167" s="900"/>
      <c r="AQ167" s="900"/>
      <c r="AR167" s="900"/>
      <c r="AS167" s="900"/>
      <c r="AT167" s="900"/>
      <c r="AU167" s="900"/>
      <c r="AV167" s="900"/>
      <c r="AW167" s="900"/>
      <c r="AX167" s="900"/>
      <c r="AY167" s="900"/>
      <c r="AZ167" s="900"/>
      <c r="BA167" s="900"/>
      <c r="BB167" s="900"/>
      <c r="BC167" s="900"/>
      <c r="BD167" s="900"/>
      <c r="BE167" s="900"/>
      <c r="BF167" s="102"/>
      <c r="BG167" s="102"/>
      <c r="BH167" s="161"/>
    </row>
    <row r="168" spans="1:114" x14ac:dyDescent="0.2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161"/>
    </row>
    <row r="169" spans="1:114" ht="13.5" thickBot="1" x14ac:dyDescent="0.25">
      <c r="A169" s="94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94"/>
      <c r="BH169" s="161"/>
    </row>
    <row r="170" spans="1:114" ht="13.5" thickBot="1" x14ac:dyDescent="0.25">
      <c r="A170" s="94"/>
      <c r="B170" s="63"/>
      <c r="C170" s="895" t="s">
        <v>176</v>
      </c>
      <c r="D170" s="895"/>
      <c r="E170" s="895"/>
      <c r="F170" s="895"/>
      <c r="G170" s="895"/>
      <c r="H170" s="895"/>
      <c r="I170" s="895"/>
      <c r="J170" s="895"/>
      <c r="K170" s="895"/>
      <c r="L170" s="895"/>
      <c r="M170" s="895"/>
      <c r="N170" s="895"/>
      <c r="O170" s="895"/>
      <c r="P170" s="895"/>
      <c r="Q170" s="895"/>
      <c r="R170" s="895"/>
      <c r="S170" s="927" t="s">
        <v>89</v>
      </c>
      <c r="T170" s="927"/>
      <c r="U170" s="927"/>
      <c r="V170" s="927"/>
      <c r="W170" s="927"/>
      <c r="X170" s="927"/>
      <c r="Y170" s="927"/>
      <c r="Z170" s="927"/>
      <c r="AA170" s="63"/>
      <c r="AB170" s="63"/>
      <c r="AC170" s="63"/>
      <c r="AD170" s="63"/>
      <c r="AE170" s="63"/>
      <c r="AF170" s="63"/>
      <c r="AG170" s="66"/>
      <c r="AH170" s="66"/>
      <c r="AI170" s="66"/>
      <c r="AJ170" s="699" t="s">
        <v>189</v>
      </c>
      <c r="AK170" s="699"/>
      <c r="AL170" s="699"/>
      <c r="AM170" s="699"/>
      <c r="AN170" s="699"/>
      <c r="AO170" s="699"/>
      <c r="AP170" s="699"/>
      <c r="AQ170" s="699"/>
      <c r="AR170" s="699"/>
      <c r="AS170" s="699"/>
      <c r="AT170" s="699"/>
      <c r="AU170" s="699"/>
      <c r="AV170" s="699"/>
      <c r="AW170" s="699"/>
      <c r="AX170" s="699"/>
      <c r="AY170" s="699"/>
      <c r="AZ170" s="699"/>
      <c r="BA170" s="699"/>
      <c r="BB170" s="699"/>
      <c r="BC170" s="699"/>
      <c r="BD170" s="699"/>
      <c r="BE170" s="699"/>
      <c r="BF170" s="63"/>
      <c r="BG170" s="94"/>
      <c r="BH170" s="161"/>
    </row>
    <row r="171" spans="1:114" x14ac:dyDescent="0.2">
      <c r="A171" s="94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6"/>
      <c r="AH171" s="66"/>
      <c r="AI171" s="66"/>
      <c r="AJ171" s="699" t="s">
        <v>217</v>
      </c>
      <c r="AK171" s="699"/>
      <c r="AL171" s="699"/>
      <c r="AM171" s="699"/>
      <c r="AN171" s="699"/>
      <c r="AO171" s="699"/>
      <c r="AP171" s="699"/>
      <c r="AQ171" s="699"/>
      <c r="AR171" s="699"/>
      <c r="AS171" s="699"/>
      <c r="AT171" s="699"/>
      <c r="AU171" s="699"/>
      <c r="AV171" s="699"/>
      <c r="AW171" s="699"/>
      <c r="AX171" s="699"/>
      <c r="AY171" s="699"/>
      <c r="AZ171" s="699"/>
      <c r="BA171" s="699"/>
      <c r="BB171" s="699"/>
      <c r="BC171" s="699"/>
      <c r="BD171" s="699"/>
      <c r="BE171" s="699"/>
      <c r="BF171" s="63"/>
      <c r="BG171" s="94"/>
      <c r="BH171" s="161"/>
    </row>
    <row r="172" spans="1:114" x14ac:dyDescent="0.2">
      <c r="A172" s="94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94"/>
      <c r="BH172" s="161"/>
    </row>
    <row r="173" spans="1:114" ht="20.25" x14ac:dyDescent="0.2">
      <c r="A173" s="94"/>
      <c r="B173" s="71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901">
        <v>1</v>
      </c>
      <c r="AJ173" s="902"/>
      <c r="AK173" s="151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X173" s="63"/>
      <c r="AY173" s="63"/>
      <c r="AZ173" s="63"/>
      <c r="BA173" s="63"/>
      <c r="BB173" s="63"/>
      <c r="BC173" s="63"/>
      <c r="BD173" s="63"/>
      <c r="BE173" s="63"/>
      <c r="BF173" s="63"/>
      <c r="BG173" s="94"/>
      <c r="BH173" s="161"/>
    </row>
    <row r="174" spans="1:114" ht="20.25" x14ac:dyDescent="0.2">
      <c r="A174" s="94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151"/>
      <c r="AJ174" s="151"/>
      <c r="AK174" s="151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94"/>
      <c r="BH174" s="161"/>
    </row>
    <row r="175" spans="1:114" x14ac:dyDescent="0.2">
      <c r="A175" s="94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94"/>
      <c r="BH175" s="161"/>
    </row>
    <row r="176" spans="1:114" x14ac:dyDescent="0.2">
      <c r="A176" s="94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94"/>
      <c r="BH176" s="161"/>
    </row>
    <row r="177" spans="1:60" x14ac:dyDescent="0.2">
      <c r="A177" s="94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94"/>
      <c r="BH177" s="161"/>
    </row>
    <row r="178" spans="1:60" x14ac:dyDescent="0.2">
      <c r="A178" s="94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94"/>
      <c r="BH178" s="161"/>
    </row>
    <row r="179" spans="1:60" x14ac:dyDescent="0.2">
      <c r="A179" s="94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94"/>
      <c r="BH179" s="161"/>
    </row>
    <row r="180" spans="1:60" x14ac:dyDescent="0.2">
      <c r="A180" s="94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94"/>
      <c r="BH180" s="161"/>
    </row>
    <row r="181" spans="1:60" x14ac:dyDescent="0.2">
      <c r="A181" s="94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94"/>
      <c r="BH181" s="161"/>
    </row>
    <row r="182" spans="1:60" ht="20.25" x14ac:dyDescent="0.2">
      <c r="A182" s="94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901">
        <v>2</v>
      </c>
      <c r="AJ182" s="902"/>
      <c r="AK182" s="151"/>
      <c r="AL182" s="63"/>
      <c r="AM182" s="71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94"/>
      <c r="BH182" s="161"/>
    </row>
    <row r="183" spans="1:60" ht="20.25" x14ac:dyDescent="0.2">
      <c r="A183" s="94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151"/>
      <c r="AJ183" s="151"/>
      <c r="AK183" s="151"/>
      <c r="AL183" s="63"/>
      <c r="AM183" s="71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94"/>
      <c r="BH183" s="161"/>
    </row>
    <row r="184" spans="1:60" x14ac:dyDescent="0.2">
      <c r="A184" s="94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71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94"/>
      <c r="BH184" s="161"/>
    </row>
    <row r="185" spans="1:60" x14ac:dyDescent="0.2">
      <c r="A185" s="94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94"/>
      <c r="BH185" s="161"/>
    </row>
    <row r="186" spans="1:60" x14ac:dyDescent="0.2">
      <c r="A186" s="94"/>
      <c r="B186" s="63"/>
      <c r="C186" s="898" t="str">
        <f>IF(C116="ATTENTION - Mounting plate 20S4200 should work for this application","Mounting plate 20S4200 should work for this application","")</f>
        <v/>
      </c>
      <c r="D186" s="898"/>
      <c r="E186" s="898"/>
      <c r="F186" s="898"/>
      <c r="G186" s="898"/>
      <c r="H186" s="898"/>
      <c r="I186" s="898"/>
      <c r="J186" s="898"/>
      <c r="K186" s="898"/>
      <c r="L186" s="898"/>
      <c r="M186" s="898"/>
      <c r="N186" s="898"/>
      <c r="O186" s="898"/>
      <c r="P186" s="898"/>
      <c r="Q186" s="898"/>
      <c r="R186" s="898"/>
      <c r="S186" s="898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94"/>
      <c r="BH186" s="161"/>
    </row>
    <row r="187" spans="1:60" x14ac:dyDescent="0.2">
      <c r="A187" s="94"/>
      <c r="B187" s="63"/>
      <c r="C187" s="898"/>
      <c r="D187" s="898"/>
      <c r="E187" s="898"/>
      <c r="F187" s="898"/>
      <c r="G187" s="898"/>
      <c r="H187" s="898"/>
      <c r="I187" s="898"/>
      <c r="J187" s="898"/>
      <c r="K187" s="898"/>
      <c r="L187" s="898"/>
      <c r="M187" s="898"/>
      <c r="N187" s="898"/>
      <c r="O187" s="898"/>
      <c r="P187" s="898"/>
      <c r="Q187" s="898"/>
      <c r="R187" s="898"/>
      <c r="S187" s="898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94"/>
      <c r="BH187" s="161"/>
    </row>
    <row r="188" spans="1:60" x14ac:dyDescent="0.2">
      <c r="A188" s="94"/>
      <c r="B188" s="63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150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899" t="s">
        <v>190</v>
      </c>
      <c r="AS188" s="899"/>
      <c r="AT188" s="899"/>
      <c r="AU188" s="899"/>
      <c r="AV188" s="899"/>
      <c r="AW188" s="899"/>
      <c r="AX188" s="899"/>
      <c r="AY188" s="899"/>
      <c r="AZ188" s="899"/>
      <c r="BA188" s="899"/>
      <c r="BB188" s="899"/>
      <c r="BC188" s="899"/>
      <c r="BD188" s="899"/>
      <c r="BE188" s="899"/>
      <c r="BF188" s="66"/>
      <c r="BG188" s="94"/>
      <c r="BH188" s="161"/>
    </row>
    <row r="189" spans="1:60" x14ac:dyDescent="0.2">
      <c r="A189" s="94"/>
      <c r="B189" s="63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899"/>
      <c r="AS189" s="899"/>
      <c r="AT189" s="899"/>
      <c r="AU189" s="899"/>
      <c r="AV189" s="899"/>
      <c r="AW189" s="899"/>
      <c r="AX189" s="899"/>
      <c r="AY189" s="899"/>
      <c r="AZ189" s="899"/>
      <c r="BA189" s="899"/>
      <c r="BB189" s="899"/>
      <c r="BC189" s="899"/>
      <c r="BD189" s="899"/>
      <c r="BE189" s="899"/>
      <c r="BF189" s="132"/>
      <c r="BG189" s="94"/>
      <c r="BH189" s="161"/>
    </row>
    <row r="190" spans="1:60" x14ac:dyDescent="0.2">
      <c r="A190" s="94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3"/>
      <c r="BG190" s="94"/>
      <c r="BH190" s="161"/>
    </row>
    <row r="191" spans="1:60" x14ac:dyDescent="0.2">
      <c r="A191" s="94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94"/>
      <c r="BH191" s="161"/>
    </row>
    <row r="192" spans="1:60" x14ac:dyDescent="0.2">
      <c r="A192" s="94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6"/>
      <c r="AH192" s="66"/>
      <c r="AI192" s="699" t="s">
        <v>198</v>
      </c>
      <c r="AJ192" s="699"/>
      <c r="AK192" s="699"/>
      <c r="AL192" s="699"/>
      <c r="AM192" s="699"/>
      <c r="AN192" s="699"/>
      <c r="AO192" s="699"/>
      <c r="AP192" s="699"/>
      <c r="AQ192" s="699"/>
      <c r="AR192" s="699"/>
      <c r="AS192" s="699"/>
      <c r="AT192" s="699"/>
      <c r="AU192" s="699"/>
      <c r="AV192" s="699"/>
      <c r="AW192" s="699"/>
      <c r="AX192" s="699"/>
      <c r="AY192" s="699"/>
      <c r="AZ192" s="699"/>
      <c r="BA192" s="699"/>
      <c r="BB192" s="699"/>
      <c r="BC192" s="699"/>
      <c r="BD192" s="699"/>
      <c r="BE192" s="699"/>
      <c r="BF192" s="699"/>
      <c r="BG192" s="94"/>
      <c r="BH192" s="161"/>
    </row>
    <row r="193" spans="1:60" x14ac:dyDescent="0.2">
      <c r="A193" s="94"/>
      <c r="B193" s="63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150"/>
      <c r="T193" s="150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6"/>
      <c r="AH193" s="66"/>
      <c r="AI193" s="699" t="s">
        <v>212</v>
      </c>
      <c r="AJ193" s="699"/>
      <c r="AK193" s="699"/>
      <c r="AL193" s="699"/>
      <c r="AM193" s="699"/>
      <c r="AN193" s="699"/>
      <c r="AO193" s="699"/>
      <c r="AP193" s="699"/>
      <c r="AQ193" s="699"/>
      <c r="AR193" s="699"/>
      <c r="AS193" s="699"/>
      <c r="AT193" s="699"/>
      <c r="AU193" s="699"/>
      <c r="AV193" s="699"/>
      <c r="AW193" s="699"/>
      <c r="AX193" s="699"/>
      <c r="AY193" s="699"/>
      <c r="AZ193" s="699"/>
      <c r="BA193" s="699"/>
      <c r="BB193" s="699"/>
      <c r="BC193" s="699"/>
      <c r="BD193" s="699"/>
      <c r="BE193" s="699"/>
      <c r="BF193" s="699"/>
      <c r="BG193" s="94"/>
      <c r="BH193" s="161"/>
    </row>
    <row r="194" spans="1:60" x14ac:dyDescent="0.2">
      <c r="A194" s="94"/>
      <c r="B194" s="63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150"/>
      <c r="T194" s="150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94"/>
      <c r="BH194" s="161"/>
    </row>
    <row r="195" spans="1:60" ht="20.25" x14ac:dyDescent="0.2">
      <c r="A195" s="94"/>
      <c r="B195" s="63"/>
      <c r="C195" s="898" t="s">
        <v>220</v>
      </c>
      <c r="D195" s="898"/>
      <c r="E195" s="898"/>
      <c r="F195" s="898"/>
      <c r="G195" s="898"/>
      <c r="H195" s="898"/>
      <c r="I195" s="898"/>
      <c r="J195" s="898"/>
      <c r="K195" s="898"/>
      <c r="L195" s="898"/>
      <c r="M195" s="898"/>
      <c r="N195" s="898"/>
      <c r="O195" s="898"/>
      <c r="P195" s="898"/>
      <c r="Q195" s="898"/>
      <c r="R195" s="898"/>
      <c r="S195" s="150"/>
      <c r="T195" s="150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901">
        <v>3</v>
      </c>
      <c r="AJ195" s="902"/>
      <c r="AK195" s="151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94"/>
      <c r="BH195" s="161"/>
    </row>
    <row r="196" spans="1:60" ht="20.25" x14ac:dyDescent="0.2">
      <c r="A196" s="94"/>
      <c r="B196" s="63"/>
      <c r="C196" s="898"/>
      <c r="D196" s="898"/>
      <c r="E196" s="898"/>
      <c r="F196" s="898"/>
      <c r="G196" s="898"/>
      <c r="H196" s="898"/>
      <c r="I196" s="898"/>
      <c r="J196" s="898"/>
      <c r="K196" s="898"/>
      <c r="L196" s="898"/>
      <c r="M196" s="898"/>
      <c r="N196" s="898"/>
      <c r="O196" s="898"/>
      <c r="P196" s="898"/>
      <c r="Q196" s="898"/>
      <c r="R196" s="898"/>
      <c r="S196" s="150"/>
      <c r="T196" s="150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151"/>
      <c r="AJ196" s="151"/>
      <c r="AK196" s="151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94"/>
      <c r="BH196" s="161"/>
    </row>
    <row r="197" spans="1:60" x14ac:dyDescent="0.2">
      <c r="A197" s="94"/>
      <c r="B197" s="63"/>
      <c r="C197" s="898"/>
      <c r="D197" s="898"/>
      <c r="E197" s="898"/>
      <c r="F197" s="898"/>
      <c r="G197" s="898"/>
      <c r="H197" s="898"/>
      <c r="I197" s="898"/>
      <c r="J197" s="898"/>
      <c r="K197" s="898"/>
      <c r="L197" s="898"/>
      <c r="M197" s="898"/>
      <c r="N197" s="898"/>
      <c r="O197" s="898"/>
      <c r="P197" s="898"/>
      <c r="Q197" s="898"/>
      <c r="R197" s="898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94"/>
      <c r="BH197" s="170"/>
    </row>
    <row r="198" spans="1:60" ht="13.5" thickBot="1" x14ac:dyDescent="0.25">
      <c r="A198" s="94"/>
      <c r="B198" s="71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94"/>
      <c r="BH198" s="162"/>
    </row>
    <row r="199" spans="1:60" ht="13.5" thickBot="1" x14ac:dyDescent="0.25">
      <c r="A199" s="94"/>
      <c r="B199" s="63"/>
      <c r="C199" s="895" t="s">
        <v>213</v>
      </c>
      <c r="D199" s="895"/>
      <c r="E199" s="895"/>
      <c r="F199" s="895"/>
      <c r="G199" s="895"/>
      <c r="H199" s="895"/>
      <c r="I199" s="895"/>
      <c r="J199" s="895"/>
      <c r="K199" s="895"/>
      <c r="L199" s="895"/>
      <c r="M199" s="895"/>
      <c r="N199" s="895"/>
      <c r="O199" s="895"/>
      <c r="P199" s="895"/>
      <c r="Q199" s="895"/>
      <c r="R199" s="895"/>
      <c r="S199" s="927" t="s">
        <v>163</v>
      </c>
      <c r="T199" s="927"/>
      <c r="U199" s="927"/>
      <c r="V199" s="927"/>
      <c r="W199" s="927"/>
      <c r="X199" s="927"/>
      <c r="Y199" s="927"/>
      <c r="Z199" s="927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94"/>
      <c r="BH199" s="162"/>
    </row>
    <row r="200" spans="1:60" x14ac:dyDescent="0.2">
      <c r="A200" s="94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94"/>
      <c r="BH200" s="162"/>
    </row>
    <row r="201" spans="1:60" x14ac:dyDescent="0.2">
      <c r="A201" s="94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71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94"/>
      <c r="BH201" s="162"/>
    </row>
    <row r="202" spans="1:60" x14ac:dyDescent="0.2">
      <c r="A202" s="94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94"/>
      <c r="BH202" s="161"/>
    </row>
    <row r="203" spans="1:60" x14ac:dyDescent="0.2">
      <c r="A203" s="94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94"/>
      <c r="BH203" s="161"/>
    </row>
    <row r="204" spans="1:60" x14ac:dyDescent="0.2">
      <c r="A204" s="94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6"/>
      <c r="AH204" s="66"/>
      <c r="AI204" s="699" t="s">
        <v>214</v>
      </c>
      <c r="AJ204" s="699"/>
      <c r="AK204" s="699"/>
      <c r="AL204" s="699"/>
      <c r="AM204" s="699"/>
      <c r="AN204" s="699"/>
      <c r="AO204" s="699"/>
      <c r="AP204" s="699"/>
      <c r="AQ204" s="699"/>
      <c r="AR204" s="699"/>
      <c r="AS204" s="699"/>
      <c r="AT204" s="699"/>
      <c r="AU204" s="699"/>
      <c r="AV204" s="699"/>
      <c r="AW204" s="699"/>
      <c r="AX204" s="699"/>
      <c r="AY204" s="699"/>
      <c r="AZ204" s="699"/>
      <c r="BA204" s="699"/>
      <c r="BB204" s="699"/>
      <c r="BC204" s="699"/>
      <c r="BD204" s="699"/>
      <c r="BE204" s="699"/>
      <c r="BF204" s="699"/>
      <c r="BG204" s="94"/>
      <c r="BH204" s="161"/>
    </row>
    <row r="205" spans="1:60" x14ac:dyDescent="0.2">
      <c r="A205" s="94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6"/>
      <c r="AH205" s="66"/>
      <c r="AI205" s="699" t="s">
        <v>191</v>
      </c>
      <c r="AJ205" s="699"/>
      <c r="AK205" s="699"/>
      <c r="AL205" s="699"/>
      <c r="AM205" s="699"/>
      <c r="AN205" s="699"/>
      <c r="AO205" s="699"/>
      <c r="AP205" s="699"/>
      <c r="AQ205" s="699"/>
      <c r="AR205" s="699"/>
      <c r="AS205" s="699"/>
      <c r="AT205" s="699"/>
      <c r="AU205" s="699"/>
      <c r="AV205" s="699"/>
      <c r="AW205" s="699"/>
      <c r="AX205" s="699"/>
      <c r="AY205" s="699"/>
      <c r="AZ205" s="699"/>
      <c r="BA205" s="699"/>
      <c r="BB205" s="699"/>
      <c r="BC205" s="699"/>
      <c r="BD205" s="699"/>
      <c r="BE205" s="699"/>
      <c r="BF205" s="699"/>
      <c r="BG205" s="94"/>
      <c r="BH205" s="161"/>
    </row>
    <row r="206" spans="1:60" x14ac:dyDescent="0.2">
      <c r="A206" s="94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6"/>
      <c r="AH206" s="66"/>
      <c r="AI206" s="699" t="s">
        <v>192</v>
      </c>
      <c r="AJ206" s="699"/>
      <c r="AK206" s="699"/>
      <c r="AL206" s="699"/>
      <c r="AM206" s="699"/>
      <c r="AN206" s="699"/>
      <c r="AO206" s="699"/>
      <c r="AP206" s="699"/>
      <c r="AQ206" s="699"/>
      <c r="AR206" s="699"/>
      <c r="AS206" s="699"/>
      <c r="AT206" s="699"/>
      <c r="AU206" s="699"/>
      <c r="AV206" s="699"/>
      <c r="AW206" s="699"/>
      <c r="AX206" s="699"/>
      <c r="AY206" s="699"/>
      <c r="AZ206" s="699"/>
      <c r="BA206" s="699"/>
      <c r="BB206" s="699"/>
      <c r="BC206" s="699"/>
      <c r="BD206" s="699"/>
      <c r="BE206" s="699"/>
      <c r="BF206" s="699"/>
      <c r="BG206" s="94"/>
      <c r="BH206" s="161"/>
    </row>
    <row r="207" spans="1:60" x14ac:dyDescent="0.2">
      <c r="A207" s="94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94"/>
      <c r="BH207" s="161"/>
    </row>
    <row r="208" spans="1:60" ht="20.25" x14ac:dyDescent="0.2">
      <c r="A208" s="94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901">
        <v>4</v>
      </c>
      <c r="AJ208" s="902"/>
      <c r="AK208" s="151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94"/>
      <c r="BH208" s="161"/>
    </row>
    <row r="209" spans="1:60" ht="20.25" x14ac:dyDescent="0.2">
      <c r="A209" s="94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151"/>
      <c r="AJ209" s="151"/>
      <c r="AK209" s="151"/>
      <c r="AL209" s="63"/>
      <c r="AM209" s="63"/>
      <c r="AN209" s="63"/>
      <c r="AO209" s="63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94"/>
      <c r="BH209" s="161"/>
    </row>
    <row r="210" spans="1:60" x14ac:dyDescent="0.2">
      <c r="A210" s="94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94"/>
      <c r="BH210" s="161"/>
    </row>
    <row r="211" spans="1:60" x14ac:dyDescent="0.2">
      <c r="A211" s="94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94"/>
      <c r="BH211" s="161"/>
    </row>
    <row r="212" spans="1:60" x14ac:dyDescent="0.2">
      <c r="A212" s="94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94"/>
      <c r="BH212" s="161"/>
    </row>
    <row r="213" spans="1:60" x14ac:dyDescent="0.2">
      <c r="A213" s="94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94"/>
      <c r="BH213" s="161"/>
    </row>
    <row r="214" spans="1:60" x14ac:dyDescent="0.2">
      <c r="A214" s="94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94"/>
      <c r="BH214" s="161"/>
    </row>
    <row r="215" spans="1:60" x14ac:dyDescent="0.2">
      <c r="A215" s="94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94"/>
      <c r="BH215" s="162"/>
    </row>
    <row r="216" spans="1:60" x14ac:dyDescent="0.2">
      <c r="A216" s="94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903" t="s">
        <v>193</v>
      </c>
      <c r="AT216" s="903"/>
      <c r="AU216" s="903"/>
      <c r="AV216" s="903"/>
      <c r="AW216" s="903"/>
      <c r="AX216" s="903"/>
      <c r="AY216" s="903"/>
      <c r="AZ216" s="903"/>
      <c r="BA216" s="903"/>
      <c r="BB216" s="903"/>
      <c r="BC216" s="903"/>
      <c r="BD216" s="903"/>
      <c r="BE216" s="903"/>
      <c r="BF216" s="903"/>
      <c r="BG216" s="94"/>
      <c r="BH216" s="161"/>
    </row>
    <row r="217" spans="1:60" x14ac:dyDescent="0.2">
      <c r="A217" s="94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90"/>
      <c r="BH217" s="161"/>
    </row>
    <row r="218" spans="1:60" x14ac:dyDescent="0.2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153"/>
      <c r="AW218" s="153"/>
      <c r="AX218" s="153"/>
      <c r="AY218" s="153"/>
      <c r="AZ218" s="153"/>
      <c r="BA218" s="153"/>
      <c r="BB218" s="153"/>
      <c r="BC218" s="153"/>
      <c r="BD218" s="153"/>
      <c r="BE218" s="153"/>
      <c r="BF218" s="153"/>
      <c r="BG218" s="94"/>
      <c r="BH218" s="161"/>
    </row>
    <row r="219" spans="1:60" x14ac:dyDescent="0.2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153"/>
      <c r="AW219" s="153"/>
      <c r="AX219" s="153"/>
      <c r="AY219" s="153"/>
      <c r="AZ219" s="153"/>
      <c r="BA219" s="153"/>
      <c r="BB219" s="153"/>
      <c r="BC219" s="153"/>
      <c r="BD219" s="153"/>
      <c r="BE219" s="153"/>
      <c r="BF219" s="153"/>
      <c r="BG219" s="94"/>
      <c r="BH219" s="170"/>
    </row>
    <row r="220" spans="1:60" ht="23.25" x14ac:dyDescent="0.2">
      <c r="A220" s="101"/>
      <c r="B220" s="101"/>
      <c r="C220" s="580" t="s">
        <v>790</v>
      </c>
      <c r="D220" s="580"/>
      <c r="E220" s="580"/>
      <c r="F220" s="580"/>
      <c r="G220" s="580"/>
      <c r="H220" s="580"/>
      <c r="I220" s="580"/>
      <c r="J220" s="580"/>
      <c r="K220" s="580"/>
      <c r="L220" s="580"/>
      <c r="M220" s="580"/>
      <c r="N220" s="580"/>
      <c r="O220" s="580"/>
      <c r="P220" s="580"/>
      <c r="Q220" s="580"/>
      <c r="R220" s="580"/>
      <c r="S220" s="580"/>
      <c r="T220" s="580"/>
      <c r="U220" s="580"/>
      <c r="V220" s="580"/>
      <c r="W220" s="580"/>
      <c r="X220" s="580"/>
      <c r="Y220" s="580"/>
      <c r="Z220" s="580"/>
      <c r="AA220" s="580"/>
      <c r="AB220" s="580"/>
      <c r="AC220" s="580"/>
      <c r="AD220" s="580"/>
      <c r="AE220" s="580"/>
      <c r="AF220" s="580"/>
      <c r="AG220" s="580"/>
      <c r="AH220" s="580"/>
      <c r="AI220" s="580"/>
      <c r="AJ220" s="580"/>
      <c r="AK220" s="580"/>
      <c r="AL220" s="580"/>
      <c r="AM220" s="580"/>
      <c r="AN220" s="580"/>
      <c r="AO220" s="580"/>
      <c r="AP220" s="580"/>
      <c r="AQ220" s="580"/>
      <c r="AR220" s="580"/>
      <c r="AS220" s="580"/>
      <c r="AT220" s="580"/>
      <c r="AU220" s="580"/>
      <c r="AV220" s="580"/>
      <c r="AW220" s="580"/>
      <c r="AX220" s="580"/>
      <c r="AY220" s="580"/>
      <c r="AZ220" s="580"/>
      <c r="BA220" s="580"/>
      <c r="BB220" s="580"/>
      <c r="BC220" s="580"/>
      <c r="BD220" s="580"/>
      <c r="BE220" s="580"/>
      <c r="BF220" s="102"/>
      <c r="BG220" s="102"/>
    </row>
    <row r="221" spans="1:60" x14ac:dyDescent="0.2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590"/>
    </row>
    <row r="222" spans="1:60" ht="13.5" thickBot="1" x14ac:dyDescent="0.25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153"/>
      <c r="AW222" s="153"/>
      <c r="AX222" s="153"/>
      <c r="AY222" s="153"/>
      <c r="AZ222" s="153"/>
      <c r="BA222" s="153"/>
      <c r="BB222" s="153"/>
      <c r="BC222" s="153"/>
      <c r="BD222" s="153"/>
      <c r="BE222" s="153"/>
      <c r="BF222" s="153"/>
      <c r="BG222" s="584"/>
      <c r="BH222" s="161"/>
    </row>
    <row r="223" spans="1:60" ht="13.5" thickBot="1" x14ac:dyDescent="0.25">
      <c r="A223" s="94"/>
      <c r="B223" s="894" t="s">
        <v>795</v>
      </c>
      <c r="C223" s="895"/>
      <c r="D223" s="895"/>
      <c r="E223" s="895"/>
      <c r="F223" s="895"/>
      <c r="G223" s="895"/>
      <c r="H223" s="895"/>
      <c r="I223" s="895"/>
      <c r="J223" s="895"/>
      <c r="K223" s="895"/>
      <c r="L223" s="895"/>
      <c r="M223" s="895"/>
      <c r="N223" s="895"/>
      <c r="O223" s="895"/>
      <c r="P223" s="895"/>
      <c r="Q223" s="895"/>
      <c r="R223" s="896" t="s">
        <v>787</v>
      </c>
      <c r="S223" s="897"/>
      <c r="T223" s="897"/>
      <c r="U223" s="897"/>
      <c r="V223" s="897"/>
      <c r="W223" s="897"/>
      <c r="X223" s="897"/>
      <c r="Y223" s="897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585"/>
      <c r="BH223" s="17"/>
    </row>
    <row r="224" spans="1:60" x14ac:dyDescent="0.2">
      <c r="A224" s="94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585"/>
    </row>
    <row r="225" spans="1:59" ht="56.25" customHeight="1" x14ac:dyDescent="0.2">
      <c r="A225" s="584"/>
      <c r="B225" s="63"/>
      <c r="C225" s="506"/>
      <c r="D225" s="506"/>
      <c r="E225" s="1071" t="s">
        <v>812</v>
      </c>
      <c r="F225" s="1071"/>
      <c r="G225" s="1071"/>
      <c r="H225" s="1071"/>
      <c r="I225" s="1071"/>
      <c r="J225" s="1071"/>
      <c r="K225" s="1071"/>
      <c r="L225" s="1071"/>
      <c r="M225" s="1071"/>
      <c r="N225" s="1071"/>
      <c r="O225" s="1071"/>
      <c r="P225" s="1071"/>
      <c r="Q225" s="1071"/>
      <c r="R225" s="1071"/>
      <c r="S225" s="1071"/>
      <c r="T225" s="1071"/>
      <c r="U225" s="1071"/>
      <c r="V225" s="1071"/>
      <c r="W225" s="1071"/>
      <c r="X225" s="582"/>
      <c r="Y225" s="582"/>
      <c r="Z225" s="582"/>
      <c r="AA225" s="582"/>
      <c r="AB225" s="63"/>
      <c r="AC225" s="63"/>
      <c r="AD225" s="63"/>
      <c r="AE225" s="63"/>
      <c r="AF225" s="63"/>
      <c r="AG225" s="1071" t="s">
        <v>791</v>
      </c>
      <c r="AH225" s="1071"/>
      <c r="AI225" s="1071"/>
      <c r="AJ225" s="1071"/>
      <c r="AK225" s="1071"/>
      <c r="AL225" s="1071"/>
      <c r="AM225" s="1071"/>
      <c r="AN225" s="1071"/>
      <c r="AO225" s="1071"/>
      <c r="AP225" s="1071"/>
      <c r="AQ225" s="1071"/>
      <c r="AR225" s="1071"/>
      <c r="AS225" s="1071"/>
      <c r="AT225" s="1071"/>
      <c r="AU225" s="1071"/>
      <c r="AV225" s="1071"/>
      <c r="AW225" s="1071"/>
      <c r="AX225" s="1071"/>
      <c r="AY225" s="1071"/>
      <c r="AZ225" s="1071"/>
      <c r="BA225" s="1071"/>
      <c r="BB225" s="1071"/>
      <c r="BC225" s="582"/>
      <c r="BD225" s="63"/>
      <c r="BE225" s="63"/>
      <c r="BF225" s="63"/>
      <c r="BG225" s="585"/>
    </row>
    <row r="226" spans="1:59" x14ac:dyDescent="0.2">
      <c r="A226" s="584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585"/>
    </row>
    <row r="227" spans="1:59" x14ac:dyDescent="0.2">
      <c r="A227" s="584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585"/>
    </row>
    <row r="228" spans="1:59" x14ac:dyDescent="0.2">
      <c r="A228" s="584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585"/>
    </row>
    <row r="229" spans="1:59" x14ac:dyDescent="0.2">
      <c r="A229" s="584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63"/>
      <c r="BG229" s="585"/>
    </row>
    <row r="230" spans="1:59" x14ac:dyDescent="0.2">
      <c r="A230" s="585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63"/>
      <c r="BG230" s="585"/>
    </row>
    <row r="231" spans="1:59" x14ac:dyDescent="0.2">
      <c r="A231" s="585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585"/>
    </row>
    <row r="232" spans="1:59" ht="20.25" x14ac:dyDescent="0.2">
      <c r="A232" s="585"/>
      <c r="B232" s="63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63"/>
      <c r="P232" s="71"/>
      <c r="Q232" s="71"/>
      <c r="R232" s="66"/>
      <c r="S232" s="66"/>
      <c r="T232" s="66"/>
      <c r="U232" s="66"/>
      <c r="V232" s="66"/>
      <c r="W232" s="63"/>
      <c r="X232" s="63"/>
      <c r="Y232" s="63"/>
      <c r="Z232" s="63"/>
      <c r="AA232" s="63"/>
      <c r="AB232" s="63"/>
      <c r="AC232" s="63"/>
      <c r="AD232" s="63"/>
      <c r="AE232" s="63"/>
      <c r="AF232" s="66"/>
      <c r="AG232" s="66"/>
      <c r="AH232" s="66"/>
      <c r="AI232" s="63"/>
      <c r="AJ232" s="63"/>
      <c r="AK232" s="151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585"/>
    </row>
    <row r="233" spans="1:59" ht="20.25" x14ac:dyDescent="0.2">
      <c r="A233" s="585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6"/>
      <c r="AI233" s="66"/>
      <c r="AJ233" s="151"/>
      <c r="AK233" s="151"/>
      <c r="AL233" s="63"/>
      <c r="AM233" s="63"/>
      <c r="AN233" s="63"/>
      <c r="AO233" s="63"/>
      <c r="AP233" s="152"/>
      <c r="AQ233" s="152"/>
      <c r="AR233" s="152"/>
      <c r="AS233" s="152"/>
      <c r="AT233" s="152"/>
      <c r="AU233" s="152"/>
      <c r="AV233" s="152"/>
      <c r="AW233" s="152"/>
      <c r="AX233" s="152"/>
      <c r="AY233" s="152"/>
      <c r="AZ233" s="152"/>
      <c r="BA233" s="152"/>
      <c r="BB233" s="152"/>
      <c r="BC233" s="152"/>
      <c r="BD233" s="152"/>
      <c r="BE233" s="152"/>
      <c r="BF233" s="152"/>
      <c r="BG233" s="585"/>
    </row>
    <row r="234" spans="1:59" x14ac:dyDescent="0.2">
      <c r="A234" s="585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585"/>
    </row>
    <row r="235" spans="1:59" x14ac:dyDescent="0.2">
      <c r="A235" s="585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152"/>
      <c r="AQ235" s="152"/>
      <c r="AR235" s="152"/>
      <c r="AS235" s="152"/>
      <c r="AT235" s="152"/>
      <c r="AU235" s="152"/>
      <c r="AV235" s="152"/>
      <c r="AW235" s="152"/>
      <c r="AX235" s="152"/>
      <c r="AY235" s="152"/>
      <c r="AZ235" s="152"/>
      <c r="BA235" s="152"/>
      <c r="BB235" s="152"/>
      <c r="BC235" s="152"/>
      <c r="BD235" s="152"/>
      <c r="BE235" s="152"/>
      <c r="BF235" s="152"/>
      <c r="BG235" s="585"/>
    </row>
    <row r="236" spans="1:59" x14ac:dyDescent="0.2">
      <c r="A236" s="585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585"/>
    </row>
    <row r="237" spans="1:59" x14ac:dyDescent="0.2">
      <c r="A237" s="585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152"/>
      <c r="AQ237" s="152"/>
      <c r="AR237" s="152"/>
      <c r="AS237" s="152"/>
      <c r="AT237" s="152"/>
      <c r="AU237" s="152"/>
      <c r="AV237" s="152"/>
      <c r="AW237" s="152"/>
      <c r="AX237" s="152"/>
      <c r="AY237" s="152"/>
      <c r="AZ237" s="152"/>
      <c r="BA237" s="152"/>
      <c r="BB237" s="152"/>
      <c r="BC237" s="152"/>
      <c r="BD237" s="152"/>
      <c r="BE237" s="152"/>
      <c r="BF237" s="152"/>
      <c r="BG237" s="585"/>
    </row>
    <row r="238" spans="1:59" x14ac:dyDescent="0.2">
      <c r="A238" s="585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585"/>
    </row>
    <row r="239" spans="1:59" x14ac:dyDescent="0.2">
      <c r="A239" s="585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585"/>
    </row>
    <row r="240" spans="1:59" x14ac:dyDescent="0.2">
      <c r="A240" s="585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6"/>
      <c r="AQ240" s="66"/>
      <c r="AR240" s="66"/>
      <c r="AS240" s="118"/>
      <c r="AT240" s="118"/>
      <c r="AU240" s="118"/>
      <c r="AV240" s="118"/>
      <c r="AW240" s="118"/>
      <c r="AX240" s="118"/>
      <c r="AY240" s="118"/>
      <c r="AZ240" s="118"/>
      <c r="BA240" s="118"/>
      <c r="BB240" s="118"/>
      <c r="BC240" s="118"/>
      <c r="BD240" s="118"/>
      <c r="BE240" s="118"/>
      <c r="BF240" s="63"/>
      <c r="BG240" s="585"/>
    </row>
    <row r="241" spans="1:60" x14ac:dyDescent="0.2">
      <c r="A241" s="585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6"/>
      <c r="BB241" s="66"/>
      <c r="BC241" s="66"/>
      <c r="BD241" s="66"/>
      <c r="BE241" s="63"/>
      <c r="BF241" s="63"/>
      <c r="BG241" s="585"/>
    </row>
    <row r="242" spans="1:60" x14ac:dyDescent="0.2">
      <c r="A242" s="585"/>
      <c r="B242" s="63"/>
      <c r="C242" s="63"/>
      <c r="D242" s="63"/>
      <c r="E242" s="361" t="s">
        <v>794</v>
      </c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16" t="s">
        <v>793</v>
      </c>
      <c r="AH242" s="63"/>
      <c r="AI242" s="63"/>
      <c r="AJ242" s="63"/>
      <c r="AK242" s="63"/>
      <c r="AL242" s="63"/>
      <c r="AM242" s="63"/>
      <c r="AN242" s="63"/>
      <c r="AO242" s="63"/>
      <c r="AP242" s="152"/>
      <c r="AQ242" s="152"/>
      <c r="AR242" s="152"/>
      <c r="AS242" s="152"/>
      <c r="AT242" s="152"/>
      <c r="AU242" s="152"/>
      <c r="AV242" s="152"/>
      <c r="AW242" s="152"/>
      <c r="AX242" s="152"/>
      <c r="AY242" s="152"/>
      <c r="AZ242" s="152"/>
      <c r="BA242" s="152"/>
      <c r="BB242" s="152"/>
      <c r="BC242" s="152"/>
      <c r="BD242" s="152"/>
      <c r="BE242" s="152"/>
      <c r="BF242" s="152"/>
      <c r="BG242" s="585"/>
    </row>
    <row r="243" spans="1:60" x14ac:dyDescent="0.2">
      <c r="A243" s="585"/>
      <c r="B243" s="63"/>
      <c r="C243" s="581"/>
      <c r="D243" s="581"/>
      <c r="E243" s="581"/>
      <c r="F243" s="581"/>
      <c r="G243" s="581"/>
      <c r="H243" s="581"/>
      <c r="I243" s="581"/>
      <c r="J243" s="581"/>
      <c r="K243" s="581"/>
      <c r="L243" s="581"/>
      <c r="M243" s="581"/>
      <c r="N243" s="581"/>
      <c r="O243" s="581"/>
      <c r="P243" s="581"/>
      <c r="Q243" s="581"/>
      <c r="R243" s="581"/>
      <c r="S243" s="150"/>
      <c r="T243" s="150"/>
      <c r="U243" s="150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585"/>
    </row>
    <row r="244" spans="1:60" x14ac:dyDescent="0.2">
      <c r="A244" s="585"/>
      <c r="B244" s="585"/>
      <c r="C244" s="585"/>
      <c r="D244" s="585"/>
      <c r="E244" s="585"/>
      <c r="F244" s="585"/>
      <c r="G244" s="585"/>
      <c r="H244" s="585"/>
      <c r="I244" s="585"/>
      <c r="J244" s="585"/>
      <c r="K244" s="585"/>
      <c r="L244" s="585"/>
      <c r="M244" s="585"/>
      <c r="N244" s="585"/>
      <c r="O244" s="585"/>
      <c r="P244" s="585"/>
      <c r="Q244" s="585"/>
      <c r="R244" s="585"/>
      <c r="S244" s="585"/>
      <c r="T244" s="585"/>
      <c r="U244" s="585"/>
      <c r="V244" s="585"/>
      <c r="W244" s="585"/>
      <c r="X244" s="585"/>
      <c r="Y244" s="585"/>
      <c r="Z244" s="585"/>
      <c r="AA244" s="585"/>
      <c r="AB244" s="585"/>
      <c r="AC244" s="585"/>
      <c r="AD244" s="585"/>
      <c r="AE244" s="585"/>
      <c r="AF244" s="585"/>
      <c r="AG244" s="585"/>
      <c r="AH244" s="585"/>
      <c r="AI244" s="585"/>
      <c r="AJ244" s="585"/>
      <c r="AK244" s="585"/>
      <c r="AL244" s="585"/>
      <c r="AM244" s="585"/>
      <c r="AN244" s="585"/>
      <c r="AO244" s="585"/>
      <c r="AP244" s="585"/>
      <c r="AQ244" s="585"/>
      <c r="AR244" s="585"/>
      <c r="AS244" s="585"/>
      <c r="AT244" s="585"/>
      <c r="AU244" s="585"/>
      <c r="AV244" s="585"/>
      <c r="AW244" s="585"/>
      <c r="AX244" s="585"/>
      <c r="AY244" s="585"/>
      <c r="AZ244" s="585"/>
      <c r="BA244" s="585"/>
      <c r="BB244" s="585"/>
      <c r="BC244" s="585"/>
      <c r="BD244" s="585"/>
      <c r="BE244" s="585"/>
      <c r="BF244" s="585"/>
      <c r="BG244" s="585"/>
      <c r="BH244" s="170"/>
    </row>
    <row r="245" spans="1:60" x14ac:dyDescent="0.2">
      <c r="A245" s="585"/>
      <c r="B245" s="585"/>
      <c r="C245" s="585"/>
      <c r="D245" s="585"/>
      <c r="E245" s="585"/>
      <c r="F245" s="585"/>
      <c r="G245" s="585"/>
      <c r="H245" s="585"/>
      <c r="I245" s="585"/>
      <c r="J245" s="585"/>
      <c r="K245" s="585"/>
      <c r="L245" s="585"/>
      <c r="M245" s="585"/>
      <c r="N245" s="585"/>
      <c r="O245" s="585"/>
      <c r="P245" s="585"/>
      <c r="Q245" s="585"/>
      <c r="R245" s="585"/>
      <c r="S245" s="585"/>
      <c r="T245" s="585"/>
      <c r="U245" s="585"/>
      <c r="V245" s="585"/>
      <c r="W245" s="585"/>
      <c r="X245" s="585"/>
      <c r="Y245" s="585"/>
      <c r="Z245" s="585"/>
      <c r="AA245" s="585"/>
      <c r="AB245" s="585"/>
      <c r="AC245" s="585"/>
      <c r="AD245" s="585"/>
      <c r="AE245" s="585"/>
      <c r="AF245" s="585"/>
      <c r="AG245" s="585"/>
      <c r="AH245" s="585"/>
      <c r="AI245" s="585"/>
      <c r="AJ245" s="585"/>
      <c r="AK245" s="585"/>
      <c r="AL245" s="585"/>
      <c r="AM245" s="585"/>
      <c r="AN245" s="585"/>
      <c r="AO245" s="585"/>
      <c r="AP245" s="585"/>
      <c r="AQ245" s="585"/>
      <c r="AR245" s="585"/>
      <c r="AS245" s="585"/>
      <c r="AT245" s="585"/>
      <c r="AU245" s="585"/>
      <c r="AV245" s="585"/>
      <c r="AW245" s="585"/>
      <c r="AX245" s="585"/>
      <c r="AY245" s="585"/>
      <c r="AZ245" s="585"/>
      <c r="BA245" s="585"/>
      <c r="BB245" s="585"/>
      <c r="BC245" s="585"/>
      <c r="BD245" s="585"/>
      <c r="BE245" s="585"/>
      <c r="BF245" s="585"/>
      <c r="BG245" s="585"/>
      <c r="BH245" s="170"/>
    </row>
    <row r="246" spans="1:60" x14ac:dyDescent="0.2">
      <c r="A246" s="585"/>
      <c r="B246" s="585"/>
      <c r="C246" s="583" t="s">
        <v>196</v>
      </c>
      <c r="D246" s="583"/>
      <c r="E246" s="583"/>
      <c r="F246" s="583"/>
      <c r="G246" s="583"/>
      <c r="H246" s="583"/>
      <c r="I246" s="583"/>
      <c r="J246" s="583"/>
      <c r="K246" s="583"/>
      <c r="L246" s="583"/>
      <c r="M246" s="583"/>
      <c r="N246" s="583"/>
      <c r="O246" s="583"/>
      <c r="P246" s="583"/>
      <c r="Q246" s="583"/>
      <c r="R246" s="583"/>
      <c r="S246" s="583"/>
      <c r="T246" s="583"/>
      <c r="U246" s="583"/>
      <c r="V246" s="583"/>
      <c r="W246" s="585"/>
      <c r="X246" s="585"/>
      <c r="Y246" s="585"/>
      <c r="Z246" s="585"/>
      <c r="AA246" s="585"/>
      <c r="AB246" s="585"/>
      <c r="AC246" s="585"/>
      <c r="AD246" s="585"/>
      <c r="AE246" s="585"/>
      <c r="AF246" s="585"/>
      <c r="AG246" s="585"/>
      <c r="AH246" s="585"/>
      <c r="AI246" s="585"/>
      <c r="AJ246" s="585"/>
      <c r="AK246" s="585"/>
      <c r="AL246" s="585"/>
      <c r="AM246" s="585"/>
      <c r="AN246" s="585"/>
      <c r="AO246" s="585"/>
      <c r="AP246" s="585"/>
      <c r="AQ246" s="585"/>
      <c r="AR246" s="585"/>
      <c r="AS246" s="585"/>
      <c r="AT246" s="585"/>
      <c r="AU246" s="585"/>
      <c r="AV246" s="585"/>
      <c r="AW246" s="585"/>
      <c r="AX246" s="585"/>
      <c r="AY246" s="585"/>
      <c r="AZ246" s="585"/>
      <c r="BA246" s="585"/>
      <c r="BB246" s="585"/>
      <c r="BC246" s="585"/>
      <c r="BD246" s="585"/>
      <c r="BE246" s="585"/>
      <c r="BF246" s="585"/>
      <c r="BG246" s="585"/>
      <c r="BH246" s="161"/>
    </row>
    <row r="247" spans="1:60" x14ac:dyDescent="0.2">
      <c r="BH247" s="161"/>
    </row>
    <row r="248" spans="1:60" x14ac:dyDescent="0.2">
      <c r="BH248" s="161"/>
    </row>
    <row r="249" spans="1:60" x14ac:dyDescent="0.2">
      <c r="BH249" s="161"/>
    </row>
    <row r="250" spans="1:60" x14ac:dyDescent="0.2">
      <c r="BH250" s="161"/>
    </row>
    <row r="251" spans="1:60" x14ac:dyDescent="0.2">
      <c r="BH251" s="161"/>
    </row>
    <row r="252" spans="1:60" x14ac:dyDescent="0.2">
      <c r="BH252" s="161"/>
    </row>
    <row r="253" spans="1:60" x14ac:dyDescent="0.2">
      <c r="BH253" s="161"/>
    </row>
    <row r="254" spans="1:60" x14ac:dyDescent="0.2">
      <c r="BH254" s="161"/>
    </row>
    <row r="255" spans="1:60" x14ac:dyDescent="0.2">
      <c r="BH255" s="170"/>
    </row>
    <row r="256" spans="1:60" x14ac:dyDescent="0.2">
      <c r="BH256" s="170"/>
    </row>
    <row r="257" spans="60:60" x14ac:dyDescent="0.2">
      <c r="BH257" s="170"/>
    </row>
    <row r="258" spans="60:60" x14ac:dyDescent="0.2">
      <c r="BH258" s="170"/>
    </row>
    <row r="259" spans="60:60" x14ac:dyDescent="0.2">
      <c r="BH259" s="170"/>
    </row>
    <row r="260" spans="60:60" x14ac:dyDescent="0.2">
      <c r="BH260" s="170"/>
    </row>
    <row r="261" spans="60:60" x14ac:dyDescent="0.2">
      <c r="BH261" s="170"/>
    </row>
    <row r="262" spans="60:60" x14ac:dyDescent="0.2">
      <c r="BH262" s="170"/>
    </row>
    <row r="263" spans="60:60" x14ac:dyDescent="0.2">
      <c r="BH263" s="170"/>
    </row>
    <row r="264" spans="60:60" x14ac:dyDescent="0.2">
      <c r="BH264" s="161"/>
    </row>
    <row r="265" spans="60:60" x14ac:dyDescent="0.2">
      <c r="BH265" s="161"/>
    </row>
    <row r="266" spans="60:60" x14ac:dyDescent="0.2">
      <c r="BH266" s="161"/>
    </row>
    <row r="267" spans="60:60" x14ac:dyDescent="0.2">
      <c r="BH267" s="161"/>
    </row>
    <row r="268" spans="60:60" x14ac:dyDescent="0.2">
      <c r="BH268" s="161"/>
    </row>
    <row r="269" spans="60:60" x14ac:dyDescent="0.2">
      <c r="BH269" s="161"/>
    </row>
    <row r="270" spans="60:60" x14ac:dyDescent="0.2">
      <c r="BH270" s="161"/>
    </row>
    <row r="271" spans="60:60" x14ac:dyDescent="0.2">
      <c r="BH271" s="161"/>
    </row>
    <row r="272" spans="60:60" x14ac:dyDescent="0.2">
      <c r="BH272" s="161"/>
    </row>
    <row r="273" spans="60:60" x14ac:dyDescent="0.2">
      <c r="BH273" s="161"/>
    </row>
    <row r="274" spans="60:60" x14ac:dyDescent="0.2">
      <c r="BH274" s="161"/>
    </row>
    <row r="275" spans="60:60" x14ac:dyDescent="0.2">
      <c r="BH275" s="161"/>
    </row>
    <row r="276" spans="60:60" x14ac:dyDescent="0.2">
      <c r="BH276" s="161"/>
    </row>
    <row r="277" spans="60:60" x14ac:dyDescent="0.2">
      <c r="BH277" s="161"/>
    </row>
    <row r="278" spans="60:60" x14ac:dyDescent="0.2">
      <c r="BH278" s="161"/>
    </row>
    <row r="279" spans="60:60" x14ac:dyDescent="0.2">
      <c r="BH279" s="161"/>
    </row>
    <row r="280" spans="60:60" x14ac:dyDescent="0.2">
      <c r="BH280" s="161"/>
    </row>
    <row r="281" spans="60:60" x14ac:dyDescent="0.2">
      <c r="BH281" s="161"/>
    </row>
    <row r="282" spans="60:60" x14ac:dyDescent="0.2">
      <c r="BH282" s="161"/>
    </row>
    <row r="283" spans="60:60" x14ac:dyDescent="0.2">
      <c r="BH283" s="161"/>
    </row>
    <row r="284" spans="60:60" x14ac:dyDescent="0.2">
      <c r="BH284" s="161"/>
    </row>
    <row r="285" spans="60:60" x14ac:dyDescent="0.2">
      <c r="BH285" s="161"/>
    </row>
    <row r="286" spans="60:60" x14ac:dyDescent="0.2">
      <c r="BH286" s="161"/>
    </row>
    <row r="287" spans="60:60" x14ac:dyDescent="0.2">
      <c r="BH287" s="161"/>
    </row>
    <row r="288" spans="60:60" x14ac:dyDescent="0.2">
      <c r="BH288" s="161"/>
    </row>
    <row r="289" spans="60:60" x14ac:dyDescent="0.2">
      <c r="BH289" s="161"/>
    </row>
    <row r="290" spans="60:60" x14ac:dyDescent="0.2">
      <c r="BH290" s="161"/>
    </row>
    <row r="291" spans="60:60" x14ac:dyDescent="0.2">
      <c r="BH291" s="161"/>
    </row>
    <row r="292" spans="60:60" x14ac:dyDescent="0.2">
      <c r="BH292" s="162"/>
    </row>
    <row r="293" spans="60:60" x14ac:dyDescent="0.2">
      <c r="BH293" s="162"/>
    </row>
    <row r="294" spans="60:60" x14ac:dyDescent="0.2">
      <c r="BH294" s="161"/>
    </row>
    <row r="295" spans="60:60" x14ac:dyDescent="0.2">
      <c r="BH295" s="161"/>
    </row>
    <row r="296" spans="60:60" x14ac:dyDescent="0.2">
      <c r="BH296" s="161"/>
    </row>
    <row r="297" spans="60:60" x14ac:dyDescent="0.2">
      <c r="BH297" s="161"/>
    </row>
    <row r="298" spans="60:60" x14ac:dyDescent="0.2">
      <c r="BH298" s="161"/>
    </row>
    <row r="299" spans="60:60" x14ac:dyDescent="0.2">
      <c r="BH299" s="161"/>
    </row>
    <row r="300" spans="60:60" x14ac:dyDescent="0.2">
      <c r="BH300" s="161"/>
    </row>
    <row r="301" spans="60:60" x14ac:dyDescent="0.2">
      <c r="BH301" s="161"/>
    </row>
    <row r="302" spans="60:60" x14ac:dyDescent="0.2">
      <c r="BH302" s="161"/>
    </row>
    <row r="303" spans="60:60" x14ac:dyDescent="0.2">
      <c r="BH303" s="161"/>
    </row>
    <row r="304" spans="60:60" x14ac:dyDescent="0.2">
      <c r="BH304" s="161"/>
    </row>
    <row r="305" spans="60:60" x14ac:dyDescent="0.2">
      <c r="BH305" s="161"/>
    </row>
    <row r="306" spans="60:60" x14ac:dyDescent="0.2">
      <c r="BH306" s="161"/>
    </row>
    <row r="307" spans="60:60" x14ac:dyDescent="0.2">
      <c r="BH307" s="161"/>
    </row>
    <row r="308" spans="60:60" x14ac:dyDescent="0.2">
      <c r="BH308" s="161"/>
    </row>
    <row r="309" spans="60:60" x14ac:dyDescent="0.2">
      <c r="BH309" s="161"/>
    </row>
    <row r="310" spans="60:60" x14ac:dyDescent="0.2">
      <c r="BH310" s="161"/>
    </row>
    <row r="311" spans="60:60" x14ac:dyDescent="0.2">
      <c r="BH311" s="161"/>
    </row>
    <row r="312" spans="60:60" x14ac:dyDescent="0.2">
      <c r="BH312" s="161"/>
    </row>
    <row r="313" spans="60:60" x14ac:dyDescent="0.2">
      <c r="BH313" s="161"/>
    </row>
    <row r="314" spans="60:60" x14ac:dyDescent="0.2">
      <c r="BH314" s="161"/>
    </row>
    <row r="315" spans="60:60" x14ac:dyDescent="0.2">
      <c r="BH315" s="161"/>
    </row>
    <row r="316" spans="60:60" x14ac:dyDescent="0.2">
      <c r="BH316" s="161"/>
    </row>
    <row r="317" spans="60:60" x14ac:dyDescent="0.2">
      <c r="BH317" s="161"/>
    </row>
    <row r="318" spans="60:60" x14ac:dyDescent="0.2">
      <c r="BH318" s="161"/>
    </row>
    <row r="319" spans="60:60" x14ac:dyDescent="0.2">
      <c r="BH319" s="161"/>
    </row>
    <row r="320" spans="60:60" x14ac:dyDescent="0.2">
      <c r="BH320" s="161"/>
    </row>
    <row r="321" spans="60:60" x14ac:dyDescent="0.2">
      <c r="BH321" s="161"/>
    </row>
  </sheetData>
  <sheetProtection password="CD5A" sheet="1" objects="1" scenarios="1"/>
  <mergeCells count="231">
    <mergeCell ref="E225:W225"/>
    <mergeCell ref="AG225:BB225"/>
    <mergeCell ref="C31:J31"/>
    <mergeCell ref="K31:M31"/>
    <mergeCell ref="O31:AA31"/>
    <mergeCell ref="C32:J32"/>
    <mergeCell ref="K32:M32"/>
    <mergeCell ref="O32:AA32"/>
    <mergeCell ref="C33:J33"/>
    <mergeCell ref="B37:BF37"/>
    <mergeCell ref="C167:BE167"/>
    <mergeCell ref="C68:BE68"/>
    <mergeCell ref="O41:BF41"/>
    <mergeCell ref="C39:J39"/>
    <mergeCell ref="K39:M39"/>
    <mergeCell ref="S71:Z71"/>
    <mergeCell ref="AB71:AH71"/>
    <mergeCell ref="AI71:AO71"/>
    <mergeCell ref="O42:BF42"/>
    <mergeCell ref="S73:W73"/>
    <mergeCell ref="BT62:BT63"/>
    <mergeCell ref="BQ62:BS62"/>
    <mergeCell ref="BJ63:BP63"/>
    <mergeCell ref="BU90:CD90"/>
    <mergeCell ref="BU70:CQ70"/>
    <mergeCell ref="BQ70:BS70"/>
    <mergeCell ref="BU68:CP68"/>
    <mergeCell ref="BQ69:BS69"/>
    <mergeCell ref="BU91:CD91"/>
    <mergeCell ref="BQ66:BS66"/>
    <mergeCell ref="BJ66:BP66"/>
    <mergeCell ref="BJ67:BP67"/>
    <mergeCell ref="BU73:CF73"/>
    <mergeCell ref="BU75:CA75"/>
    <mergeCell ref="BJ75:BP75"/>
    <mergeCell ref="BQ75:BS75"/>
    <mergeCell ref="BU62:CC63"/>
    <mergeCell ref="BJ64:BP64"/>
    <mergeCell ref="BQ64:BS64"/>
    <mergeCell ref="BT64:BT65"/>
    <mergeCell ref="BU64:CC65"/>
    <mergeCell ref="BJ65:BP65"/>
    <mergeCell ref="BQ63:BS63"/>
    <mergeCell ref="BQ65:BS65"/>
    <mergeCell ref="CN78:CS78"/>
    <mergeCell ref="BJ79:BP79"/>
    <mergeCell ref="BQ79:BS79"/>
    <mergeCell ref="BU79:CA79"/>
    <mergeCell ref="AM87:AQ89"/>
    <mergeCell ref="CJ66:CW67"/>
    <mergeCell ref="BQ67:BS67"/>
    <mergeCell ref="BT66:BT67"/>
    <mergeCell ref="BU66:CH67"/>
    <mergeCell ref="BQ68:BS68"/>
    <mergeCell ref="BA84:BB85"/>
    <mergeCell ref="AU94:AW95"/>
    <mergeCell ref="BB98:BD99"/>
    <mergeCell ref="C80:R80"/>
    <mergeCell ref="S80:Z80"/>
    <mergeCell ref="BJ91:BP91"/>
    <mergeCell ref="C125:R125"/>
    <mergeCell ref="AW110:AY110"/>
    <mergeCell ref="BA128:BB129"/>
    <mergeCell ref="K114:M114"/>
    <mergeCell ref="K107:M107"/>
    <mergeCell ref="C112:AL112"/>
    <mergeCell ref="F114:J114"/>
    <mergeCell ref="F107:J107"/>
    <mergeCell ref="BJ93:BM93"/>
    <mergeCell ref="BP84:BS84"/>
    <mergeCell ref="BJ72:BP72"/>
    <mergeCell ref="BJ76:BP76"/>
    <mergeCell ref="BU81:CF81"/>
    <mergeCell ref="BU80:CB80"/>
    <mergeCell ref="CB85:CE85"/>
    <mergeCell ref="BJ81:BL81"/>
    <mergeCell ref="BV83:BY83"/>
    <mergeCell ref="CB83:CE83"/>
    <mergeCell ref="BQ77:BS77"/>
    <mergeCell ref="BJ80:BL80"/>
    <mergeCell ref="BO80:BQ80"/>
    <mergeCell ref="BJ78:BP78"/>
    <mergeCell ref="BO81:BQ81"/>
    <mergeCell ref="BJ70:BP70"/>
    <mergeCell ref="BJ71:BP71"/>
    <mergeCell ref="BQ71:BS71"/>
    <mergeCell ref="BJ86:CS86"/>
    <mergeCell ref="BV84:BY84"/>
    <mergeCell ref="CB84:CE84"/>
    <mergeCell ref="BQ76:BS76"/>
    <mergeCell ref="BU77:CB77"/>
    <mergeCell ref="BU76:CC76"/>
    <mergeCell ref="BU78:CA78"/>
    <mergeCell ref="BP83:BS83"/>
    <mergeCell ref="BQ78:BS78"/>
    <mergeCell ref="BJ83:BM83"/>
    <mergeCell ref="BU71:CA71"/>
    <mergeCell ref="BQ72:BS72"/>
    <mergeCell ref="BU72:CC72"/>
    <mergeCell ref="BQ73:BS73"/>
    <mergeCell ref="BJ73:BP73"/>
    <mergeCell ref="BJ84:BM84"/>
    <mergeCell ref="AU155:AX156"/>
    <mergeCell ref="C161:AL161"/>
    <mergeCell ref="AU104:AW105"/>
    <mergeCell ref="AZ110:BD111"/>
    <mergeCell ref="AY113:BA114"/>
    <mergeCell ref="S125:Z125"/>
    <mergeCell ref="W116:AN118"/>
    <mergeCell ref="AU143:AW144"/>
    <mergeCell ref="BQ90:BS90"/>
    <mergeCell ref="H152:S153"/>
    <mergeCell ref="C105:AL105"/>
    <mergeCell ref="BB142:BD143"/>
    <mergeCell ref="AU148:AW149"/>
    <mergeCell ref="H147:S148"/>
    <mergeCell ref="BJ90:BP90"/>
    <mergeCell ref="C122:BE122"/>
    <mergeCell ref="AU138:AW139"/>
    <mergeCell ref="BQ91:BS91"/>
    <mergeCell ref="C116:S119"/>
    <mergeCell ref="AU99:AW100"/>
    <mergeCell ref="AM131:AQ133"/>
    <mergeCell ref="O23:AA24"/>
    <mergeCell ref="C24:J24"/>
    <mergeCell ref="C77:BE77"/>
    <mergeCell ref="X73:Z73"/>
    <mergeCell ref="C23:J23"/>
    <mergeCell ref="N23:N24"/>
    <mergeCell ref="C73:R73"/>
    <mergeCell ref="O43:BF43"/>
    <mergeCell ref="C34:J34"/>
    <mergeCell ref="O33:AA33"/>
    <mergeCell ref="K23:M23"/>
    <mergeCell ref="C26:J26"/>
    <mergeCell ref="C41:J41"/>
    <mergeCell ref="K41:M41"/>
    <mergeCell ref="AT31:BE31"/>
    <mergeCell ref="AT32:BE32"/>
    <mergeCell ref="AT33:BE33"/>
    <mergeCell ref="K25:M25"/>
    <mergeCell ref="K26:M26"/>
    <mergeCell ref="AB73:AD73"/>
    <mergeCell ref="BJ62:BP62"/>
    <mergeCell ref="BJ77:BP77"/>
    <mergeCell ref="C64:BE64"/>
    <mergeCell ref="AL50:AT50"/>
    <mergeCell ref="C42:J42"/>
    <mergeCell ref="BJ68:BP68"/>
    <mergeCell ref="BJ69:BP69"/>
    <mergeCell ref="C46:AM46"/>
    <mergeCell ref="B48:BF48"/>
    <mergeCell ref="F163:J163"/>
    <mergeCell ref="K163:M163"/>
    <mergeCell ref="C71:R71"/>
    <mergeCell ref="G50:R50"/>
    <mergeCell ref="K42:M42"/>
    <mergeCell ref="A1:BG3"/>
    <mergeCell ref="C5:BE5"/>
    <mergeCell ref="B7:BF7"/>
    <mergeCell ref="C9:AA9"/>
    <mergeCell ref="AB9:AP9"/>
    <mergeCell ref="C18:AA18"/>
    <mergeCell ref="AB18:AP18"/>
    <mergeCell ref="C10:AA10"/>
    <mergeCell ref="AB10:AP10"/>
    <mergeCell ref="C11:AA11"/>
    <mergeCell ref="AQ15:AR15"/>
    <mergeCell ref="C14:AA14"/>
    <mergeCell ref="AB14:AP14"/>
    <mergeCell ref="C15:AA15"/>
    <mergeCell ref="BA14:BE14"/>
    <mergeCell ref="K30:M30"/>
    <mergeCell ref="K24:M24"/>
    <mergeCell ref="N25:N26"/>
    <mergeCell ref="O25:AA26"/>
    <mergeCell ref="AB19:AP19"/>
    <mergeCell ref="O40:BF40"/>
    <mergeCell ref="B21:BF21"/>
    <mergeCell ref="O39:BF39"/>
    <mergeCell ref="C40:J40"/>
    <mergeCell ref="K40:M40"/>
    <mergeCell ref="C30:J30"/>
    <mergeCell ref="K27:M27"/>
    <mergeCell ref="K33:M33"/>
    <mergeCell ref="C19:AA19"/>
    <mergeCell ref="O27:AA27"/>
    <mergeCell ref="C28:J28"/>
    <mergeCell ref="AT34:BE34"/>
    <mergeCell ref="C29:J29"/>
    <mergeCell ref="K29:M29"/>
    <mergeCell ref="O29:AA29"/>
    <mergeCell ref="C27:J27"/>
    <mergeCell ref="O30:AA30"/>
    <mergeCell ref="K28:M28"/>
    <mergeCell ref="O28:AA28"/>
    <mergeCell ref="O34:AA34"/>
    <mergeCell ref="AT30:BE30"/>
    <mergeCell ref="C25:J25"/>
    <mergeCell ref="K34:M34"/>
    <mergeCell ref="AB11:AP11"/>
    <mergeCell ref="C12:AA12"/>
    <mergeCell ref="AB12:AP12"/>
    <mergeCell ref="C13:AA13"/>
    <mergeCell ref="AB13:AP13"/>
    <mergeCell ref="AB17:AP17"/>
    <mergeCell ref="AB15:AP15"/>
    <mergeCell ref="C16:AA16"/>
    <mergeCell ref="AB16:AP16"/>
    <mergeCell ref="C17:AA17"/>
    <mergeCell ref="B223:Q223"/>
    <mergeCell ref="R223:Y223"/>
    <mergeCell ref="C195:R197"/>
    <mergeCell ref="C186:S187"/>
    <mergeCell ref="S170:Z170"/>
    <mergeCell ref="AJ170:BE170"/>
    <mergeCell ref="AS216:BF216"/>
    <mergeCell ref="AI208:AJ208"/>
    <mergeCell ref="AR188:BE189"/>
    <mergeCell ref="AI206:BF206"/>
    <mergeCell ref="AI204:BF204"/>
    <mergeCell ref="AI192:BF192"/>
    <mergeCell ref="AJ171:BE171"/>
    <mergeCell ref="S199:Z199"/>
    <mergeCell ref="C199:R199"/>
    <mergeCell ref="AI205:BF205"/>
    <mergeCell ref="AI173:AJ173"/>
    <mergeCell ref="AI182:AJ182"/>
    <mergeCell ref="AI195:AJ195"/>
    <mergeCell ref="AI193:BF193"/>
    <mergeCell ref="C170:R170"/>
  </mergeCells>
  <phoneticPr fontId="7" type="noConversion"/>
  <conditionalFormatting sqref="AB71:AO71 AB73:AD73">
    <cfRule type="cellIs" dxfId="11" priority="8" stopIfTrue="1" operator="equal">
      <formula>""</formula>
    </cfRule>
  </conditionalFormatting>
  <conditionalFormatting sqref="C12:AP20">
    <cfRule type="cellIs" dxfId="10" priority="9" stopIfTrue="1" operator="equal">
      <formula>""</formula>
    </cfRule>
  </conditionalFormatting>
  <conditionalFormatting sqref="AQ15:AR15">
    <cfRule type="cellIs" dxfId="9" priority="1" stopIfTrue="1" operator="equal">
      <formula>""</formula>
    </cfRule>
  </conditionalFormatting>
  <pageMargins left="0.25" right="0.25" top="1" bottom="1" header="0.5" footer="0.5"/>
  <pageSetup scale="90" orientation="portrait" r:id="rId1"/>
  <headerFooter alignWithMargins="0"/>
  <rowBreaks count="3" manualBreakCount="3">
    <brk id="76" max="58" man="1"/>
    <brk id="121" max="58" man="1"/>
    <brk id="166" max="58" man="1"/>
  </rowBreaks>
  <colBreaks count="1" manualBreakCount="1">
    <brk id="59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R565"/>
  <sheetViews>
    <sheetView showGridLines="0" showRowColHeaders="0" topLeftCell="A46" zoomScaleNormal="100" zoomScaleSheetLayoutView="100" workbookViewId="0">
      <selection activeCell="A4" sqref="A4"/>
    </sheetView>
  </sheetViews>
  <sheetFormatPr defaultColWidth="1.7109375" defaultRowHeight="12.75" x14ac:dyDescent="0.2"/>
  <cols>
    <col min="1" max="60" width="1.7109375" customWidth="1"/>
    <col min="61" max="61" width="1.7109375" hidden="1" customWidth="1"/>
    <col min="62" max="114" width="1.85546875" hidden="1" customWidth="1"/>
    <col min="115" max="122" width="1.7109375" hidden="1" customWidth="1"/>
    <col min="123" max="147" width="1.7109375" customWidth="1"/>
  </cols>
  <sheetData>
    <row r="1" spans="1:84" x14ac:dyDescent="0.2">
      <c r="A1" s="951" t="s">
        <v>438</v>
      </c>
      <c r="B1" s="951"/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1"/>
      <c r="R1" s="951"/>
      <c r="S1" s="951"/>
      <c r="T1" s="951"/>
      <c r="U1" s="951"/>
      <c r="V1" s="951"/>
      <c r="W1" s="951"/>
      <c r="X1" s="951"/>
      <c r="Y1" s="951"/>
      <c r="Z1" s="951"/>
      <c r="AA1" s="951"/>
      <c r="AB1" s="951"/>
      <c r="AC1" s="951"/>
      <c r="AD1" s="951"/>
      <c r="AE1" s="951"/>
      <c r="AF1" s="951"/>
      <c r="AG1" s="951"/>
      <c r="AH1" s="951"/>
      <c r="AI1" s="951"/>
      <c r="AJ1" s="951"/>
      <c r="AK1" s="951"/>
      <c r="AL1" s="951"/>
      <c r="AM1" s="951"/>
      <c r="AN1" s="951"/>
      <c r="AO1" s="951"/>
      <c r="AP1" s="951"/>
      <c r="AQ1" s="951"/>
      <c r="AR1" s="951"/>
      <c r="AS1" s="951"/>
      <c r="AT1" s="951"/>
      <c r="AU1" s="951"/>
      <c r="AV1" s="951"/>
      <c r="AW1" s="951"/>
      <c r="AX1" s="951"/>
      <c r="AY1" s="951"/>
      <c r="AZ1" s="951"/>
      <c r="BA1" s="951"/>
      <c r="BB1" s="951"/>
      <c r="BC1" s="951"/>
      <c r="BD1" s="951"/>
      <c r="BE1" s="951"/>
      <c r="BF1" s="951"/>
      <c r="BG1" s="951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</row>
    <row r="2" spans="1:84" x14ac:dyDescent="0.2">
      <c r="A2" s="951"/>
      <c r="B2" s="951"/>
      <c r="C2" s="951"/>
      <c r="D2" s="951"/>
      <c r="E2" s="951"/>
      <c r="F2" s="951"/>
      <c r="G2" s="951"/>
      <c r="H2" s="951"/>
      <c r="I2" s="951"/>
      <c r="J2" s="951"/>
      <c r="K2" s="951"/>
      <c r="L2" s="951"/>
      <c r="M2" s="951"/>
      <c r="N2" s="951"/>
      <c r="O2" s="951"/>
      <c r="P2" s="951"/>
      <c r="Q2" s="951"/>
      <c r="R2" s="951"/>
      <c r="S2" s="951"/>
      <c r="T2" s="951"/>
      <c r="U2" s="951"/>
      <c r="V2" s="951"/>
      <c r="W2" s="951"/>
      <c r="X2" s="951"/>
      <c r="Y2" s="951"/>
      <c r="Z2" s="951"/>
      <c r="AA2" s="951"/>
      <c r="AB2" s="951"/>
      <c r="AC2" s="951"/>
      <c r="AD2" s="951"/>
      <c r="AE2" s="951"/>
      <c r="AF2" s="951"/>
      <c r="AG2" s="951"/>
      <c r="AH2" s="951"/>
      <c r="AI2" s="951"/>
      <c r="AJ2" s="951"/>
      <c r="AK2" s="951"/>
      <c r="AL2" s="951"/>
      <c r="AM2" s="951"/>
      <c r="AN2" s="951"/>
      <c r="AO2" s="951"/>
      <c r="AP2" s="951"/>
      <c r="AQ2" s="951"/>
      <c r="AR2" s="951"/>
      <c r="AS2" s="951"/>
      <c r="AT2" s="951"/>
      <c r="AU2" s="951"/>
      <c r="AV2" s="951"/>
      <c r="AW2" s="951"/>
      <c r="AX2" s="951"/>
      <c r="AY2" s="951"/>
      <c r="AZ2" s="951"/>
      <c r="BA2" s="951"/>
      <c r="BB2" s="951"/>
      <c r="BC2" s="951"/>
      <c r="BD2" s="951"/>
      <c r="BE2" s="951"/>
      <c r="BF2" s="951"/>
      <c r="BG2" s="951"/>
      <c r="BH2" s="161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</row>
    <row r="3" spans="1:84" x14ac:dyDescent="0.2">
      <c r="A3" s="951"/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51"/>
      <c r="Q3" s="951"/>
      <c r="R3" s="951"/>
      <c r="S3" s="951"/>
      <c r="T3" s="951"/>
      <c r="U3" s="951"/>
      <c r="V3" s="951"/>
      <c r="W3" s="951"/>
      <c r="X3" s="951"/>
      <c r="Y3" s="951"/>
      <c r="Z3" s="951"/>
      <c r="AA3" s="951"/>
      <c r="AB3" s="951"/>
      <c r="AC3" s="951"/>
      <c r="AD3" s="951"/>
      <c r="AE3" s="951"/>
      <c r="AF3" s="951"/>
      <c r="AG3" s="951"/>
      <c r="AH3" s="951"/>
      <c r="AI3" s="951"/>
      <c r="AJ3" s="951"/>
      <c r="AK3" s="951"/>
      <c r="AL3" s="951"/>
      <c r="AM3" s="951"/>
      <c r="AN3" s="951"/>
      <c r="AO3" s="951"/>
      <c r="AP3" s="951"/>
      <c r="AQ3" s="951"/>
      <c r="AR3" s="951"/>
      <c r="AS3" s="951"/>
      <c r="AT3" s="951"/>
      <c r="AU3" s="951"/>
      <c r="AV3" s="951"/>
      <c r="AW3" s="951"/>
      <c r="AX3" s="951"/>
      <c r="AY3" s="951"/>
      <c r="AZ3" s="951"/>
      <c r="BA3" s="951"/>
      <c r="BB3" s="951"/>
      <c r="BC3" s="951"/>
      <c r="BD3" s="951"/>
      <c r="BE3" s="951"/>
      <c r="BF3" s="951"/>
      <c r="BG3" s="951"/>
      <c r="BH3" s="161"/>
      <c r="BI3" s="162"/>
      <c r="BJ3" s="162"/>
      <c r="BK3" s="162"/>
      <c r="BL3" s="162"/>
      <c r="BM3" s="162"/>
      <c r="BN3" s="162"/>
      <c r="BO3" s="162"/>
      <c r="BP3" s="162"/>
      <c r="BQ3" s="162"/>
      <c r="BR3" s="162"/>
      <c r="BS3" s="162"/>
      <c r="BT3" s="162"/>
      <c r="BU3" s="162"/>
      <c r="BV3" s="162"/>
      <c r="BW3" s="162"/>
      <c r="BX3" s="162"/>
      <c r="BY3" s="162"/>
      <c r="BZ3" s="162"/>
      <c r="CA3" s="162"/>
      <c r="CB3" s="162"/>
      <c r="CC3" s="162"/>
      <c r="CD3" s="162"/>
      <c r="CE3" s="162"/>
      <c r="CF3" s="162"/>
    </row>
    <row r="4" spans="1:84" x14ac:dyDescent="0.2">
      <c r="A4" s="286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  <c r="CD4" s="162"/>
      <c r="CE4" s="162"/>
      <c r="CF4" s="162"/>
    </row>
    <row r="5" spans="1:84" ht="23.25" x14ac:dyDescent="0.2">
      <c r="A5" s="104"/>
      <c r="B5" s="104"/>
      <c r="C5" s="906" t="s">
        <v>194</v>
      </c>
      <c r="D5" s="906"/>
      <c r="E5" s="906"/>
      <c r="F5" s="906"/>
      <c r="G5" s="906"/>
      <c r="H5" s="906"/>
      <c r="I5" s="906"/>
      <c r="J5" s="906"/>
      <c r="K5" s="906"/>
      <c r="L5" s="906"/>
      <c r="M5" s="906"/>
      <c r="N5" s="906"/>
      <c r="O5" s="906"/>
      <c r="P5" s="906"/>
      <c r="Q5" s="906"/>
      <c r="R5" s="906"/>
      <c r="S5" s="906"/>
      <c r="T5" s="906"/>
      <c r="U5" s="906"/>
      <c r="V5" s="906"/>
      <c r="W5" s="906"/>
      <c r="X5" s="906"/>
      <c r="Y5" s="906"/>
      <c r="Z5" s="906"/>
      <c r="AA5" s="906"/>
      <c r="AB5" s="906"/>
      <c r="AC5" s="906"/>
      <c r="AD5" s="906"/>
      <c r="AE5" s="906"/>
      <c r="AF5" s="906"/>
      <c r="AG5" s="906"/>
      <c r="AH5" s="906"/>
      <c r="AI5" s="906"/>
      <c r="AJ5" s="906"/>
      <c r="AK5" s="906"/>
      <c r="AL5" s="906"/>
      <c r="AM5" s="906"/>
      <c r="AN5" s="906"/>
      <c r="AO5" s="906"/>
      <c r="AP5" s="906"/>
      <c r="AQ5" s="906"/>
      <c r="AR5" s="906"/>
      <c r="AS5" s="906"/>
      <c r="AT5" s="906"/>
      <c r="AU5" s="906"/>
      <c r="AV5" s="906"/>
      <c r="AW5" s="906"/>
      <c r="AX5" s="906"/>
      <c r="AY5" s="906"/>
      <c r="AZ5" s="906"/>
      <c r="BA5" s="906"/>
      <c r="BB5" s="906"/>
      <c r="BC5" s="906"/>
      <c r="BD5" s="906"/>
      <c r="BE5" s="906"/>
      <c r="BF5" s="1"/>
      <c r="BG5" s="101"/>
      <c r="BH5" s="161"/>
    </row>
    <row r="6" spans="1:84" ht="13.5" thickBot="1" x14ac:dyDescent="0.25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161"/>
    </row>
    <row r="7" spans="1:84" ht="15.75" thickBot="1" x14ac:dyDescent="0.25">
      <c r="A7" s="94"/>
      <c r="B7" s="941" t="s">
        <v>166</v>
      </c>
      <c r="C7" s="942"/>
      <c r="D7" s="942"/>
      <c r="E7" s="942"/>
      <c r="F7" s="942"/>
      <c r="G7" s="942"/>
      <c r="H7" s="942"/>
      <c r="I7" s="942"/>
      <c r="J7" s="942"/>
      <c r="K7" s="942"/>
      <c r="L7" s="942"/>
      <c r="M7" s="942"/>
      <c r="N7" s="942"/>
      <c r="O7" s="942"/>
      <c r="P7" s="942"/>
      <c r="Q7" s="942"/>
      <c r="R7" s="942"/>
      <c r="S7" s="942"/>
      <c r="T7" s="942"/>
      <c r="U7" s="942"/>
      <c r="V7" s="942"/>
      <c r="W7" s="942"/>
      <c r="X7" s="942"/>
      <c r="Y7" s="942"/>
      <c r="Z7" s="942"/>
      <c r="AA7" s="942"/>
      <c r="AB7" s="942"/>
      <c r="AC7" s="942"/>
      <c r="AD7" s="942"/>
      <c r="AE7" s="942"/>
      <c r="AF7" s="942"/>
      <c r="AG7" s="942"/>
      <c r="AH7" s="942"/>
      <c r="AI7" s="942"/>
      <c r="AJ7" s="942"/>
      <c r="AK7" s="942"/>
      <c r="AL7" s="942"/>
      <c r="AM7" s="942"/>
      <c r="AN7" s="942"/>
      <c r="AO7" s="942"/>
      <c r="AP7" s="942"/>
      <c r="AQ7" s="942"/>
      <c r="AR7" s="942"/>
      <c r="AS7" s="942"/>
      <c r="AT7" s="942"/>
      <c r="AU7" s="942"/>
      <c r="AV7" s="942"/>
      <c r="AW7" s="942"/>
      <c r="AX7" s="942"/>
      <c r="AY7" s="942"/>
      <c r="AZ7" s="942"/>
      <c r="BA7" s="942"/>
      <c r="BB7" s="942"/>
      <c r="BC7" s="942"/>
      <c r="BD7" s="942"/>
      <c r="BE7" s="942"/>
      <c r="BF7" s="943"/>
      <c r="BG7" s="94"/>
      <c r="BH7" s="161"/>
    </row>
    <row r="8" spans="1:84" ht="16.5" thickBot="1" x14ac:dyDescent="0.25">
      <c r="A8" s="94"/>
      <c r="B8" s="95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63"/>
      <c r="X8" s="63"/>
      <c r="Y8" s="63"/>
      <c r="Z8" s="63"/>
      <c r="AA8" s="63"/>
      <c r="AB8" s="63"/>
      <c r="AC8" s="63"/>
      <c r="AD8" s="70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108"/>
      <c r="BG8" s="94"/>
      <c r="BH8" s="161"/>
    </row>
    <row r="9" spans="1:84" ht="13.5" thickBot="1" x14ac:dyDescent="0.25">
      <c r="A9" s="94"/>
      <c r="B9" s="63"/>
      <c r="C9" s="895" t="s">
        <v>81</v>
      </c>
      <c r="D9" s="895"/>
      <c r="E9" s="895"/>
      <c r="F9" s="895"/>
      <c r="G9" s="895"/>
      <c r="H9" s="895"/>
      <c r="I9" s="895"/>
      <c r="J9" s="895"/>
      <c r="K9" s="895"/>
      <c r="L9" s="895"/>
      <c r="M9" s="895"/>
      <c r="N9" s="895"/>
      <c r="O9" s="895"/>
      <c r="P9" s="895"/>
      <c r="Q9" s="895"/>
      <c r="R9" s="895"/>
      <c r="S9" s="895"/>
      <c r="T9" s="895"/>
      <c r="U9" s="895"/>
      <c r="V9" s="895"/>
      <c r="W9" s="895"/>
      <c r="X9" s="895"/>
      <c r="Y9" s="895"/>
      <c r="Z9" s="895"/>
      <c r="AA9" s="895"/>
      <c r="AB9" s="944" t="str">
        <f>'AVENTOS planning tool'!AV20</f>
        <v/>
      </c>
      <c r="AC9" s="945"/>
      <c r="AD9" s="945"/>
      <c r="AE9" s="945"/>
      <c r="AF9" s="945"/>
      <c r="AG9" s="945"/>
      <c r="AH9" s="945"/>
      <c r="AI9" s="945"/>
      <c r="AJ9" s="945"/>
      <c r="AK9" s="945"/>
      <c r="AL9" s="945"/>
      <c r="AM9" s="945"/>
      <c r="AN9" s="945"/>
      <c r="AO9" s="945"/>
      <c r="AP9" s="946"/>
      <c r="AQ9" s="114"/>
      <c r="AR9" s="114"/>
      <c r="AS9" s="114"/>
      <c r="AT9" s="114"/>
      <c r="AU9" s="114"/>
      <c r="AV9" s="114"/>
      <c r="AW9" s="63"/>
      <c r="AX9" s="63"/>
      <c r="AY9" s="63"/>
      <c r="AZ9" s="63"/>
      <c r="BA9" s="63"/>
      <c r="BB9" s="63"/>
      <c r="BC9" s="63"/>
      <c r="BD9" s="63"/>
      <c r="BE9" s="63"/>
      <c r="BF9" s="97"/>
      <c r="BG9" s="94"/>
      <c r="BH9" s="161"/>
    </row>
    <row r="10" spans="1:84" ht="13.5" thickBot="1" x14ac:dyDescent="0.25">
      <c r="A10" s="94"/>
      <c r="B10" s="63"/>
      <c r="C10" s="895" t="s">
        <v>261</v>
      </c>
      <c r="D10" s="895"/>
      <c r="E10" s="895"/>
      <c r="F10" s="895"/>
      <c r="G10" s="895"/>
      <c r="H10" s="895"/>
      <c r="I10" s="895"/>
      <c r="J10" s="895"/>
      <c r="K10" s="895"/>
      <c r="L10" s="895"/>
      <c r="M10" s="895"/>
      <c r="N10" s="895"/>
      <c r="O10" s="895"/>
      <c r="P10" s="895"/>
      <c r="Q10" s="895"/>
      <c r="R10" s="895"/>
      <c r="S10" s="895"/>
      <c r="T10" s="895"/>
      <c r="U10" s="895"/>
      <c r="V10" s="895"/>
      <c r="W10" s="895"/>
      <c r="X10" s="895"/>
      <c r="Y10" s="895"/>
      <c r="Z10" s="895"/>
      <c r="AA10" s="895"/>
      <c r="AB10" s="944" t="str">
        <f>'AVENTOS planning tool'!AV24</f>
        <v/>
      </c>
      <c r="AC10" s="945"/>
      <c r="AD10" s="945"/>
      <c r="AE10" s="945"/>
      <c r="AF10" s="945"/>
      <c r="AG10" s="945"/>
      <c r="AH10" s="945"/>
      <c r="AI10" s="945"/>
      <c r="AJ10" s="945"/>
      <c r="AK10" s="945"/>
      <c r="AL10" s="945"/>
      <c r="AM10" s="945"/>
      <c r="AN10" s="945"/>
      <c r="AO10" s="945"/>
      <c r="AP10" s="946"/>
      <c r="AQ10" s="114"/>
      <c r="AR10" s="114"/>
      <c r="AS10" s="114"/>
      <c r="AT10" s="114"/>
      <c r="AU10" s="114"/>
      <c r="AV10" s="114"/>
      <c r="AW10" s="63"/>
      <c r="AX10" s="63"/>
      <c r="AY10" s="63"/>
      <c r="AZ10" s="63"/>
      <c r="BA10" s="63"/>
      <c r="BB10" s="63"/>
      <c r="BC10" s="63"/>
      <c r="BD10" s="63"/>
      <c r="BE10" s="63"/>
      <c r="BF10" s="97"/>
      <c r="BG10" s="94"/>
      <c r="BH10" s="161"/>
    </row>
    <row r="11" spans="1:84" ht="13.5" thickBot="1" x14ac:dyDescent="0.25">
      <c r="A11" s="94"/>
      <c r="B11" s="63"/>
      <c r="C11" s="894" t="s">
        <v>436</v>
      </c>
      <c r="D11" s="895"/>
      <c r="E11" s="895"/>
      <c r="F11" s="895"/>
      <c r="G11" s="895"/>
      <c r="H11" s="895"/>
      <c r="I11" s="895"/>
      <c r="J11" s="895"/>
      <c r="K11" s="895"/>
      <c r="L11" s="895"/>
      <c r="M11" s="895"/>
      <c r="N11" s="895"/>
      <c r="O11" s="895"/>
      <c r="P11" s="895"/>
      <c r="Q11" s="895"/>
      <c r="R11" s="895"/>
      <c r="S11" s="895"/>
      <c r="T11" s="895"/>
      <c r="U11" s="895"/>
      <c r="V11" s="895"/>
      <c r="W11" s="895"/>
      <c r="X11" s="895"/>
      <c r="Y11" s="895"/>
      <c r="Z11" s="895"/>
      <c r="AA11" s="895"/>
      <c r="AB11" s="944">
        <f>'AVENTOS planning tool'!AV22</f>
        <v>0</v>
      </c>
      <c r="AC11" s="945"/>
      <c r="AD11" s="945"/>
      <c r="AE11" s="945"/>
      <c r="AF11" s="945"/>
      <c r="AG11" s="945"/>
      <c r="AH11" s="945"/>
      <c r="AI11" s="945"/>
      <c r="AJ11" s="945"/>
      <c r="AK11" s="945"/>
      <c r="AL11" s="945"/>
      <c r="AM11" s="945"/>
      <c r="AN11" s="945"/>
      <c r="AO11" s="945"/>
      <c r="AP11" s="946"/>
      <c r="AQ11" s="114"/>
      <c r="AR11" s="114"/>
      <c r="AS11" s="114"/>
      <c r="AT11" s="114"/>
      <c r="AU11" s="114"/>
      <c r="AV11" s="114"/>
      <c r="AW11" s="63"/>
      <c r="AX11" s="63"/>
      <c r="AY11" s="63"/>
      <c r="AZ11" s="63"/>
      <c r="BA11" s="63"/>
      <c r="BB11" s="63"/>
      <c r="BC11" s="63"/>
      <c r="BD11" s="63"/>
      <c r="BE11" s="63"/>
      <c r="BF11" s="97"/>
      <c r="BG11" s="94"/>
      <c r="BH11" s="161"/>
    </row>
    <row r="12" spans="1:84" ht="13.5" thickBot="1" x14ac:dyDescent="0.25">
      <c r="A12" s="94"/>
      <c r="B12" s="63"/>
      <c r="C12" s="895" t="str">
        <f>IF('AVENTOS planning tool'!L21="Wood door","Installation screws for wood doors","")</f>
        <v/>
      </c>
      <c r="D12" s="895"/>
      <c r="E12" s="895"/>
      <c r="F12" s="895"/>
      <c r="G12" s="895"/>
      <c r="H12" s="895"/>
      <c r="I12" s="895"/>
      <c r="J12" s="895"/>
      <c r="K12" s="895"/>
      <c r="L12" s="895"/>
      <c r="M12" s="895"/>
      <c r="N12" s="895"/>
      <c r="O12" s="895"/>
      <c r="P12" s="895"/>
      <c r="Q12" s="895"/>
      <c r="R12" s="895"/>
      <c r="S12" s="895"/>
      <c r="T12" s="895"/>
      <c r="U12" s="895"/>
      <c r="V12" s="895"/>
      <c r="W12" s="895"/>
      <c r="X12" s="895"/>
      <c r="Y12" s="895"/>
      <c r="Z12" s="895"/>
      <c r="AA12" s="895"/>
      <c r="AB12" s="897" t="str">
        <f>IF(C12="Installation screws for wood doors","606N or 606P","")</f>
        <v/>
      </c>
      <c r="AC12" s="897"/>
      <c r="AD12" s="897"/>
      <c r="AE12" s="897"/>
      <c r="AF12" s="897"/>
      <c r="AG12" s="897"/>
      <c r="AH12" s="897"/>
      <c r="AI12" s="897"/>
      <c r="AJ12" s="897"/>
      <c r="AK12" s="897"/>
      <c r="AL12" s="897"/>
      <c r="AM12" s="897"/>
      <c r="AN12" s="897"/>
      <c r="AO12" s="897"/>
      <c r="AP12" s="897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97"/>
      <c r="BG12" s="94"/>
      <c r="BH12" s="161"/>
    </row>
    <row r="13" spans="1:84" ht="13.5" thickBot="1" x14ac:dyDescent="0.25">
      <c r="A13" s="94"/>
      <c r="B13" s="63"/>
      <c r="C13" s="895" t="str">
        <f>IF('AVENTOS planning tool'!L21="Wide aluminum","Installation screws for wide aluminum frame doors","")</f>
        <v/>
      </c>
      <c r="D13" s="895"/>
      <c r="E13" s="895"/>
      <c r="F13" s="895"/>
      <c r="G13" s="895"/>
      <c r="H13" s="895"/>
      <c r="I13" s="895"/>
      <c r="J13" s="895"/>
      <c r="K13" s="895"/>
      <c r="L13" s="895"/>
      <c r="M13" s="895"/>
      <c r="N13" s="895"/>
      <c r="O13" s="895"/>
      <c r="P13" s="895"/>
      <c r="Q13" s="895"/>
      <c r="R13" s="895"/>
      <c r="S13" s="895"/>
      <c r="T13" s="895"/>
      <c r="U13" s="895"/>
      <c r="V13" s="895"/>
      <c r="W13" s="895"/>
      <c r="X13" s="895"/>
      <c r="Y13" s="895"/>
      <c r="Z13" s="895"/>
      <c r="AA13" s="895"/>
      <c r="AB13" s="897" t="str">
        <f>IF(C13="Installation screws for wide aluminum frame doors","7072A","")</f>
        <v/>
      </c>
      <c r="AC13" s="897"/>
      <c r="AD13" s="897"/>
      <c r="AE13" s="897"/>
      <c r="AF13" s="897"/>
      <c r="AG13" s="897"/>
      <c r="AH13" s="897"/>
      <c r="AI13" s="897"/>
      <c r="AJ13" s="897"/>
      <c r="AK13" s="897"/>
      <c r="AL13" s="897"/>
      <c r="AM13" s="897"/>
      <c r="AN13" s="897"/>
      <c r="AO13" s="897"/>
      <c r="AP13" s="897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97"/>
      <c r="BG13" s="94"/>
      <c r="BH13" s="161"/>
    </row>
    <row r="14" spans="1:84" ht="13.5" thickBot="1" x14ac:dyDescent="0.25">
      <c r="A14" s="94"/>
      <c r="B14" s="63"/>
      <c r="C14" s="753" t="str">
        <f>IF('AVENTOS planning tool'!AL19="Mounting brackets","Mounting brackets","")</f>
        <v/>
      </c>
      <c r="D14" s="642"/>
      <c r="E14" s="642"/>
      <c r="F14" s="642"/>
      <c r="G14" s="642"/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642"/>
      <c r="Y14" s="642"/>
      <c r="Z14" s="642"/>
      <c r="AA14" s="643"/>
      <c r="AB14" s="944" t="str">
        <f>IF(C14="Mounting brackets",'AVENTOS planning tool'!AV19,"")</f>
        <v/>
      </c>
      <c r="AC14" s="945"/>
      <c r="AD14" s="945"/>
      <c r="AE14" s="945"/>
      <c r="AF14" s="945"/>
      <c r="AG14" s="945"/>
      <c r="AH14" s="945"/>
      <c r="AI14" s="945"/>
      <c r="AJ14" s="945"/>
      <c r="AK14" s="945"/>
      <c r="AL14" s="945"/>
      <c r="AM14" s="945"/>
      <c r="AN14" s="945"/>
      <c r="AO14" s="945"/>
      <c r="AP14" s="946"/>
      <c r="AQ14" s="114"/>
      <c r="AR14" s="114"/>
      <c r="AS14" s="114"/>
      <c r="AT14" s="114"/>
      <c r="AU14" s="114"/>
      <c r="AV14" s="114"/>
      <c r="AW14" s="63"/>
      <c r="AX14" s="63"/>
      <c r="AY14" s="63"/>
      <c r="AZ14" s="63"/>
      <c r="BA14" s="966"/>
      <c r="BB14" s="967"/>
      <c r="BC14" s="967"/>
      <c r="BD14" s="967"/>
      <c r="BE14" s="968"/>
      <c r="BF14" s="97"/>
      <c r="BG14" s="94"/>
      <c r="BH14" s="161"/>
    </row>
    <row r="15" spans="1:84" ht="13.5" thickBot="1" x14ac:dyDescent="0.25">
      <c r="A15" s="94"/>
      <c r="B15" s="63"/>
      <c r="C15" s="895" t="s">
        <v>262</v>
      </c>
      <c r="D15" s="1040"/>
      <c r="E15" s="1040"/>
      <c r="F15" s="1040"/>
      <c r="G15" s="1040"/>
      <c r="H15" s="1040"/>
      <c r="I15" s="1040"/>
      <c r="J15" s="1040"/>
      <c r="K15" s="1040"/>
      <c r="L15" s="1040"/>
      <c r="M15" s="1040"/>
      <c r="N15" s="1040"/>
      <c r="O15" s="1040"/>
      <c r="P15" s="1040"/>
      <c r="Q15" s="1040"/>
      <c r="R15" s="1040"/>
      <c r="S15" s="1040"/>
      <c r="T15" s="1040"/>
      <c r="U15" s="1040"/>
      <c r="V15" s="1040"/>
      <c r="W15" s="1040"/>
      <c r="X15" s="1040"/>
      <c r="Y15" s="1040"/>
      <c r="Z15" s="1040"/>
      <c r="AA15" s="1040"/>
      <c r="AB15" s="944" t="str">
        <f>'AVENTOS planning tool'!AV23</f>
        <v/>
      </c>
      <c r="AC15" s="945"/>
      <c r="AD15" s="945"/>
      <c r="AE15" s="945"/>
      <c r="AF15" s="945"/>
      <c r="AG15" s="945"/>
      <c r="AH15" s="945"/>
      <c r="AI15" s="945"/>
      <c r="AJ15" s="945"/>
      <c r="AK15" s="945"/>
      <c r="AL15" s="945"/>
      <c r="AM15" s="945"/>
      <c r="AN15" s="945"/>
      <c r="AO15" s="945"/>
      <c r="AP15" s="946"/>
      <c r="AQ15" s="956" t="str">
        <f>IF('AVENTOS planning tool'!BF23&gt;"",'AVENTOS planning tool'!BF23,"")</f>
        <v/>
      </c>
      <c r="AR15" s="957"/>
      <c r="AS15" s="114"/>
      <c r="AT15" s="114"/>
      <c r="AU15" s="114"/>
      <c r="AV15" s="114"/>
      <c r="AW15" s="63"/>
      <c r="AX15" s="63"/>
      <c r="AY15" s="63"/>
      <c r="AZ15" s="63"/>
      <c r="BA15" s="63"/>
      <c r="BB15" s="63"/>
      <c r="BC15" s="63"/>
      <c r="BD15" s="63"/>
      <c r="BE15" s="63"/>
      <c r="BF15" s="97"/>
      <c r="BG15" s="94"/>
      <c r="BH15" s="161"/>
    </row>
    <row r="16" spans="1:84" ht="13.5" thickBot="1" x14ac:dyDescent="0.25">
      <c r="A16" s="94"/>
      <c r="B16" s="63"/>
      <c r="C16" s="895" t="s">
        <v>82</v>
      </c>
      <c r="D16" s="1040"/>
      <c r="E16" s="1040"/>
      <c r="F16" s="1040"/>
      <c r="G16" s="1040"/>
      <c r="H16" s="1040"/>
      <c r="I16" s="1040"/>
      <c r="J16" s="1040"/>
      <c r="K16" s="1040"/>
      <c r="L16" s="1040"/>
      <c r="M16" s="1040"/>
      <c r="N16" s="1040"/>
      <c r="O16" s="1040"/>
      <c r="P16" s="1040"/>
      <c r="Q16" s="1040"/>
      <c r="R16" s="1040"/>
      <c r="S16" s="1040"/>
      <c r="T16" s="1040"/>
      <c r="U16" s="1040"/>
      <c r="V16" s="1040"/>
      <c r="W16" s="1040"/>
      <c r="X16" s="1040"/>
      <c r="Y16" s="1040"/>
      <c r="Z16" s="1040"/>
      <c r="AA16" s="1040"/>
      <c r="AB16" s="944" t="str">
        <f>'AVENTOS planning tool'!AV21</f>
        <v/>
      </c>
      <c r="AC16" s="945"/>
      <c r="AD16" s="945"/>
      <c r="AE16" s="945"/>
      <c r="AF16" s="945"/>
      <c r="AG16" s="945"/>
      <c r="AH16" s="945"/>
      <c r="AI16" s="945"/>
      <c r="AJ16" s="945"/>
      <c r="AK16" s="945"/>
      <c r="AL16" s="945"/>
      <c r="AM16" s="945"/>
      <c r="AN16" s="945"/>
      <c r="AO16" s="945"/>
      <c r="AP16" s="946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97"/>
      <c r="BG16" s="94"/>
      <c r="BH16" s="161"/>
    </row>
    <row r="17" spans="1:60" ht="13.5" thickBot="1" x14ac:dyDescent="0.25">
      <c r="A17" s="94"/>
      <c r="B17" s="95"/>
      <c r="C17" s="753" t="str">
        <f>IF('AVENTOS planning tool'!AL25="Rod connector set","Rod connector set","")</f>
        <v/>
      </c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  <c r="Y17" s="642"/>
      <c r="Z17" s="642"/>
      <c r="AA17" s="643"/>
      <c r="AB17" s="944" t="str">
        <f>IF(C17="Rod connector set",'AVENTOS planning tool'!AV25,"")</f>
        <v/>
      </c>
      <c r="AC17" s="945"/>
      <c r="AD17" s="945"/>
      <c r="AE17" s="945"/>
      <c r="AF17" s="945"/>
      <c r="AG17" s="945"/>
      <c r="AH17" s="945"/>
      <c r="AI17" s="945"/>
      <c r="AJ17" s="945"/>
      <c r="AK17" s="945"/>
      <c r="AL17" s="945"/>
      <c r="AM17" s="945"/>
      <c r="AN17" s="945"/>
      <c r="AO17" s="945"/>
      <c r="AP17" s="946"/>
      <c r="AQ17" s="114"/>
      <c r="AR17" s="114"/>
      <c r="AS17" s="114"/>
      <c r="AT17" s="114"/>
      <c r="AU17" s="114"/>
      <c r="AV17" s="114"/>
      <c r="AW17" s="63"/>
      <c r="AX17" s="63"/>
      <c r="AY17" s="63"/>
      <c r="AZ17" s="63"/>
      <c r="BA17" s="63"/>
      <c r="BB17" s="63"/>
      <c r="BC17" s="63"/>
      <c r="BD17" s="63"/>
      <c r="BE17" s="63"/>
      <c r="BF17" s="97"/>
      <c r="BG17" s="94"/>
      <c r="BH17" s="161"/>
    </row>
    <row r="18" spans="1:60" ht="13.5" thickBot="1" x14ac:dyDescent="0.25">
      <c r="A18" s="94"/>
      <c r="B18" s="95"/>
      <c r="C18" s="753" t="str">
        <f>IF('AVENTOS planning tool'!AL27="SERVO-DRIVE set","SERVO-DRIVE set","")</f>
        <v/>
      </c>
      <c r="D18" s="642"/>
      <c r="E18" s="642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Q18" s="642"/>
      <c r="R18" s="642"/>
      <c r="S18" s="642"/>
      <c r="T18" s="642"/>
      <c r="U18" s="642"/>
      <c r="V18" s="642"/>
      <c r="W18" s="642"/>
      <c r="X18" s="642"/>
      <c r="Y18" s="642"/>
      <c r="Z18" s="642"/>
      <c r="AA18" s="643"/>
      <c r="AB18" s="944" t="str">
        <f>IF(C18="SERVO-DRIVE set",'AVENTOS planning tool'!AV27,"")</f>
        <v/>
      </c>
      <c r="AC18" s="945"/>
      <c r="AD18" s="945"/>
      <c r="AE18" s="945"/>
      <c r="AF18" s="945"/>
      <c r="AG18" s="945"/>
      <c r="AH18" s="945"/>
      <c r="AI18" s="945"/>
      <c r="AJ18" s="945"/>
      <c r="AK18" s="945"/>
      <c r="AL18" s="945"/>
      <c r="AM18" s="945"/>
      <c r="AN18" s="945"/>
      <c r="AO18" s="945"/>
      <c r="AP18" s="946"/>
      <c r="AQ18" s="114"/>
      <c r="AR18" s="114"/>
      <c r="AS18" s="114"/>
      <c r="AT18" s="114"/>
      <c r="AU18" s="114"/>
      <c r="AV18" s="114"/>
      <c r="AW18" s="63"/>
      <c r="AX18" s="63"/>
      <c r="AY18" s="63"/>
      <c r="AZ18" s="63"/>
      <c r="BA18" s="63"/>
      <c r="BB18" s="63"/>
      <c r="BC18" s="63"/>
      <c r="BD18" s="63"/>
      <c r="BE18" s="63"/>
      <c r="BF18" s="97"/>
      <c r="BG18" s="94"/>
      <c r="BH18" s="161"/>
    </row>
    <row r="19" spans="1:60" ht="13.5" thickBot="1" x14ac:dyDescent="0.25">
      <c r="A19" s="94"/>
      <c r="B19" s="95"/>
      <c r="C19" s="753" t="str">
        <f>IF('AVENTOS planning tool'!AL28="Power supply set","Power supply set","")</f>
        <v/>
      </c>
      <c r="D19" s="642"/>
      <c r="E19" s="642"/>
      <c r="F19" s="642"/>
      <c r="G19" s="642"/>
      <c r="H19" s="642"/>
      <c r="I19" s="642"/>
      <c r="J19" s="642"/>
      <c r="K19" s="642"/>
      <c r="L19" s="642"/>
      <c r="M19" s="642"/>
      <c r="N19" s="642"/>
      <c r="O19" s="642"/>
      <c r="P19" s="642"/>
      <c r="Q19" s="642"/>
      <c r="R19" s="642"/>
      <c r="S19" s="642"/>
      <c r="T19" s="642"/>
      <c r="U19" s="642"/>
      <c r="V19" s="642"/>
      <c r="W19" s="642"/>
      <c r="X19" s="642"/>
      <c r="Y19" s="642"/>
      <c r="Z19" s="642"/>
      <c r="AA19" s="643"/>
      <c r="AB19" s="944" t="str">
        <f>IF(C19="Power supply set",'AVENTOS planning tool'!AV28,"")</f>
        <v/>
      </c>
      <c r="AC19" s="945"/>
      <c r="AD19" s="945"/>
      <c r="AE19" s="945"/>
      <c r="AF19" s="945"/>
      <c r="AG19" s="945"/>
      <c r="AH19" s="945"/>
      <c r="AI19" s="945"/>
      <c r="AJ19" s="945"/>
      <c r="AK19" s="945"/>
      <c r="AL19" s="945"/>
      <c r="AM19" s="945"/>
      <c r="AN19" s="945"/>
      <c r="AO19" s="945"/>
      <c r="AP19" s="946"/>
      <c r="AQ19" s="114"/>
      <c r="AR19" s="114"/>
      <c r="AS19" s="114"/>
      <c r="AT19" s="114"/>
      <c r="AU19" s="114"/>
      <c r="AV19" s="114"/>
      <c r="AW19" s="63"/>
      <c r="AX19" s="63"/>
      <c r="AY19" s="63"/>
      <c r="AZ19" s="63"/>
      <c r="BA19" s="63"/>
      <c r="BB19" s="63"/>
      <c r="BC19" s="63"/>
      <c r="BD19" s="63"/>
      <c r="BE19" s="63"/>
      <c r="BF19" s="97"/>
      <c r="BG19" s="94"/>
      <c r="BH19" s="161"/>
    </row>
    <row r="20" spans="1:60" ht="13.5" thickBot="1" x14ac:dyDescent="0.25">
      <c r="A20" s="94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100"/>
      <c r="BG20" s="94"/>
      <c r="BH20" s="161"/>
    </row>
    <row r="21" spans="1:60" ht="15.75" thickBot="1" x14ac:dyDescent="0.25">
      <c r="A21" s="94"/>
      <c r="B21" s="941" t="s">
        <v>165</v>
      </c>
      <c r="C21" s="942"/>
      <c r="D21" s="942"/>
      <c r="E21" s="942"/>
      <c r="F21" s="942"/>
      <c r="G21" s="942"/>
      <c r="H21" s="942"/>
      <c r="I21" s="942"/>
      <c r="J21" s="942"/>
      <c r="K21" s="942"/>
      <c r="L21" s="942"/>
      <c r="M21" s="942"/>
      <c r="N21" s="942"/>
      <c r="O21" s="942"/>
      <c r="P21" s="942"/>
      <c r="Q21" s="942"/>
      <c r="R21" s="942"/>
      <c r="S21" s="942"/>
      <c r="T21" s="942"/>
      <c r="U21" s="942"/>
      <c r="V21" s="942"/>
      <c r="W21" s="942"/>
      <c r="X21" s="942"/>
      <c r="Y21" s="942"/>
      <c r="Z21" s="942"/>
      <c r="AA21" s="942"/>
      <c r="AB21" s="942"/>
      <c r="AC21" s="942"/>
      <c r="AD21" s="942"/>
      <c r="AE21" s="942"/>
      <c r="AF21" s="942"/>
      <c r="AG21" s="942"/>
      <c r="AH21" s="942"/>
      <c r="AI21" s="942"/>
      <c r="AJ21" s="942"/>
      <c r="AK21" s="942"/>
      <c r="AL21" s="942"/>
      <c r="AM21" s="942"/>
      <c r="AN21" s="942"/>
      <c r="AO21" s="942"/>
      <c r="AP21" s="942"/>
      <c r="AQ21" s="942"/>
      <c r="AR21" s="942"/>
      <c r="AS21" s="942"/>
      <c r="AT21" s="942"/>
      <c r="AU21" s="942"/>
      <c r="AV21" s="942"/>
      <c r="AW21" s="942"/>
      <c r="AX21" s="942"/>
      <c r="AY21" s="942"/>
      <c r="AZ21" s="942"/>
      <c r="BA21" s="942"/>
      <c r="BB21" s="942"/>
      <c r="BC21" s="942"/>
      <c r="BD21" s="942"/>
      <c r="BE21" s="942"/>
      <c r="BF21" s="943"/>
      <c r="BG21" s="94"/>
      <c r="BH21" s="161"/>
    </row>
    <row r="22" spans="1:60" ht="16.5" thickBot="1" x14ac:dyDescent="0.25">
      <c r="A22" s="94"/>
      <c r="B22" s="6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21"/>
      <c r="R22" s="121"/>
      <c r="S22" s="121"/>
      <c r="T22" s="121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94"/>
      <c r="BH22" s="161"/>
    </row>
    <row r="23" spans="1:60" ht="15" x14ac:dyDescent="0.2">
      <c r="A23" s="94"/>
      <c r="B23" s="63"/>
      <c r="C23" s="875">
        <f>BJ62</f>
        <v>0</v>
      </c>
      <c r="D23" s="876"/>
      <c r="E23" s="876"/>
      <c r="F23" s="876"/>
      <c r="G23" s="876"/>
      <c r="H23" s="876"/>
      <c r="I23" s="876"/>
      <c r="J23" s="877"/>
      <c r="K23" s="881" t="s">
        <v>80</v>
      </c>
      <c r="L23" s="882"/>
      <c r="M23" s="883"/>
      <c r="N23" s="891" t="s">
        <v>137</v>
      </c>
      <c r="O23" s="699" t="s">
        <v>53</v>
      </c>
      <c r="P23" s="699"/>
      <c r="Q23" s="699"/>
      <c r="R23" s="699"/>
      <c r="S23" s="699"/>
      <c r="T23" s="699"/>
      <c r="U23" s="699"/>
      <c r="V23" s="699"/>
      <c r="W23" s="699"/>
      <c r="X23" s="699"/>
      <c r="Y23" s="699"/>
      <c r="Z23" s="71"/>
      <c r="AA23" s="71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94"/>
      <c r="BH23" s="161"/>
    </row>
    <row r="24" spans="1:60" ht="15.75" thickBot="1" x14ac:dyDescent="0.25">
      <c r="A24" s="94"/>
      <c r="B24" s="63"/>
      <c r="C24" s="878">
        <f>BJ63</f>
        <v>0</v>
      </c>
      <c r="D24" s="879"/>
      <c r="E24" s="879"/>
      <c r="F24" s="879"/>
      <c r="G24" s="879"/>
      <c r="H24" s="879"/>
      <c r="I24" s="879"/>
      <c r="J24" s="880"/>
      <c r="K24" s="884" t="s">
        <v>136</v>
      </c>
      <c r="L24" s="885"/>
      <c r="M24" s="886"/>
      <c r="N24" s="891"/>
      <c r="O24" s="699"/>
      <c r="P24" s="699"/>
      <c r="Q24" s="699"/>
      <c r="R24" s="699"/>
      <c r="S24" s="699"/>
      <c r="T24" s="699"/>
      <c r="U24" s="699"/>
      <c r="V24" s="699"/>
      <c r="W24" s="699"/>
      <c r="X24" s="699"/>
      <c r="Y24" s="699"/>
      <c r="Z24" s="71"/>
      <c r="AA24" s="71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94"/>
    </row>
    <row r="25" spans="1:60" ht="15" x14ac:dyDescent="0.2">
      <c r="A25" s="94"/>
      <c r="B25" s="63"/>
      <c r="C25" s="996">
        <f>BJ64</f>
        <v>0</v>
      </c>
      <c r="D25" s="997"/>
      <c r="E25" s="997"/>
      <c r="F25" s="997"/>
      <c r="G25" s="997"/>
      <c r="H25" s="997"/>
      <c r="I25" s="997"/>
      <c r="J25" s="998"/>
      <c r="K25" s="999" t="s">
        <v>80</v>
      </c>
      <c r="L25" s="1000"/>
      <c r="M25" s="1001"/>
      <c r="N25" s="890" t="s">
        <v>137</v>
      </c>
      <c r="O25" s="699" t="s">
        <v>139</v>
      </c>
      <c r="P25" s="699"/>
      <c r="Q25" s="699"/>
      <c r="R25" s="699"/>
      <c r="S25" s="699"/>
      <c r="T25" s="699"/>
      <c r="U25" s="699"/>
      <c r="V25" s="699"/>
      <c r="W25" s="699"/>
      <c r="X25" s="699"/>
      <c r="Y25" s="699"/>
      <c r="Z25" s="71"/>
      <c r="AA25" s="71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94"/>
    </row>
    <row r="26" spans="1:60" ht="15.75" thickBot="1" x14ac:dyDescent="0.25">
      <c r="A26" s="94"/>
      <c r="B26" s="63"/>
      <c r="C26" s="878">
        <f>BJ65</f>
        <v>0</v>
      </c>
      <c r="D26" s="879"/>
      <c r="E26" s="879"/>
      <c r="F26" s="879"/>
      <c r="G26" s="879"/>
      <c r="H26" s="879"/>
      <c r="I26" s="879"/>
      <c r="J26" s="880"/>
      <c r="K26" s="884" t="s">
        <v>136</v>
      </c>
      <c r="L26" s="885"/>
      <c r="M26" s="886"/>
      <c r="N26" s="890"/>
      <c r="O26" s="699"/>
      <c r="P26" s="699"/>
      <c r="Q26" s="699"/>
      <c r="R26" s="699"/>
      <c r="S26" s="699"/>
      <c r="T26" s="699"/>
      <c r="U26" s="699"/>
      <c r="V26" s="699"/>
      <c r="W26" s="699"/>
      <c r="X26" s="699"/>
      <c r="Y26" s="699"/>
      <c r="Z26" s="71"/>
      <c r="AA26" s="71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94"/>
    </row>
    <row r="27" spans="1:60" ht="15.75" thickBot="1" x14ac:dyDescent="0.25">
      <c r="A27" s="94"/>
      <c r="B27" s="63"/>
      <c r="C27" s="718" t="e">
        <f>BJ78</f>
        <v>#VALUE!</v>
      </c>
      <c r="D27" s="719"/>
      <c r="E27" s="719"/>
      <c r="F27" s="719"/>
      <c r="G27" s="719"/>
      <c r="H27" s="719"/>
      <c r="I27" s="719"/>
      <c r="J27" s="720"/>
      <c r="K27" s="721" t="s">
        <v>136</v>
      </c>
      <c r="L27" s="722"/>
      <c r="M27" s="723"/>
      <c r="N27" s="63"/>
      <c r="O27" s="699" t="s">
        <v>5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71"/>
      <c r="AA27" s="71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94"/>
    </row>
    <row r="28" spans="1:60" ht="15.75" thickBot="1" x14ac:dyDescent="0.25">
      <c r="A28" s="94"/>
      <c r="B28" s="63"/>
      <c r="C28" s="718" t="e">
        <f>BJ79</f>
        <v>#VALUE!</v>
      </c>
      <c r="D28" s="719"/>
      <c r="E28" s="719"/>
      <c r="F28" s="719"/>
      <c r="G28" s="719"/>
      <c r="H28" s="719"/>
      <c r="I28" s="719"/>
      <c r="J28" s="720"/>
      <c r="K28" s="721" t="s">
        <v>136</v>
      </c>
      <c r="L28" s="722"/>
      <c r="M28" s="723"/>
      <c r="N28" s="63"/>
      <c r="O28" s="699" t="s">
        <v>6</v>
      </c>
      <c r="P28" s="699"/>
      <c r="Q28" s="699"/>
      <c r="R28" s="699"/>
      <c r="S28" s="699"/>
      <c r="T28" s="699"/>
      <c r="U28" s="699"/>
      <c r="V28" s="699"/>
      <c r="W28" s="699"/>
      <c r="X28" s="699"/>
      <c r="Y28" s="699"/>
      <c r="Z28" s="71"/>
      <c r="AA28" s="71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94"/>
    </row>
    <row r="29" spans="1:60" ht="15.75" thickBot="1" x14ac:dyDescent="0.25">
      <c r="A29" s="94"/>
      <c r="B29" s="63"/>
      <c r="C29" s="718" t="str">
        <f>BJ71</f>
        <v/>
      </c>
      <c r="D29" s="719"/>
      <c r="E29" s="719"/>
      <c r="F29" s="719"/>
      <c r="G29" s="719"/>
      <c r="H29" s="719"/>
      <c r="I29" s="719"/>
      <c r="J29" s="720"/>
      <c r="K29" s="721" t="s">
        <v>136</v>
      </c>
      <c r="L29" s="722"/>
      <c r="M29" s="723"/>
      <c r="N29" s="63"/>
      <c r="O29" s="699" t="s">
        <v>143</v>
      </c>
      <c r="P29" s="699"/>
      <c r="Q29" s="699"/>
      <c r="R29" s="699"/>
      <c r="S29" s="699"/>
      <c r="T29" s="699"/>
      <c r="U29" s="699"/>
      <c r="V29" s="699"/>
      <c r="W29" s="699"/>
      <c r="X29" s="699"/>
      <c r="Y29" s="699"/>
      <c r="Z29" s="71"/>
      <c r="AA29" s="71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94"/>
    </row>
    <row r="30" spans="1:60" ht="15.75" thickBot="1" x14ac:dyDescent="0.25">
      <c r="A30" s="94"/>
      <c r="B30" s="63"/>
      <c r="C30" s="718" t="str">
        <f>BJ72</f>
        <v/>
      </c>
      <c r="D30" s="719"/>
      <c r="E30" s="719"/>
      <c r="F30" s="719"/>
      <c r="G30" s="719"/>
      <c r="H30" s="719"/>
      <c r="I30" s="719"/>
      <c r="J30" s="720"/>
      <c r="K30" s="721" t="s">
        <v>136</v>
      </c>
      <c r="L30" s="722"/>
      <c r="M30" s="723"/>
      <c r="N30" s="63"/>
      <c r="O30" s="699" t="s">
        <v>144</v>
      </c>
      <c r="P30" s="699"/>
      <c r="Q30" s="699"/>
      <c r="R30" s="699"/>
      <c r="S30" s="699"/>
      <c r="T30" s="699"/>
      <c r="U30" s="699"/>
      <c r="V30" s="699"/>
      <c r="W30" s="699"/>
      <c r="X30" s="699"/>
      <c r="Y30" s="699"/>
      <c r="Z30" s="71"/>
      <c r="AA30" s="71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 t="s">
        <v>208</v>
      </c>
      <c r="AS30" s="63"/>
      <c r="AT30" s="1055" t="str">
        <f>IF('AVENTOS planning tool'!$CG$4="FF",CONCATENATE('AVENTOS planning tool'!DS7&amp;" mm /"," ",TEXT('AVENTOS planning tool'!DY7,"# #/##")," in."),CONCATENATE('AVENTOS planning tool'!DS14&amp;" mm /"," ",TEXT('AVENTOS planning tool'!DY14,"# #/##")," in."))</f>
        <v xml:space="preserve"> mm /  in.</v>
      </c>
      <c r="AU30" s="1056"/>
      <c r="AV30" s="1056"/>
      <c r="AW30" s="1056"/>
      <c r="AX30" s="1056"/>
      <c r="AY30" s="1056"/>
      <c r="AZ30" s="1056"/>
      <c r="BA30" s="1056"/>
      <c r="BB30" s="1056"/>
      <c r="BC30" s="1056"/>
      <c r="BD30" s="1056"/>
      <c r="BE30" s="1057"/>
      <c r="BF30" s="63"/>
      <c r="BG30" s="94"/>
    </row>
    <row r="31" spans="1:60" ht="15.75" thickBot="1" x14ac:dyDescent="0.25">
      <c r="A31" s="94"/>
      <c r="B31" s="63"/>
      <c r="C31" s="718" t="str">
        <f>BJ73</f>
        <v/>
      </c>
      <c r="D31" s="719"/>
      <c r="E31" s="719"/>
      <c r="F31" s="719"/>
      <c r="G31" s="719"/>
      <c r="H31" s="719"/>
      <c r="I31" s="719"/>
      <c r="J31" s="720"/>
      <c r="K31" s="721" t="s">
        <v>136</v>
      </c>
      <c r="L31" s="722"/>
      <c r="M31" s="723"/>
      <c r="N31" s="63"/>
      <c r="O31" s="699" t="s">
        <v>145</v>
      </c>
      <c r="P31" s="699"/>
      <c r="Q31" s="699"/>
      <c r="R31" s="699"/>
      <c r="S31" s="699"/>
      <c r="T31" s="699"/>
      <c r="U31" s="699"/>
      <c r="V31" s="699"/>
      <c r="W31" s="699"/>
      <c r="X31" s="699"/>
      <c r="Y31" s="699"/>
      <c r="Z31" s="71"/>
      <c r="AA31" s="71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 t="s">
        <v>265</v>
      </c>
      <c r="AS31" s="63"/>
      <c r="AT31" s="1062" t="str">
        <f>IF('AVENTOS planning tool'!$CG$4="FF",CONCATENATE('AVENTOS planning tool'!DS8&amp;" mm /"," ",TEXT('AVENTOS planning tool'!DY8,"# #/##")," in."),CONCATENATE('AVENTOS planning tool'!DS15&amp;" mm /"," ",TEXT('AVENTOS planning tool'!DY15,"# #/##")," in."))</f>
        <v xml:space="preserve"> mm /  in.</v>
      </c>
      <c r="AU31" s="1063"/>
      <c r="AV31" s="1063"/>
      <c r="AW31" s="1063"/>
      <c r="AX31" s="1063"/>
      <c r="AY31" s="1063"/>
      <c r="AZ31" s="1063"/>
      <c r="BA31" s="1063"/>
      <c r="BB31" s="1063"/>
      <c r="BC31" s="1063"/>
      <c r="BD31" s="1063"/>
      <c r="BE31" s="1064"/>
      <c r="BF31" s="63"/>
      <c r="BG31" s="94"/>
    </row>
    <row r="32" spans="1:60" ht="15.75" thickBot="1" x14ac:dyDescent="0.25">
      <c r="A32" s="94"/>
      <c r="B32" s="63"/>
      <c r="C32" s="718">
        <f>BJ75</f>
        <v>0</v>
      </c>
      <c r="D32" s="719"/>
      <c r="E32" s="719"/>
      <c r="F32" s="719"/>
      <c r="G32" s="719"/>
      <c r="H32" s="719"/>
      <c r="I32" s="719"/>
      <c r="J32" s="720"/>
      <c r="K32" s="721" t="s">
        <v>136</v>
      </c>
      <c r="L32" s="722"/>
      <c r="M32" s="723"/>
      <c r="N32" s="63"/>
      <c r="O32" s="699" t="s">
        <v>195</v>
      </c>
      <c r="P32" s="699"/>
      <c r="Q32" s="699"/>
      <c r="R32" s="699"/>
      <c r="S32" s="699"/>
      <c r="T32" s="699"/>
      <c r="U32" s="699"/>
      <c r="V32" s="699"/>
      <c r="W32" s="699"/>
      <c r="X32" s="699"/>
      <c r="Y32" s="699"/>
      <c r="Z32" s="71"/>
      <c r="AA32" s="71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 t="s">
        <v>266</v>
      </c>
      <c r="AS32" s="63"/>
      <c r="AT32" s="1062" t="str">
        <f>IF('AVENTOS planning tool'!$CG$4="FF",CONCATENATE('AVENTOS planning tool'!DS9&amp;" mm /"," ",TEXT('AVENTOS planning tool'!DY9,"# #/##")," in."),CONCATENATE('AVENTOS planning tool'!DS16&amp;" mm /"," ",TEXT('AVENTOS planning tool'!DY16,"# #/##")," in."))</f>
        <v xml:space="preserve"> mm /  in.</v>
      </c>
      <c r="AU32" s="1063"/>
      <c r="AV32" s="1063"/>
      <c r="AW32" s="1063"/>
      <c r="AX32" s="1063"/>
      <c r="AY32" s="1063"/>
      <c r="AZ32" s="1063"/>
      <c r="BA32" s="1063"/>
      <c r="BB32" s="1063"/>
      <c r="BC32" s="1063"/>
      <c r="BD32" s="1063"/>
      <c r="BE32" s="1064"/>
      <c r="BF32" s="63"/>
      <c r="BG32" s="94"/>
    </row>
    <row r="33" spans="1:84" ht="15.75" thickBot="1" x14ac:dyDescent="0.25">
      <c r="A33" s="94"/>
      <c r="B33" s="63"/>
      <c r="C33" s="718">
        <f>BJ76</f>
        <v>0</v>
      </c>
      <c r="D33" s="719"/>
      <c r="E33" s="719"/>
      <c r="F33" s="719"/>
      <c r="G33" s="719"/>
      <c r="H33" s="719"/>
      <c r="I33" s="719"/>
      <c r="J33" s="720"/>
      <c r="K33" s="721" t="s">
        <v>136</v>
      </c>
      <c r="L33" s="722"/>
      <c r="M33" s="723"/>
      <c r="N33" s="63"/>
      <c r="O33" s="699" t="s">
        <v>160</v>
      </c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 t="s">
        <v>267</v>
      </c>
      <c r="AS33" s="63"/>
      <c r="AT33" s="1062" t="str">
        <f>IF('AVENTOS planning tool'!$CG$4="FF",CONCATENATE('AVENTOS planning tool'!DS10&amp;" mm /"," ",TEXT('AVENTOS planning tool'!DY10,"# #/##")," in."),CONCATENATE('AVENTOS planning tool'!DS17&amp;" mm /"," ",TEXT('AVENTOS planning tool'!DY17,"# #/##")," in."))</f>
        <v xml:space="preserve"> mm /  in.</v>
      </c>
      <c r="AU33" s="1063"/>
      <c r="AV33" s="1063"/>
      <c r="AW33" s="1063"/>
      <c r="AX33" s="1063"/>
      <c r="AY33" s="1063"/>
      <c r="AZ33" s="1063"/>
      <c r="BA33" s="1063"/>
      <c r="BB33" s="1063"/>
      <c r="BC33" s="1063"/>
      <c r="BD33" s="1063"/>
      <c r="BE33" s="1064"/>
      <c r="BF33" s="63"/>
      <c r="BG33" s="94"/>
    </row>
    <row r="34" spans="1:84" ht="15.75" thickBot="1" x14ac:dyDescent="0.25">
      <c r="A34" s="94"/>
      <c r="B34" s="63"/>
      <c r="C34" s="718">
        <f>BJ77</f>
        <v>0</v>
      </c>
      <c r="D34" s="719"/>
      <c r="E34" s="719"/>
      <c r="F34" s="719"/>
      <c r="G34" s="719"/>
      <c r="H34" s="719"/>
      <c r="I34" s="719"/>
      <c r="J34" s="720"/>
      <c r="K34" s="721" t="s">
        <v>136</v>
      </c>
      <c r="L34" s="722"/>
      <c r="M34" s="723"/>
      <c r="N34" s="63"/>
      <c r="O34" s="699" t="s">
        <v>147</v>
      </c>
      <c r="P34" s="699"/>
      <c r="Q34" s="699"/>
      <c r="R34" s="699"/>
      <c r="S34" s="699"/>
      <c r="T34" s="699"/>
      <c r="U34" s="699"/>
      <c r="V34" s="699"/>
      <c r="W34" s="699"/>
      <c r="X34" s="699"/>
      <c r="Y34" s="699"/>
      <c r="Z34" s="71"/>
      <c r="AA34" s="71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 t="s">
        <v>268</v>
      </c>
      <c r="AS34" s="63"/>
      <c r="AT34" s="1052" t="str">
        <f>IF('AVENTOS planning tool'!$CG$4="FF",CONCATENATE('AVENTOS planning tool'!DS11&amp;" mm /"," ",TEXT('AVENTOS planning tool'!DY11,"# #/##")," in."),CONCATENATE('AVENTOS planning tool'!DS18&amp;" mm /"," ",TEXT('AVENTOS planning tool'!DY18,"# #/##")," in."))</f>
        <v xml:space="preserve"> mm /  in.</v>
      </c>
      <c r="AU34" s="1053"/>
      <c r="AV34" s="1053"/>
      <c r="AW34" s="1053"/>
      <c r="AX34" s="1053"/>
      <c r="AY34" s="1053"/>
      <c r="AZ34" s="1053"/>
      <c r="BA34" s="1053"/>
      <c r="BB34" s="1053"/>
      <c r="BC34" s="1053"/>
      <c r="BD34" s="1053"/>
      <c r="BE34" s="1054"/>
      <c r="BF34" s="63"/>
      <c r="BG34" s="94"/>
    </row>
    <row r="35" spans="1:84" x14ac:dyDescent="0.2">
      <c r="A35" s="94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94"/>
    </row>
    <row r="36" spans="1:84" ht="13.5" thickBot="1" x14ac:dyDescent="0.25">
      <c r="A36" s="94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94"/>
    </row>
    <row r="37" spans="1:84" ht="15.75" thickBot="1" x14ac:dyDescent="0.25">
      <c r="A37" s="94"/>
      <c r="B37" s="941" t="s">
        <v>164</v>
      </c>
      <c r="C37" s="942"/>
      <c r="D37" s="942"/>
      <c r="E37" s="942"/>
      <c r="F37" s="942"/>
      <c r="G37" s="942"/>
      <c r="H37" s="942"/>
      <c r="I37" s="942"/>
      <c r="J37" s="942"/>
      <c r="K37" s="942"/>
      <c r="L37" s="942"/>
      <c r="M37" s="942"/>
      <c r="N37" s="942"/>
      <c r="O37" s="942"/>
      <c r="P37" s="942"/>
      <c r="Q37" s="942"/>
      <c r="R37" s="942"/>
      <c r="S37" s="942"/>
      <c r="T37" s="942"/>
      <c r="U37" s="942"/>
      <c r="V37" s="942"/>
      <c r="W37" s="942"/>
      <c r="X37" s="942"/>
      <c r="Y37" s="942"/>
      <c r="Z37" s="942"/>
      <c r="AA37" s="942"/>
      <c r="AB37" s="942"/>
      <c r="AC37" s="942"/>
      <c r="AD37" s="942"/>
      <c r="AE37" s="942"/>
      <c r="AF37" s="942"/>
      <c r="AG37" s="942"/>
      <c r="AH37" s="942"/>
      <c r="AI37" s="942"/>
      <c r="AJ37" s="942"/>
      <c r="AK37" s="942"/>
      <c r="AL37" s="942"/>
      <c r="AM37" s="942"/>
      <c r="AN37" s="942"/>
      <c r="AO37" s="942"/>
      <c r="AP37" s="942"/>
      <c r="AQ37" s="942"/>
      <c r="AR37" s="942"/>
      <c r="AS37" s="942"/>
      <c r="AT37" s="942"/>
      <c r="AU37" s="942"/>
      <c r="AV37" s="942"/>
      <c r="AW37" s="942"/>
      <c r="AX37" s="942"/>
      <c r="AY37" s="942"/>
      <c r="AZ37" s="942"/>
      <c r="BA37" s="942"/>
      <c r="BB37" s="942"/>
      <c r="BC37" s="942"/>
      <c r="BD37" s="942"/>
      <c r="BE37" s="942"/>
      <c r="BF37" s="943"/>
      <c r="BG37" s="94"/>
    </row>
    <row r="38" spans="1:84" ht="16.5" thickBot="1" x14ac:dyDescent="0.25">
      <c r="A38" s="94"/>
      <c r="B38" s="6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21"/>
      <c r="R38" s="121"/>
      <c r="S38" s="121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94"/>
    </row>
    <row r="39" spans="1:84" ht="16.5" thickBot="1" x14ac:dyDescent="0.25">
      <c r="A39" s="94"/>
      <c r="B39" s="63"/>
      <c r="C39" s="718" t="str">
        <f>IF(C42="","",88)</f>
        <v/>
      </c>
      <c r="D39" s="719"/>
      <c r="E39" s="719"/>
      <c r="F39" s="719"/>
      <c r="G39" s="719"/>
      <c r="H39" s="719"/>
      <c r="I39" s="719"/>
      <c r="J39" s="720"/>
      <c r="K39" s="721" t="s">
        <v>136</v>
      </c>
      <c r="L39" s="722"/>
      <c r="M39" s="723"/>
      <c r="N39" s="103"/>
      <c r="O39" s="914" t="s">
        <v>437</v>
      </c>
      <c r="P39" s="699"/>
      <c r="Q39" s="699"/>
      <c r="R39" s="699"/>
      <c r="S39" s="699"/>
      <c r="T39" s="699"/>
      <c r="U39" s="699"/>
      <c r="V39" s="699"/>
      <c r="W39" s="699"/>
      <c r="X39" s="699"/>
      <c r="Y39" s="699"/>
      <c r="Z39" s="699"/>
      <c r="AA39" s="699"/>
      <c r="AB39" s="699"/>
      <c r="AC39" s="699"/>
      <c r="AD39" s="699"/>
      <c r="AE39" s="699"/>
      <c r="AF39" s="699"/>
      <c r="AG39" s="699"/>
      <c r="AH39" s="699"/>
      <c r="AI39" s="699"/>
      <c r="AJ39" s="699"/>
      <c r="AK39" s="699"/>
      <c r="AL39" s="699"/>
      <c r="AM39" s="699"/>
      <c r="AN39" s="699"/>
      <c r="AO39" s="699"/>
      <c r="AP39" s="699"/>
      <c r="AQ39" s="699"/>
      <c r="AR39" s="699"/>
      <c r="AS39" s="699"/>
      <c r="AT39" s="699"/>
      <c r="AU39" s="699"/>
      <c r="AV39" s="699"/>
      <c r="AW39" s="699"/>
      <c r="AX39" s="699"/>
      <c r="AY39" s="699"/>
      <c r="AZ39" s="699"/>
      <c r="BA39" s="699"/>
      <c r="BB39" s="699"/>
      <c r="BC39" s="699"/>
      <c r="BD39" s="699"/>
      <c r="BE39" s="699"/>
      <c r="BF39" s="699"/>
      <c r="BG39" s="94"/>
    </row>
    <row r="40" spans="1:84" ht="15.75" thickBot="1" x14ac:dyDescent="0.25">
      <c r="A40" s="94"/>
      <c r="B40" s="63"/>
      <c r="C40" s="718">
        <f>IF(S73="","",IF(BJ64&gt;48,(CONCATENATE(S73," ","x2")),S73))</f>
        <v>-129</v>
      </c>
      <c r="D40" s="719"/>
      <c r="E40" s="719"/>
      <c r="F40" s="719"/>
      <c r="G40" s="719"/>
      <c r="H40" s="719"/>
      <c r="I40" s="719"/>
      <c r="J40" s="720"/>
      <c r="K40" s="721" t="s">
        <v>136</v>
      </c>
      <c r="L40" s="722"/>
      <c r="M40" s="723"/>
      <c r="N40" s="63"/>
      <c r="O40" s="699" t="s">
        <v>215</v>
      </c>
      <c r="P40" s="699"/>
      <c r="Q40" s="699"/>
      <c r="R40" s="699"/>
      <c r="S40" s="699"/>
      <c r="T40" s="699"/>
      <c r="U40" s="699"/>
      <c r="V40" s="699"/>
      <c r="W40" s="699"/>
      <c r="X40" s="699"/>
      <c r="Y40" s="699"/>
      <c r="Z40" s="699"/>
      <c r="AA40" s="699"/>
      <c r="AB40" s="699"/>
      <c r="AC40" s="699"/>
      <c r="AD40" s="699"/>
      <c r="AE40" s="699"/>
      <c r="AF40" s="699"/>
      <c r="AG40" s="699"/>
      <c r="AH40" s="699"/>
      <c r="AI40" s="699"/>
      <c r="AJ40" s="699"/>
      <c r="AK40" s="699"/>
      <c r="AL40" s="699"/>
      <c r="AM40" s="699"/>
      <c r="AN40" s="699"/>
      <c r="AO40" s="699"/>
      <c r="AP40" s="699"/>
      <c r="AQ40" s="699"/>
      <c r="AR40" s="699"/>
      <c r="AS40" s="699"/>
      <c r="AT40" s="699"/>
      <c r="AU40" s="699"/>
      <c r="AV40" s="699"/>
      <c r="AW40" s="699"/>
      <c r="AX40" s="699"/>
      <c r="AY40" s="699"/>
      <c r="AZ40" s="699"/>
      <c r="BA40" s="699"/>
      <c r="BB40" s="699"/>
      <c r="BC40" s="699"/>
      <c r="BD40" s="699"/>
      <c r="BE40" s="699"/>
      <c r="BF40" s="699"/>
      <c r="BG40" s="111"/>
    </row>
    <row r="41" spans="1:84" ht="15.75" thickBot="1" x14ac:dyDescent="0.25">
      <c r="A41" s="94"/>
      <c r="B41" s="63"/>
      <c r="C41" s="718" t="str">
        <f>F107</f>
        <v/>
      </c>
      <c r="D41" s="719"/>
      <c r="E41" s="719"/>
      <c r="F41" s="719"/>
      <c r="G41" s="719"/>
      <c r="H41" s="719"/>
      <c r="I41" s="719"/>
      <c r="J41" s="720"/>
      <c r="K41" s="721" t="s">
        <v>136</v>
      </c>
      <c r="L41" s="722"/>
      <c r="M41" s="723"/>
      <c r="N41" s="63"/>
      <c r="O41" s="699" t="s">
        <v>225</v>
      </c>
      <c r="P41" s="699"/>
      <c r="Q41" s="699"/>
      <c r="R41" s="699"/>
      <c r="S41" s="699"/>
      <c r="T41" s="699"/>
      <c r="U41" s="699"/>
      <c r="V41" s="699"/>
      <c r="W41" s="699"/>
      <c r="X41" s="699"/>
      <c r="Y41" s="699"/>
      <c r="Z41" s="699"/>
      <c r="AA41" s="699"/>
      <c r="AB41" s="699"/>
      <c r="AC41" s="699"/>
      <c r="AD41" s="699"/>
      <c r="AE41" s="699"/>
      <c r="AF41" s="699"/>
      <c r="AG41" s="699"/>
      <c r="AH41" s="699"/>
      <c r="AI41" s="699"/>
      <c r="AJ41" s="699"/>
      <c r="AK41" s="699"/>
      <c r="AL41" s="699"/>
      <c r="AM41" s="699"/>
      <c r="AN41" s="699"/>
      <c r="AO41" s="699"/>
      <c r="AP41" s="699"/>
      <c r="AQ41" s="699"/>
      <c r="AR41" s="699"/>
      <c r="AS41" s="699"/>
      <c r="AT41" s="699"/>
      <c r="AU41" s="699"/>
      <c r="AV41" s="699"/>
      <c r="AW41" s="699"/>
      <c r="AX41" s="699"/>
      <c r="AY41" s="699"/>
      <c r="AZ41" s="699"/>
      <c r="BA41" s="699"/>
      <c r="BB41" s="699"/>
      <c r="BC41" s="699"/>
      <c r="BD41" s="699"/>
      <c r="BE41" s="699"/>
      <c r="BF41" s="699"/>
      <c r="BG41" s="94"/>
    </row>
    <row r="42" spans="1:84" ht="15.75" thickBot="1" x14ac:dyDescent="0.25">
      <c r="A42" s="94"/>
      <c r="B42" s="63"/>
      <c r="C42" s="718" t="str">
        <f>IF('AVENTOS planning tool'!CG6="","",F114)</f>
        <v/>
      </c>
      <c r="D42" s="719"/>
      <c r="E42" s="719"/>
      <c r="F42" s="719"/>
      <c r="G42" s="719"/>
      <c r="H42" s="719"/>
      <c r="I42" s="719"/>
      <c r="J42" s="720"/>
      <c r="K42" s="721" t="s">
        <v>136</v>
      </c>
      <c r="L42" s="722"/>
      <c r="M42" s="723"/>
      <c r="N42" s="63"/>
      <c r="O42" s="699" t="s">
        <v>226</v>
      </c>
      <c r="P42" s="699"/>
      <c r="Q42" s="699"/>
      <c r="R42" s="699"/>
      <c r="S42" s="699"/>
      <c r="T42" s="699"/>
      <c r="U42" s="699"/>
      <c r="V42" s="699"/>
      <c r="W42" s="699"/>
      <c r="X42" s="699"/>
      <c r="Y42" s="699"/>
      <c r="Z42" s="699"/>
      <c r="AA42" s="699"/>
      <c r="AB42" s="699"/>
      <c r="AC42" s="699"/>
      <c r="AD42" s="699"/>
      <c r="AE42" s="699"/>
      <c r="AF42" s="699"/>
      <c r="AG42" s="699"/>
      <c r="AH42" s="699"/>
      <c r="AI42" s="699"/>
      <c r="AJ42" s="699"/>
      <c r="AK42" s="699"/>
      <c r="AL42" s="699"/>
      <c r="AM42" s="699"/>
      <c r="AN42" s="699"/>
      <c r="AO42" s="699"/>
      <c r="AP42" s="699"/>
      <c r="AQ42" s="699"/>
      <c r="AR42" s="699"/>
      <c r="AS42" s="699"/>
      <c r="AT42" s="699"/>
      <c r="AU42" s="699"/>
      <c r="AV42" s="699"/>
      <c r="AW42" s="699"/>
      <c r="AX42" s="699"/>
      <c r="AY42" s="699"/>
      <c r="AZ42" s="699"/>
      <c r="BA42" s="699"/>
      <c r="BB42" s="699"/>
      <c r="BC42" s="699"/>
      <c r="BD42" s="699"/>
      <c r="BE42" s="699"/>
      <c r="BF42" s="699"/>
      <c r="BG42" s="94"/>
    </row>
    <row r="43" spans="1:84" x14ac:dyDescent="0.2">
      <c r="A43" s="94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874" t="s">
        <v>220</v>
      </c>
      <c r="P43" s="874"/>
      <c r="Q43" s="874"/>
      <c r="R43" s="874"/>
      <c r="S43" s="874"/>
      <c r="T43" s="874"/>
      <c r="U43" s="874"/>
      <c r="V43" s="874"/>
      <c r="W43" s="874"/>
      <c r="X43" s="874"/>
      <c r="Y43" s="874"/>
      <c r="Z43" s="874"/>
      <c r="AA43" s="874"/>
      <c r="AB43" s="874"/>
      <c r="AC43" s="874"/>
      <c r="AD43" s="874"/>
      <c r="AE43" s="874"/>
      <c r="AF43" s="874"/>
      <c r="AG43" s="874"/>
      <c r="AH43" s="874"/>
      <c r="AI43" s="874"/>
      <c r="AJ43" s="874"/>
      <c r="AK43" s="874"/>
      <c r="AL43" s="874"/>
      <c r="AM43" s="874"/>
      <c r="AN43" s="874"/>
      <c r="AO43" s="874"/>
      <c r="AP43" s="874"/>
      <c r="AQ43" s="874"/>
      <c r="AR43" s="874"/>
      <c r="AS43" s="874"/>
      <c r="AT43" s="874"/>
      <c r="AU43" s="874"/>
      <c r="AV43" s="874"/>
      <c r="AW43" s="874"/>
      <c r="AX43" s="874"/>
      <c r="AY43" s="874"/>
      <c r="AZ43" s="874"/>
      <c r="BA43" s="874"/>
      <c r="BB43" s="874"/>
      <c r="BC43" s="874"/>
      <c r="BD43" s="874"/>
      <c r="BE43" s="874"/>
      <c r="BF43" s="874"/>
      <c r="BG43" s="153"/>
    </row>
    <row r="44" spans="1:84" x14ac:dyDescent="0.2">
      <c r="A44" s="94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94"/>
    </row>
    <row r="45" spans="1:84" x14ac:dyDescent="0.2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162"/>
      <c r="BZ45" s="162"/>
      <c r="CA45" s="162"/>
      <c r="CB45" s="162"/>
      <c r="CC45" s="162"/>
      <c r="CD45" s="162"/>
      <c r="CE45" s="162"/>
      <c r="CF45" s="162"/>
    </row>
    <row r="46" spans="1:84" ht="23.25" x14ac:dyDescent="0.2">
      <c r="A46" s="1"/>
      <c r="B46" s="1"/>
      <c r="C46" s="906" t="s">
        <v>546</v>
      </c>
      <c r="D46" s="906"/>
      <c r="E46" s="906"/>
      <c r="F46" s="906"/>
      <c r="G46" s="906"/>
      <c r="H46" s="906"/>
      <c r="I46" s="906"/>
      <c r="J46" s="906"/>
      <c r="K46" s="906"/>
      <c r="L46" s="906"/>
      <c r="M46" s="906"/>
      <c r="N46" s="906"/>
      <c r="O46" s="906"/>
      <c r="P46" s="906"/>
      <c r="Q46" s="906"/>
      <c r="R46" s="906"/>
      <c r="S46" s="906"/>
      <c r="T46" s="906"/>
      <c r="U46" s="906"/>
      <c r="V46" s="906"/>
      <c r="W46" s="906"/>
      <c r="X46" s="906"/>
      <c r="Y46" s="906"/>
      <c r="Z46" s="906"/>
      <c r="AA46" s="906"/>
      <c r="AB46" s="906"/>
      <c r="AC46" s="906"/>
      <c r="AD46" s="906"/>
      <c r="AE46" s="906"/>
      <c r="AF46" s="906"/>
      <c r="AG46" s="906"/>
      <c r="AH46" s="906"/>
      <c r="AI46" s="906"/>
      <c r="AJ46" s="906"/>
      <c r="AK46" s="906"/>
      <c r="AL46" s="906"/>
      <c r="AM46" s="906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15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</row>
    <row r="47" spans="1:84" ht="13.5" thickBot="1" x14ac:dyDescent="0.25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0"/>
      <c r="BH47" s="161"/>
      <c r="BI47" s="161"/>
      <c r="BJ47" s="161"/>
      <c r="BK47" s="161"/>
      <c r="BL47" s="161"/>
      <c r="BM47" s="161"/>
      <c r="BN47" s="161"/>
      <c r="BO47" s="161"/>
      <c r="BP47" s="161"/>
      <c r="BQ47" s="161"/>
      <c r="BR47" s="161"/>
      <c r="BS47" s="161"/>
      <c r="BT47" s="161"/>
    </row>
    <row r="48" spans="1:84" ht="15.75" thickBot="1" x14ac:dyDescent="0.25">
      <c r="A48" s="94"/>
      <c r="B48" s="941" t="s">
        <v>171</v>
      </c>
      <c r="C48" s="942"/>
      <c r="D48" s="942"/>
      <c r="E48" s="942"/>
      <c r="F48" s="942"/>
      <c r="G48" s="942"/>
      <c r="H48" s="942"/>
      <c r="I48" s="942"/>
      <c r="J48" s="942"/>
      <c r="K48" s="942"/>
      <c r="L48" s="942"/>
      <c r="M48" s="942"/>
      <c r="N48" s="942"/>
      <c r="O48" s="942"/>
      <c r="P48" s="942"/>
      <c r="Q48" s="942"/>
      <c r="R48" s="942"/>
      <c r="S48" s="942"/>
      <c r="T48" s="942"/>
      <c r="U48" s="942"/>
      <c r="V48" s="942"/>
      <c r="W48" s="942"/>
      <c r="X48" s="942"/>
      <c r="Y48" s="942"/>
      <c r="Z48" s="942"/>
      <c r="AA48" s="942"/>
      <c r="AB48" s="942"/>
      <c r="AC48" s="942"/>
      <c r="AD48" s="942"/>
      <c r="AE48" s="942"/>
      <c r="AF48" s="942"/>
      <c r="AG48" s="942"/>
      <c r="AH48" s="942"/>
      <c r="AI48" s="942"/>
      <c r="AJ48" s="942"/>
      <c r="AK48" s="942"/>
      <c r="AL48" s="942"/>
      <c r="AM48" s="942"/>
      <c r="AN48" s="942"/>
      <c r="AO48" s="942"/>
      <c r="AP48" s="942"/>
      <c r="AQ48" s="942"/>
      <c r="AR48" s="942"/>
      <c r="AS48" s="942"/>
      <c r="AT48" s="942"/>
      <c r="AU48" s="942"/>
      <c r="AV48" s="942"/>
      <c r="AW48" s="942"/>
      <c r="AX48" s="942"/>
      <c r="AY48" s="942"/>
      <c r="AZ48" s="942"/>
      <c r="BA48" s="942"/>
      <c r="BB48" s="942"/>
      <c r="BC48" s="942"/>
      <c r="BD48" s="942"/>
      <c r="BE48" s="942"/>
      <c r="BF48" s="943"/>
      <c r="BG48" s="90"/>
      <c r="BH48" s="161"/>
      <c r="BI48" s="161"/>
      <c r="BJ48" s="161"/>
      <c r="BK48" s="161"/>
      <c r="BL48" s="161"/>
      <c r="BM48" s="161"/>
      <c r="BN48" s="161"/>
      <c r="BO48" s="161"/>
      <c r="BP48" s="161"/>
      <c r="BQ48" s="161"/>
      <c r="BR48" s="161"/>
      <c r="BS48" s="161"/>
      <c r="BT48" s="161"/>
    </row>
    <row r="49" spans="1:114" x14ac:dyDescent="0.2">
      <c r="A49" s="94"/>
      <c r="B49" s="95"/>
      <c r="C49" s="88"/>
      <c r="D49" s="88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88"/>
      <c r="AV49" s="88"/>
      <c r="AW49" s="88"/>
      <c r="AX49" s="88"/>
      <c r="AY49" s="88"/>
      <c r="AZ49" s="88"/>
      <c r="BA49" s="88"/>
      <c r="BB49" s="88"/>
      <c r="BC49" s="116"/>
      <c r="BD49" s="116"/>
      <c r="BE49" s="116"/>
      <c r="BF49" s="117"/>
      <c r="BG49" s="90"/>
      <c r="BH49" s="161"/>
      <c r="BI49" s="161"/>
      <c r="BJ49" s="161"/>
      <c r="BK49" s="161"/>
      <c r="BL49" s="161"/>
      <c r="BM49" s="161"/>
      <c r="BN49" s="161"/>
      <c r="BO49" s="161"/>
      <c r="BP49" s="161"/>
      <c r="BQ49" s="161"/>
      <c r="BR49" s="161"/>
      <c r="BS49" s="161"/>
      <c r="BT49" s="161"/>
    </row>
    <row r="50" spans="1:114" x14ac:dyDescent="0.2">
      <c r="A50" s="94"/>
      <c r="B50" s="95"/>
      <c r="C50" s="118"/>
      <c r="D50" s="118"/>
      <c r="E50" s="63"/>
      <c r="F50" s="63"/>
      <c r="G50" s="919" t="s">
        <v>172</v>
      </c>
      <c r="H50" s="919"/>
      <c r="I50" s="919"/>
      <c r="J50" s="919"/>
      <c r="K50" s="919"/>
      <c r="L50" s="919"/>
      <c r="M50" s="919"/>
      <c r="N50" s="919"/>
      <c r="O50" s="919"/>
      <c r="P50" s="919"/>
      <c r="Q50" s="919"/>
      <c r="R50" s="919"/>
      <c r="S50" s="71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63"/>
      <c r="AJ50" s="63"/>
      <c r="AK50" s="63"/>
      <c r="AL50" s="919" t="s">
        <v>173</v>
      </c>
      <c r="AM50" s="919"/>
      <c r="AN50" s="919"/>
      <c r="AO50" s="919"/>
      <c r="AP50" s="919"/>
      <c r="AQ50" s="919"/>
      <c r="AR50" s="919"/>
      <c r="AS50" s="919"/>
      <c r="AT50" s="919"/>
      <c r="AU50" s="118"/>
      <c r="AV50" s="118"/>
      <c r="AW50" s="118"/>
      <c r="AX50" s="118"/>
      <c r="AY50" s="118"/>
      <c r="AZ50" s="118"/>
      <c r="BA50" s="88"/>
      <c r="BB50" s="88"/>
      <c r="BC50" s="88"/>
      <c r="BD50" s="88"/>
      <c r="BE50" s="63"/>
      <c r="BF50" s="97"/>
      <c r="BG50" s="90"/>
      <c r="BH50" s="161"/>
      <c r="BI50" s="161"/>
      <c r="BJ50" s="161"/>
      <c r="BK50" s="161"/>
      <c r="BL50" s="161"/>
      <c r="BM50" s="161"/>
      <c r="BN50" s="161"/>
      <c r="BO50" s="161"/>
      <c r="BP50" s="161"/>
      <c r="BQ50" s="161"/>
      <c r="BR50" s="161"/>
      <c r="BS50" s="161"/>
      <c r="BT50" s="161"/>
    </row>
    <row r="51" spans="1:114" x14ac:dyDescent="0.2">
      <c r="A51" s="94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94"/>
      <c r="BH51" s="161"/>
      <c r="BI51" s="161"/>
      <c r="BJ51" s="161"/>
      <c r="BK51" s="161"/>
      <c r="BL51" s="161"/>
      <c r="BM51" s="161"/>
      <c r="BN51" s="161"/>
      <c r="BO51" s="161"/>
      <c r="BP51" s="161"/>
      <c r="BQ51" s="161"/>
      <c r="BR51" s="161"/>
      <c r="BS51" s="161"/>
      <c r="BT51" s="161"/>
    </row>
    <row r="52" spans="1:114" x14ac:dyDescent="0.2">
      <c r="A52" s="94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94"/>
      <c r="BH52" s="161"/>
      <c r="BI52" s="161"/>
      <c r="BJ52" s="161"/>
      <c r="BK52" s="161"/>
      <c r="BL52" s="161"/>
      <c r="BM52" s="161"/>
      <c r="BN52" s="161"/>
      <c r="BO52" s="161"/>
      <c r="BP52" s="161"/>
      <c r="BQ52" s="161"/>
      <c r="BR52" s="161"/>
      <c r="BS52" s="161"/>
      <c r="BT52" s="161"/>
    </row>
    <row r="53" spans="1:114" x14ac:dyDescent="0.2">
      <c r="A53" s="94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94"/>
      <c r="BH53" s="161"/>
      <c r="BI53" s="161"/>
      <c r="BJ53" s="161"/>
      <c r="BK53" s="161"/>
      <c r="BL53" s="161"/>
      <c r="BM53" s="161"/>
      <c r="BN53" s="161"/>
      <c r="BO53" s="161"/>
      <c r="BP53" s="161"/>
      <c r="BQ53" s="161"/>
      <c r="BR53" s="161"/>
      <c r="BS53" s="161"/>
      <c r="BT53" s="161"/>
    </row>
    <row r="54" spans="1:114" x14ac:dyDescent="0.2">
      <c r="A54" s="94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94"/>
      <c r="BH54" s="161"/>
      <c r="BI54" s="161"/>
      <c r="BJ54" s="161"/>
      <c r="BK54" s="161"/>
      <c r="BL54" s="161"/>
      <c r="BM54" s="161"/>
      <c r="BN54" s="161"/>
      <c r="BO54" s="161"/>
      <c r="BP54" s="161"/>
      <c r="BQ54" s="161"/>
      <c r="BR54" s="161"/>
      <c r="BS54" s="161"/>
      <c r="BT54" s="161"/>
    </row>
    <row r="55" spans="1:114" x14ac:dyDescent="0.2">
      <c r="A55" s="94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94"/>
      <c r="BH55" s="161"/>
      <c r="BI55" s="161"/>
      <c r="BJ55" s="161"/>
      <c r="BK55" s="161"/>
      <c r="BL55" s="161"/>
      <c r="BM55" s="161"/>
      <c r="BN55" s="161"/>
      <c r="BO55" s="161"/>
      <c r="BP55" s="161"/>
      <c r="BQ55" s="161"/>
      <c r="BR55" s="161"/>
      <c r="BS55" s="161"/>
      <c r="BT55" s="161"/>
    </row>
    <row r="56" spans="1:114" x14ac:dyDescent="0.2">
      <c r="A56" s="94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94"/>
      <c r="BH56" s="161"/>
      <c r="BI56" s="161"/>
      <c r="BJ56" s="161"/>
      <c r="BK56" s="161"/>
      <c r="BL56" s="161"/>
      <c r="BM56" s="161"/>
      <c r="BN56" s="161"/>
      <c r="BO56" s="161"/>
      <c r="BP56" s="161"/>
      <c r="BQ56" s="161"/>
      <c r="BR56" s="161"/>
      <c r="BS56" s="161"/>
      <c r="BT56" s="161"/>
    </row>
    <row r="57" spans="1:114" x14ac:dyDescent="0.2">
      <c r="A57" s="94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94"/>
      <c r="BH57" s="161"/>
      <c r="BI57" s="161"/>
      <c r="BJ57" s="161"/>
      <c r="BK57" s="161"/>
      <c r="BL57" s="161"/>
      <c r="BM57" s="161"/>
      <c r="BN57" s="161"/>
      <c r="BO57" s="161"/>
      <c r="BP57" s="161"/>
      <c r="BQ57" s="161"/>
      <c r="BR57" s="161"/>
      <c r="BS57" s="161"/>
      <c r="BT57" s="161"/>
    </row>
    <row r="58" spans="1:114" x14ac:dyDescent="0.2">
      <c r="A58" s="94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94"/>
      <c r="BH58" s="161"/>
      <c r="BI58" s="161"/>
      <c r="BJ58" s="161"/>
      <c r="BK58" s="161"/>
      <c r="BL58" s="161"/>
      <c r="BM58" s="161"/>
      <c r="BN58" s="161"/>
      <c r="BO58" s="161"/>
      <c r="BP58" s="161"/>
      <c r="BQ58" s="161"/>
      <c r="BR58" s="161"/>
      <c r="BS58" s="161"/>
      <c r="BT58" s="161"/>
    </row>
    <row r="59" spans="1:114" x14ac:dyDescent="0.2">
      <c r="A59" s="94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94"/>
      <c r="BH59" s="161"/>
      <c r="BI59" s="161"/>
      <c r="BJ59" s="161"/>
      <c r="BK59" s="161"/>
      <c r="BL59" s="161"/>
      <c r="BM59" s="161"/>
      <c r="BN59" s="161"/>
      <c r="BO59" s="161"/>
      <c r="BP59" s="161"/>
      <c r="BQ59" s="161"/>
      <c r="BR59" s="161"/>
      <c r="BS59" s="161"/>
      <c r="BT59" s="161"/>
    </row>
    <row r="60" spans="1:114" x14ac:dyDescent="0.2">
      <c r="A60" s="94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94"/>
      <c r="BH60" s="161"/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</row>
    <row r="61" spans="1:114" ht="13.5" thickBot="1" x14ac:dyDescent="0.25">
      <c r="A61" s="94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94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</row>
    <row r="62" spans="1:114" ht="15" x14ac:dyDescent="0.2">
      <c r="A62" s="94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94"/>
      <c r="BH62" s="161"/>
      <c r="BI62" s="161"/>
      <c r="BJ62" s="875">
        <f>'AVENTOS planning tool'!L24</f>
        <v>0</v>
      </c>
      <c r="BK62" s="876"/>
      <c r="BL62" s="876"/>
      <c r="BM62" s="876"/>
      <c r="BN62" s="876"/>
      <c r="BO62" s="876"/>
      <c r="BP62" s="877"/>
      <c r="BQ62" s="881" t="s">
        <v>80</v>
      </c>
      <c r="BR62" s="882"/>
      <c r="BS62" s="883"/>
      <c r="BT62" s="891" t="s">
        <v>137</v>
      </c>
      <c r="BU62" s="699" t="s">
        <v>53</v>
      </c>
      <c r="BV62" s="699"/>
      <c r="BW62" s="699"/>
      <c r="BX62" s="699"/>
      <c r="BY62" s="699"/>
      <c r="BZ62" s="699"/>
      <c r="CA62" s="699"/>
      <c r="CB62" s="699"/>
      <c r="CC62" s="699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3"/>
      <c r="DH62" s="63"/>
      <c r="DI62" s="63"/>
      <c r="DJ62" s="63"/>
    </row>
    <row r="63" spans="1:114" ht="15.75" thickBot="1" x14ac:dyDescent="0.25">
      <c r="A63" s="94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94"/>
      <c r="BH63" s="161"/>
      <c r="BI63" s="161"/>
      <c r="BJ63" s="878">
        <f>'AVENTOS planning tool'!S24</f>
        <v>0</v>
      </c>
      <c r="BK63" s="879"/>
      <c r="BL63" s="879"/>
      <c r="BM63" s="879"/>
      <c r="BN63" s="879"/>
      <c r="BO63" s="879"/>
      <c r="BP63" s="880"/>
      <c r="BQ63" s="884" t="s">
        <v>136</v>
      </c>
      <c r="BR63" s="885"/>
      <c r="BS63" s="886"/>
      <c r="BT63" s="891"/>
      <c r="BU63" s="699"/>
      <c r="BV63" s="699"/>
      <c r="BW63" s="699"/>
      <c r="BX63" s="699"/>
      <c r="BY63" s="699"/>
      <c r="BZ63" s="699"/>
      <c r="CA63" s="699"/>
      <c r="CB63" s="699"/>
      <c r="CC63" s="699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3"/>
      <c r="DH63" s="63"/>
      <c r="DI63" s="63"/>
      <c r="DJ63" s="63"/>
    </row>
    <row r="64" spans="1:114" ht="15" x14ac:dyDescent="0.2">
      <c r="A64" s="94"/>
      <c r="B64" s="63"/>
      <c r="C64" s="930" t="s">
        <v>205</v>
      </c>
      <c r="D64" s="699"/>
      <c r="E64" s="699"/>
      <c r="F64" s="699"/>
      <c r="G64" s="699"/>
      <c r="H64" s="699"/>
      <c r="I64" s="699"/>
      <c r="J64" s="699"/>
      <c r="K64" s="699"/>
      <c r="L64" s="699"/>
      <c r="M64" s="699"/>
      <c r="N64" s="699"/>
      <c r="O64" s="699"/>
      <c r="P64" s="699"/>
      <c r="Q64" s="699"/>
      <c r="R64" s="699"/>
      <c r="S64" s="699"/>
      <c r="T64" s="699"/>
      <c r="U64" s="699"/>
      <c r="V64" s="699"/>
      <c r="W64" s="699"/>
      <c r="X64" s="699"/>
      <c r="Y64" s="699"/>
      <c r="Z64" s="699"/>
      <c r="AA64" s="699"/>
      <c r="AB64" s="699"/>
      <c r="AC64" s="699"/>
      <c r="AD64" s="699"/>
      <c r="AE64" s="699"/>
      <c r="AF64" s="699"/>
      <c r="AG64" s="699"/>
      <c r="AH64" s="699"/>
      <c r="AI64" s="699"/>
      <c r="AJ64" s="699"/>
      <c r="AK64" s="699"/>
      <c r="AL64" s="699"/>
      <c r="AM64" s="699"/>
      <c r="AN64" s="699"/>
      <c r="AO64" s="699"/>
      <c r="AP64" s="699"/>
      <c r="AQ64" s="699"/>
      <c r="AR64" s="699"/>
      <c r="AS64" s="699"/>
      <c r="AT64" s="699"/>
      <c r="AU64" s="699"/>
      <c r="AV64" s="699"/>
      <c r="AW64" s="699"/>
      <c r="AX64" s="71"/>
      <c r="AY64" s="71"/>
      <c r="AZ64" s="71"/>
      <c r="BA64" s="71"/>
      <c r="BB64" s="71"/>
      <c r="BC64" s="71"/>
      <c r="BD64" s="71"/>
      <c r="BE64" s="71"/>
      <c r="BF64" s="63"/>
      <c r="BG64" s="94"/>
      <c r="BH64" s="161"/>
      <c r="BI64" s="161"/>
      <c r="BJ64" s="958">
        <f>'AVENTOS planning tool'!L25</f>
        <v>0</v>
      </c>
      <c r="BK64" s="959"/>
      <c r="BL64" s="959"/>
      <c r="BM64" s="959"/>
      <c r="BN64" s="959"/>
      <c r="BO64" s="959"/>
      <c r="BP64" s="960"/>
      <c r="BQ64" s="881" t="s">
        <v>80</v>
      </c>
      <c r="BR64" s="882"/>
      <c r="BS64" s="883"/>
      <c r="BT64" s="890" t="s">
        <v>137</v>
      </c>
      <c r="BU64" s="699" t="s">
        <v>139</v>
      </c>
      <c r="BV64" s="699"/>
      <c r="BW64" s="699"/>
      <c r="BX64" s="699"/>
      <c r="BY64" s="699"/>
      <c r="BZ64" s="699"/>
      <c r="CA64" s="699"/>
      <c r="CB64" s="699"/>
      <c r="CC64" s="699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3"/>
      <c r="DH64" s="63"/>
      <c r="DI64" s="63"/>
      <c r="DJ64" s="63"/>
    </row>
    <row r="65" spans="1:114" ht="15.75" thickBot="1" x14ac:dyDescent="0.25">
      <c r="A65" s="94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94"/>
      <c r="BH65" s="161"/>
      <c r="BI65" s="161"/>
      <c r="BJ65" s="878">
        <f>'AVENTOS planning tool'!S25</f>
        <v>0</v>
      </c>
      <c r="BK65" s="879"/>
      <c r="BL65" s="879"/>
      <c r="BM65" s="879"/>
      <c r="BN65" s="879"/>
      <c r="BO65" s="879"/>
      <c r="BP65" s="880"/>
      <c r="BQ65" s="884" t="s">
        <v>136</v>
      </c>
      <c r="BR65" s="885"/>
      <c r="BS65" s="886"/>
      <c r="BT65" s="890"/>
      <c r="BU65" s="699"/>
      <c r="BV65" s="699"/>
      <c r="BW65" s="699"/>
      <c r="BX65" s="699"/>
      <c r="BY65" s="699"/>
      <c r="BZ65" s="699"/>
      <c r="CA65" s="699"/>
      <c r="CB65" s="699"/>
      <c r="CC65" s="699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3"/>
      <c r="DH65" s="63"/>
      <c r="DI65" s="63"/>
      <c r="DJ65" s="63"/>
    </row>
    <row r="66" spans="1:114" ht="15" x14ac:dyDescent="0.2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161"/>
      <c r="BI66" s="161"/>
      <c r="BJ66" s="850"/>
      <c r="BK66" s="851"/>
      <c r="BL66" s="851"/>
      <c r="BM66" s="851"/>
      <c r="BN66" s="851"/>
      <c r="BO66" s="851"/>
      <c r="BP66" s="852"/>
      <c r="BQ66" s="868" t="s">
        <v>80</v>
      </c>
      <c r="BR66" s="869"/>
      <c r="BS66" s="870"/>
      <c r="BT66" s="890" t="s">
        <v>137</v>
      </c>
      <c r="BU66" s="699" t="s">
        <v>140</v>
      </c>
      <c r="BV66" s="699"/>
      <c r="BW66" s="699"/>
      <c r="BX66" s="699"/>
      <c r="BY66" s="699"/>
      <c r="BZ66" s="699"/>
      <c r="CA66" s="699"/>
      <c r="CB66" s="699"/>
      <c r="CC66" s="699"/>
      <c r="CD66" s="699"/>
      <c r="CE66" s="699"/>
      <c r="CF66" s="699"/>
      <c r="CG66" s="699"/>
      <c r="CH66" s="699"/>
      <c r="CI66" s="64"/>
      <c r="CJ66" s="874" t="s">
        <v>219</v>
      </c>
      <c r="CK66" s="874"/>
      <c r="CL66" s="874"/>
      <c r="CM66" s="874"/>
      <c r="CN66" s="874"/>
      <c r="CO66" s="874"/>
      <c r="CP66" s="874"/>
      <c r="CQ66" s="874"/>
      <c r="CR66" s="874"/>
      <c r="CS66" s="874"/>
      <c r="CT66" s="874"/>
      <c r="CU66" s="874"/>
      <c r="CV66" s="874"/>
      <c r="CW66" s="874"/>
      <c r="CX66" s="164"/>
      <c r="CY66" s="164"/>
      <c r="CZ66" s="164"/>
      <c r="DA66" s="164"/>
      <c r="DB66" s="164"/>
      <c r="DC66" s="164"/>
      <c r="DD66" s="164"/>
      <c r="DE66" s="164"/>
      <c r="DF66" s="164"/>
      <c r="DG66" s="164"/>
      <c r="DH66" s="164"/>
      <c r="DI66" s="164"/>
      <c r="DJ66" s="164"/>
    </row>
    <row r="67" spans="1:114" ht="15.75" thickBot="1" x14ac:dyDescent="0.25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161"/>
      <c r="BI67" s="161"/>
      <c r="BJ67" s="972">
        <f>BJ66*25.4</f>
        <v>0</v>
      </c>
      <c r="BK67" s="973"/>
      <c r="BL67" s="973"/>
      <c r="BM67" s="973"/>
      <c r="BN67" s="973"/>
      <c r="BO67" s="973"/>
      <c r="BP67" s="974"/>
      <c r="BQ67" s="862" t="s">
        <v>136</v>
      </c>
      <c r="BR67" s="863"/>
      <c r="BS67" s="864"/>
      <c r="BT67" s="890"/>
      <c r="BU67" s="699"/>
      <c r="BV67" s="699"/>
      <c r="BW67" s="699"/>
      <c r="BX67" s="699"/>
      <c r="BY67" s="699"/>
      <c r="BZ67" s="699"/>
      <c r="CA67" s="699"/>
      <c r="CB67" s="699"/>
      <c r="CC67" s="699"/>
      <c r="CD67" s="699"/>
      <c r="CE67" s="699"/>
      <c r="CF67" s="699"/>
      <c r="CG67" s="699"/>
      <c r="CH67" s="699"/>
      <c r="CI67" s="64"/>
      <c r="CJ67" s="874"/>
      <c r="CK67" s="874"/>
      <c r="CL67" s="874"/>
      <c r="CM67" s="874"/>
      <c r="CN67" s="874"/>
      <c r="CO67" s="874"/>
      <c r="CP67" s="874"/>
      <c r="CQ67" s="874"/>
      <c r="CR67" s="874"/>
      <c r="CS67" s="874"/>
      <c r="CT67" s="874"/>
      <c r="CU67" s="874"/>
      <c r="CV67" s="874"/>
      <c r="CW67" s="874"/>
      <c r="CX67" s="164"/>
      <c r="CY67" s="164"/>
      <c r="CZ67" s="164"/>
      <c r="DA67" s="164"/>
      <c r="DB67" s="164"/>
      <c r="DC67" s="164"/>
      <c r="DD67" s="164"/>
      <c r="DE67" s="164"/>
      <c r="DF67" s="164"/>
      <c r="DG67" s="164"/>
      <c r="DH67" s="164"/>
      <c r="DI67" s="164"/>
      <c r="DJ67" s="164"/>
    </row>
    <row r="68" spans="1:114" ht="24" thickBot="1" x14ac:dyDescent="0.25">
      <c r="A68" s="1"/>
      <c r="B68" s="1"/>
      <c r="C68" s="906" t="s">
        <v>547</v>
      </c>
      <c r="D68" s="900"/>
      <c r="E68" s="900"/>
      <c r="F68" s="900"/>
      <c r="G68" s="900"/>
      <c r="H68" s="900"/>
      <c r="I68" s="900"/>
      <c r="J68" s="900"/>
      <c r="K68" s="900"/>
      <c r="L68" s="900"/>
      <c r="M68" s="900"/>
      <c r="N68" s="900"/>
      <c r="O68" s="900"/>
      <c r="P68" s="900"/>
      <c r="Q68" s="900"/>
      <c r="R68" s="900"/>
      <c r="S68" s="900"/>
      <c r="T68" s="900"/>
      <c r="U68" s="900"/>
      <c r="V68" s="900"/>
      <c r="W68" s="900"/>
      <c r="X68" s="900"/>
      <c r="Y68" s="900"/>
      <c r="Z68" s="900"/>
      <c r="AA68" s="900"/>
      <c r="AB68" s="900"/>
      <c r="AC68" s="900"/>
      <c r="AD68" s="900"/>
      <c r="AE68" s="900"/>
      <c r="AF68" s="900"/>
      <c r="AG68" s="900"/>
      <c r="AH68" s="900"/>
      <c r="AI68" s="900"/>
      <c r="AJ68" s="900"/>
      <c r="AK68" s="900"/>
      <c r="AL68" s="900"/>
      <c r="AM68" s="900"/>
      <c r="AN68" s="900"/>
      <c r="AO68" s="900"/>
      <c r="AP68" s="900"/>
      <c r="AQ68" s="900"/>
      <c r="AR68" s="900"/>
      <c r="AS68" s="900"/>
      <c r="AT68" s="900"/>
      <c r="AU68" s="900"/>
      <c r="AV68" s="900"/>
      <c r="AW68" s="900"/>
      <c r="AX68" s="900"/>
      <c r="AY68" s="900"/>
      <c r="AZ68" s="900"/>
      <c r="BA68" s="900"/>
      <c r="BB68" s="900"/>
      <c r="BC68" s="900"/>
      <c r="BD68" s="900"/>
      <c r="BE68" s="900"/>
      <c r="BF68" s="1"/>
      <c r="BG68" s="115"/>
      <c r="BH68" s="161"/>
      <c r="BI68" s="161"/>
      <c r="BJ68" s="855"/>
      <c r="BK68" s="856"/>
      <c r="BL68" s="856"/>
      <c r="BM68" s="856"/>
      <c r="BN68" s="856"/>
      <c r="BO68" s="856"/>
      <c r="BP68" s="857"/>
      <c r="BQ68" s="721" t="s">
        <v>136</v>
      </c>
      <c r="BR68" s="722"/>
      <c r="BS68" s="723"/>
      <c r="BT68" s="63"/>
      <c r="BU68" s="699" t="s">
        <v>141</v>
      </c>
      <c r="BV68" s="699"/>
      <c r="BW68" s="699"/>
      <c r="BX68" s="699"/>
      <c r="BY68" s="699"/>
      <c r="BZ68" s="699"/>
      <c r="CA68" s="699"/>
      <c r="CB68" s="699"/>
      <c r="CC68" s="699"/>
      <c r="CD68" s="699"/>
      <c r="CE68" s="699"/>
      <c r="CF68" s="699"/>
      <c r="CG68" s="699"/>
      <c r="CH68" s="699"/>
      <c r="CI68" s="699"/>
      <c r="CJ68" s="699"/>
      <c r="CK68" s="699"/>
      <c r="CL68" s="699"/>
      <c r="CM68" s="699"/>
      <c r="CN68" s="699"/>
      <c r="CO68" s="699"/>
      <c r="CP68" s="699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</row>
    <row r="69" spans="1:114" ht="16.5" thickBot="1" x14ac:dyDescent="0.25">
      <c r="A69" s="94"/>
      <c r="B69" s="94"/>
      <c r="C69" s="122"/>
      <c r="D69" s="122"/>
      <c r="E69" s="122"/>
      <c r="F69" s="122"/>
      <c r="G69" s="122"/>
      <c r="H69" s="122"/>
      <c r="I69" s="123"/>
      <c r="J69" s="123"/>
      <c r="K69" s="122"/>
      <c r="L69" s="122"/>
      <c r="M69" s="122"/>
      <c r="N69" s="122"/>
      <c r="O69" s="123"/>
      <c r="P69" s="123"/>
      <c r="Q69" s="123"/>
      <c r="R69" s="123"/>
      <c r="S69" s="122"/>
      <c r="T69" s="122"/>
      <c r="U69" s="122"/>
      <c r="V69" s="122"/>
      <c r="W69" s="122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2"/>
      <c r="AU69" s="122"/>
      <c r="AV69" s="122"/>
      <c r="AW69" s="122"/>
      <c r="AX69" s="122"/>
      <c r="AY69" s="122"/>
      <c r="AZ69" s="122"/>
      <c r="BA69" s="123"/>
      <c r="BB69" s="123"/>
      <c r="BC69" s="123"/>
      <c r="BD69" s="125"/>
      <c r="BE69" s="126"/>
      <c r="BF69" s="126"/>
      <c r="BG69" s="94"/>
      <c r="BH69" s="161"/>
      <c r="BI69" s="161"/>
      <c r="BJ69" s="855"/>
      <c r="BK69" s="856"/>
      <c r="BL69" s="856"/>
      <c r="BM69" s="856"/>
      <c r="BN69" s="856"/>
      <c r="BO69" s="856"/>
      <c r="BP69" s="857"/>
      <c r="BQ69" s="721" t="s">
        <v>136</v>
      </c>
      <c r="BR69" s="722"/>
      <c r="BS69" s="723"/>
      <c r="BT69" s="63"/>
      <c r="BU69" s="699" t="s">
        <v>151</v>
      </c>
      <c r="BV69" s="699"/>
      <c r="BW69" s="699"/>
      <c r="BX69" s="699"/>
      <c r="BY69" s="699"/>
      <c r="BZ69" s="699"/>
      <c r="CA69" s="699"/>
      <c r="CB69" s="699"/>
      <c r="CC69" s="699"/>
      <c r="CD69" s="699"/>
      <c r="CE69" s="699"/>
      <c r="CF69" s="699"/>
      <c r="CG69" s="699"/>
      <c r="CH69" s="699"/>
      <c r="CI69" s="699"/>
      <c r="CJ69" s="699"/>
      <c r="CK69" s="699"/>
      <c r="CL69" s="699"/>
      <c r="CM69" s="699"/>
      <c r="CN69" s="699"/>
      <c r="CO69" s="699"/>
      <c r="CP69" s="699"/>
      <c r="CQ69" s="699"/>
      <c r="CR69" s="699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</row>
    <row r="70" spans="1:114" ht="16.5" thickBot="1" x14ac:dyDescent="0.25">
      <c r="A70" s="94"/>
      <c r="B70" s="107"/>
      <c r="C70" s="171"/>
      <c r="D70" s="171"/>
      <c r="E70" s="171"/>
      <c r="F70" s="171"/>
      <c r="G70" s="171"/>
      <c r="H70" s="171"/>
      <c r="I70" s="172"/>
      <c r="J70" s="172"/>
      <c r="K70" s="171"/>
      <c r="L70" s="171"/>
      <c r="M70" s="171"/>
      <c r="N70" s="171"/>
      <c r="O70" s="172"/>
      <c r="P70" s="172"/>
      <c r="Q70" s="172"/>
      <c r="R70" s="172"/>
      <c r="S70" s="171"/>
      <c r="T70" s="171"/>
      <c r="U70" s="171"/>
      <c r="V70" s="171"/>
      <c r="W70" s="171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1"/>
      <c r="AU70" s="171"/>
      <c r="AV70" s="171"/>
      <c r="AW70" s="171"/>
      <c r="AX70" s="171"/>
      <c r="AY70" s="171"/>
      <c r="AZ70" s="171"/>
      <c r="BA70" s="172"/>
      <c r="BB70" s="172"/>
      <c r="BC70" s="172"/>
      <c r="BD70" s="173"/>
      <c r="BE70" s="174"/>
      <c r="BF70" s="175"/>
      <c r="BG70" s="94"/>
      <c r="BH70" s="161"/>
      <c r="BI70" s="161"/>
      <c r="BJ70" s="855"/>
      <c r="BK70" s="856"/>
      <c r="BL70" s="856"/>
      <c r="BM70" s="856"/>
      <c r="BN70" s="856"/>
      <c r="BO70" s="856"/>
      <c r="BP70" s="857"/>
      <c r="BQ70" s="721" t="s">
        <v>136</v>
      </c>
      <c r="BR70" s="722"/>
      <c r="BS70" s="723"/>
      <c r="BT70" s="63"/>
      <c r="BU70" s="699" t="s">
        <v>152</v>
      </c>
      <c r="BV70" s="699"/>
      <c r="BW70" s="699"/>
      <c r="BX70" s="699"/>
      <c r="BY70" s="699"/>
      <c r="BZ70" s="699"/>
      <c r="CA70" s="699"/>
      <c r="CB70" s="699"/>
      <c r="CC70" s="699"/>
      <c r="CD70" s="699"/>
      <c r="CE70" s="699"/>
      <c r="CF70" s="699"/>
      <c r="CG70" s="699"/>
      <c r="CH70" s="699"/>
      <c r="CI70" s="699"/>
      <c r="CJ70" s="699"/>
      <c r="CK70" s="699"/>
      <c r="CL70" s="699"/>
      <c r="CM70" s="699"/>
      <c r="CN70" s="699"/>
      <c r="CO70" s="699"/>
      <c r="CP70" s="699"/>
      <c r="CQ70" s="699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</row>
    <row r="71" spans="1:114" ht="16.5" thickBot="1" x14ac:dyDescent="0.25">
      <c r="A71" s="94"/>
      <c r="B71" s="95"/>
      <c r="C71" s="753" t="s">
        <v>210</v>
      </c>
      <c r="D71" s="642"/>
      <c r="E71" s="642"/>
      <c r="F71" s="642"/>
      <c r="G71" s="642"/>
      <c r="H71" s="642"/>
      <c r="I71" s="642"/>
      <c r="J71" s="642"/>
      <c r="K71" s="642"/>
      <c r="L71" s="642"/>
      <c r="M71" s="642"/>
      <c r="N71" s="642"/>
      <c r="O71" s="642"/>
      <c r="P71" s="642"/>
      <c r="Q71" s="642"/>
      <c r="R71" s="643"/>
      <c r="S71" s="944" t="str">
        <f>IF(BJ64&gt;48,"20Q1061UA x2","20Q1061UA")</f>
        <v>20Q1061UA</v>
      </c>
      <c r="T71" s="945"/>
      <c r="U71" s="945"/>
      <c r="V71" s="945"/>
      <c r="W71" s="945"/>
      <c r="X71" s="945"/>
      <c r="Y71" s="945"/>
      <c r="Z71" s="946"/>
      <c r="AA71" s="70" t="str">
        <f>IF(BJ64&gt;48,"&amp;","")</f>
        <v/>
      </c>
      <c r="AB71" s="1017" t="str">
        <f>IF(BJ64&gt;48,"Connector set","")</f>
        <v/>
      </c>
      <c r="AC71" s="1018"/>
      <c r="AD71" s="1018"/>
      <c r="AE71" s="1018"/>
      <c r="AF71" s="1018"/>
      <c r="AG71" s="1018"/>
      <c r="AH71" s="1019"/>
      <c r="AI71" s="954" t="str">
        <f>IF(BJ64&gt;48,"20Q153ZA","")</f>
        <v/>
      </c>
      <c r="AJ71" s="955"/>
      <c r="AK71" s="955"/>
      <c r="AL71" s="955"/>
      <c r="AM71" s="955"/>
      <c r="AN71" s="955"/>
      <c r="AO71" s="1005"/>
      <c r="AP71" s="103"/>
      <c r="AQ71" s="103"/>
      <c r="AR71" s="103"/>
      <c r="AS71" s="103"/>
      <c r="AT71" s="118"/>
      <c r="AU71" s="118"/>
      <c r="AV71" s="118"/>
      <c r="AW71" s="118"/>
      <c r="AX71" s="118"/>
      <c r="AY71" s="118"/>
      <c r="AZ71" s="118"/>
      <c r="BA71" s="88"/>
      <c r="BB71" s="88"/>
      <c r="BC71" s="88"/>
      <c r="BD71" s="103"/>
      <c r="BE71" s="106"/>
      <c r="BF71" s="176"/>
      <c r="BG71" s="94"/>
      <c r="BH71" s="161"/>
      <c r="BI71" s="161"/>
      <c r="BJ71" s="718" t="str">
        <f>IF(BJ68="","",BJ68-BJ75)</f>
        <v/>
      </c>
      <c r="BK71" s="719"/>
      <c r="BL71" s="719"/>
      <c r="BM71" s="719"/>
      <c r="BN71" s="719"/>
      <c r="BO71" s="719"/>
      <c r="BP71" s="720"/>
      <c r="BQ71" s="721" t="s">
        <v>136</v>
      </c>
      <c r="BR71" s="722"/>
      <c r="BS71" s="723"/>
      <c r="BT71" s="63"/>
      <c r="BU71" s="699" t="s">
        <v>143</v>
      </c>
      <c r="BV71" s="699"/>
      <c r="BW71" s="699"/>
      <c r="BX71" s="699"/>
      <c r="BY71" s="699"/>
      <c r="BZ71" s="699"/>
      <c r="CA71" s="699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</row>
    <row r="72" spans="1:114" ht="16.5" thickBot="1" x14ac:dyDescent="0.25">
      <c r="A72" s="94"/>
      <c r="B72" s="95"/>
      <c r="C72" s="118"/>
      <c r="D72" s="118"/>
      <c r="E72" s="118"/>
      <c r="F72" s="118"/>
      <c r="G72" s="118"/>
      <c r="H72" s="118"/>
      <c r="I72" s="88"/>
      <c r="J72" s="88"/>
      <c r="K72" s="118"/>
      <c r="L72" s="118"/>
      <c r="M72" s="118"/>
      <c r="N72" s="118"/>
      <c r="O72" s="88"/>
      <c r="P72" s="88"/>
      <c r="Q72" s="88"/>
      <c r="R72" s="88"/>
      <c r="S72" s="118"/>
      <c r="T72" s="118"/>
      <c r="U72" s="118"/>
      <c r="V72" s="118"/>
      <c r="W72" s="118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18"/>
      <c r="AU72" s="118"/>
      <c r="AV72" s="118"/>
      <c r="AW72" s="118"/>
      <c r="AX72" s="118"/>
      <c r="AY72" s="118"/>
      <c r="AZ72" s="118"/>
      <c r="BA72" s="88"/>
      <c r="BB72" s="88"/>
      <c r="BC72" s="88"/>
      <c r="BD72" s="103"/>
      <c r="BE72" s="106"/>
      <c r="BF72" s="176"/>
      <c r="BG72" s="94"/>
      <c r="BH72" s="161"/>
      <c r="BI72" s="161"/>
      <c r="BJ72" s="718" t="str">
        <f>IF(BJ69="","",BJ69-BJ76)</f>
        <v/>
      </c>
      <c r="BK72" s="719"/>
      <c r="BL72" s="719"/>
      <c r="BM72" s="719"/>
      <c r="BN72" s="719"/>
      <c r="BO72" s="719"/>
      <c r="BP72" s="720"/>
      <c r="BQ72" s="721" t="s">
        <v>136</v>
      </c>
      <c r="BR72" s="722"/>
      <c r="BS72" s="723"/>
      <c r="BT72" s="63"/>
      <c r="BU72" s="699" t="s">
        <v>144</v>
      </c>
      <c r="BV72" s="699"/>
      <c r="BW72" s="699"/>
      <c r="BX72" s="699"/>
      <c r="BY72" s="699"/>
      <c r="BZ72" s="699"/>
      <c r="CA72" s="699"/>
      <c r="CB72" s="699"/>
      <c r="CC72" s="699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</row>
    <row r="73" spans="1:114" ht="15.75" thickBot="1" x14ac:dyDescent="0.25">
      <c r="A73" s="94"/>
      <c r="B73" s="63"/>
      <c r="C73" s="699" t="s">
        <v>211</v>
      </c>
      <c r="D73" s="699"/>
      <c r="E73" s="699"/>
      <c r="F73" s="699"/>
      <c r="G73" s="699"/>
      <c r="H73" s="699"/>
      <c r="I73" s="699"/>
      <c r="J73" s="699"/>
      <c r="K73" s="699"/>
      <c r="L73" s="699"/>
      <c r="M73" s="699"/>
      <c r="N73" s="699"/>
      <c r="O73" s="699"/>
      <c r="P73" s="699"/>
      <c r="Q73" s="699"/>
      <c r="R73" s="991"/>
      <c r="S73" s="718">
        <f>IF(BJ65="","",IF('AVENTOS planning tool'!AL27="SERVO-DRIVE set",IF(BJ64&gt;48,((BJ65-2*BJ70)/2-165),BJ65-2*BJ70-164),IF(BJ64&gt;48,((BJ65-2*BJ70)/2-147),BJ65-2*BJ70-129)))</f>
        <v>-129</v>
      </c>
      <c r="T73" s="719"/>
      <c r="U73" s="719"/>
      <c r="V73" s="719"/>
      <c r="W73" s="720"/>
      <c r="X73" s="721" t="s">
        <v>136</v>
      </c>
      <c r="Y73" s="722"/>
      <c r="Z73" s="723"/>
      <c r="AA73" s="63"/>
      <c r="AB73" s="1068" t="str">
        <f>IF(BJ64&gt;48,"x2","")</f>
        <v/>
      </c>
      <c r="AC73" s="1069"/>
      <c r="AD73" s="1070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94"/>
      <c r="BH73" s="161"/>
      <c r="BI73" s="161"/>
      <c r="BJ73" s="718" t="str">
        <f>IF(BJ70="","",BJ70-BJ77)</f>
        <v/>
      </c>
      <c r="BK73" s="719"/>
      <c r="BL73" s="719"/>
      <c r="BM73" s="719"/>
      <c r="BN73" s="719"/>
      <c r="BO73" s="719"/>
      <c r="BP73" s="720"/>
      <c r="BQ73" s="721" t="s">
        <v>136</v>
      </c>
      <c r="BR73" s="722"/>
      <c r="BS73" s="723"/>
      <c r="BT73" s="63"/>
      <c r="BU73" s="699" t="s">
        <v>145</v>
      </c>
      <c r="BV73" s="699"/>
      <c r="BW73" s="699"/>
      <c r="BX73" s="699"/>
      <c r="BY73" s="699"/>
      <c r="BZ73" s="699"/>
      <c r="CA73" s="699"/>
      <c r="CB73" s="699"/>
      <c r="CC73" s="699"/>
      <c r="CD73" s="699"/>
      <c r="CE73" s="699"/>
      <c r="CF73" s="699"/>
      <c r="CG73" s="63"/>
      <c r="CH73" s="63"/>
      <c r="CI73" s="63"/>
      <c r="CJ73" s="63"/>
      <c r="CK73" s="63"/>
      <c r="CL73" s="63"/>
      <c r="CM73" s="63"/>
      <c r="CN73" s="164"/>
      <c r="CO73" s="164"/>
      <c r="CP73" s="164"/>
      <c r="CQ73" s="164"/>
      <c r="CR73" s="164"/>
      <c r="CS73" s="164"/>
      <c r="CT73" s="164"/>
      <c r="CU73" s="164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</row>
    <row r="74" spans="1:114" ht="15.75" thickBot="1" x14ac:dyDescent="0.25">
      <c r="A74" s="94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94"/>
      <c r="BH74" s="161"/>
      <c r="BI74" s="161"/>
      <c r="BJ74" s="196"/>
      <c r="BK74" s="196"/>
      <c r="BL74" s="196"/>
      <c r="BM74" s="196"/>
      <c r="BN74" s="196"/>
      <c r="BO74" s="196"/>
      <c r="BP74" s="196"/>
      <c r="BQ74" s="197"/>
      <c r="BR74" s="197"/>
      <c r="BS74" s="197"/>
      <c r="BT74" s="63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63"/>
      <c r="CH74" s="63"/>
      <c r="CI74" s="63"/>
      <c r="CJ74" s="63"/>
      <c r="CK74" s="63"/>
      <c r="CL74" s="63"/>
      <c r="CM74" s="63"/>
      <c r="CN74" s="164"/>
      <c r="CO74" s="164"/>
      <c r="CP74" s="164"/>
      <c r="CQ74" s="164"/>
      <c r="CR74" s="164"/>
      <c r="CS74" s="164"/>
      <c r="CT74" s="164"/>
      <c r="CU74" s="164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</row>
    <row r="75" spans="1:114" ht="15.75" thickBot="1" x14ac:dyDescent="0.25">
      <c r="A75" s="94"/>
      <c r="B75" s="90"/>
      <c r="C75" s="90"/>
      <c r="D75" s="90"/>
      <c r="E75" s="90"/>
      <c r="F75" s="90"/>
      <c r="G75" s="94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4"/>
      <c r="BH75" s="161"/>
      <c r="BI75" s="161"/>
      <c r="BJ75" s="855"/>
      <c r="BK75" s="856"/>
      <c r="BL75" s="856"/>
      <c r="BM75" s="856"/>
      <c r="BN75" s="856"/>
      <c r="BO75" s="856"/>
      <c r="BP75" s="857"/>
      <c r="BQ75" s="721" t="s">
        <v>136</v>
      </c>
      <c r="BR75" s="722"/>
      <c r="BS75" s="723"/>
      <c r="BT75" s="63"/>
      <c r="BU75" s="699" t="s">
        <v>195</v>
      </c>
      <c r="BV75" s="699"/>
      <c r="BW75" s="699"/>
      <c r="BX75" s="699"/>
      <c r="BY75" s="699"/>
      <c r="BZ75" s="699"/>
      <c r="CA75" s="699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164"/>
      <c r="CO75" s="164"/>
      <c r="CP75" s="164"/>
      <c r="CQ75" s="164"/>
      <c r="CR75" s="164"/>
      <c r="CS75" s="164"/>
      <c r="CT75" s="164"/>
      <c r="CU75" s="164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</row>
    <row r="76" spans="1:114" ht="15.75" thickBot="1" x14ac:dyDescent="0.25">
      <c r="A76" s="94"/>
      <c r="B76" s="90"/>
      <c r="C76" s="90"/>
      <c r="D76" s="90"/>
      <c r="E76" s="90"/>
      <c r="F76" s="90"/>
      <c r="G76" s="94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4"/>
      <c r="BH76" s="161"/>
      <c r="BI76" s="161"/>
      <c r="BJ76" s="855"/>
      <c r="BK76" s="856"/>
      <c r="BL76" s="856"/>
      <c r="BM76" s="856"/>
      <c r="BN76" s="856"/>
      <c r="BO76" s="856"/>
      <c r="BP76" s="857"/>
      <c r="BQ76" s="721" t="s">
        <v>136</v>
      </c>
      <c r="BR76" s="722"/>
      <c r="BS76" s="723"/>
      <c r="BT76" s="63"/>
      <c r="BU76" s="699" t="s">
        <v>146</v>
      </c>
      <c r="BV76" s="699"/>
      <c r="BW76" s="699"/>
      <c r="BX76" s="699"/>
      <c r="BY76" s="699"/>
      <c r="BZ76" s="699"/>
      <c r="CA76" s="699"/>
      <c r="CB76" s="699"/>
      <c r="CC76" s="699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165"/>
      <c r="CO76" s="165"/>
      <c r="CP76" s="165"/>
      <c r="CQ76" s="165"/>
      <c r="CR76" s="165"/>
      <c r="CS76" s="165"/>
      <c r="CT76" s="164"/>
      <c r="CU76" s="164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</row>
    <row r="77" spans="1:114" ht="24" thickBot="1" x14ac:dyDescent="0.25">
      <c r="A77" s="1"/>
      <c r="B77" s="1"/>
      <c r="C77" s="906" t="s">
        <v>548</v>
      </c>
      <c r="D77" s="906"/>
      <c r="E77" s="906"/>
      <c r="F77" s="906"/>
      <c r="G77" s="906"/>
      <c r="H77" s="906"/>
      <c r="I77" s="906"/>
      <c r="J77" s="906"/>
      <c r="K77" s="906"/>
      <c r="L77" s="906"/>
      <c r="M77" s="906"/>
      <c r="N77" s="906"/>
      <c r="O77" s="906"/>
      <c r="P77" s="906"/>
      <c r="Q77" s="906"/>
      <c r="R77" s="906"/>
      <c r="S77" s="906"/>
      <c r="T77" s="906"/>
      <c r="U77" s="906"/>
      <c r="V77" s="906"/>
      <c r="W77" s="906"/>
      <c r="X77" s="906"/>
      <c r="Y77" s="906"/>
      <c r="Z77" s="906"/>
      <c r="AA77" s="906"/>
      <c r="AB77" s="906"/>
      <c r="AC77" s="906"/>
      <c r="AD77" s="906"/>
      <c r="AE77" s="906"/>
      <c r="AF77" s="906"/>
      <c r="AG77" s="906"/>
      <c r="AH77" s="906"/>
      <c r="AI77" s="906"/>
      <c r="AJ77" s="906"/>
      <c r="AK77" s="906"/>
      <c r="AL77" s="906"/>
      <c r="AM77" s="906"/>
      <c r="AN77" s="906"/>
      <c r="AO77" s="906"/>
      <c r="AP77" s="906"/>
      <c r="AQ77" s="906"/>
      <c r="AR77" s="906"/>
      <c r="AS77" s="906"/>
      <c r="AT77" s="906"/>
      <c r="AU77" s="906"/>
      <c r="AV77" s="906"/>
      <c r="AW77" s="906"/>
      <c r="AX77" s="906"/>
      <c r="AY77" s="906"/>
      <c r="AZ77" s="906"/>
      <c r="BA77" s="906"/>
      <c r="BB77" s="906"/>
      <c r="BC77" s="906"/>
      <c r="BD77" s="906"/>
      <c r="BE77" s="906"/>
      <c r="BF77" s="1"/>
      <c r="BG77" s="115"/>
      <c r="BH77" s="161"/>
      <c r="BI77" s="161"/>
      <c r="BJ77" s="855"/>
      <c r="BK77" s="856"/>
      <c r="BL77" s="856"/>
      <c r="BM77" s="856"/>
      <c r="BN77" s="856"/>
      <c r="BO77" s="856"/>
      <c r="BP77" s="857"/>
      <c r="BQ77" s="721" t="s">
        <v>136</v>
      </c>
      <c r="BR77" s="722"/>
      <c r="BS77" s="723"/>
      <c r="BT77" s="63"/>
      <c r="BU77" s="699" t="s">
        <v>147</v>
      </c>
      <c r="BV77" s="699"/>
      <c r="BW77" s="699"/>
      <c r="BX77" s="699"/>
      <c r="BY77" s="699"/>
      <c r="BZ77" s="699"/>
      <c r="CA77" s="699"/>
      <c r="CB77" s="699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164"/>
      <c r="CO77" s="164"/>
      <c r="CP77" s="164"/>
      <c r="CQ77" s="164"/>
      <c r="CR77" s="164"/>
      <c r="CS77" s="164"/>
      <c r="CT77" s="164"/>
      <c r="CU77" s="164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</row>
    <row r="78" spans="1:114" ht="15.75" thickBot="1" x14ac:dyDescent="0.25">
      <c r="A78" s="94"/>
      <c r="B78" s="90"/>
      <c r="C78" s="90"/>
      <c r="D78" s="90"/>
      <c r="E78" s="90"/>
      <c r="F78" s="90"/>
      <c r="G78" s="94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4"/>
      <c r="BH78" s="161"/>
      <c r="BI78" s="161"/>
      <c r="BJ78" s="718" t="e">
        <f>BJ63-BJ71-BJ72</f>
        <v>#VALUE!</v>
      </c>
      <c r="BK78" s="719"/>
      <c r="BL78" s="719"/>
      <c r="BM78" s="719"/>
      <c r="BN78" s="719"/>
      <c r="BO78" s="719"/>
      <c r="BP78" s="720"/>
      <c r="BQ78" s="721" t="s">
        <v>136</v>
      </c>
      <c r="BR78" s="722"/>
      <c r="BS78" s="723"/>
      <c r="BT78" s="63"/>
      <c r="BU78" s="699" t="s">
        <v>5</v>
      </c>
      <c r="BV78" s="699"/>
      <c r="BW78" s="699"/>
      <c r="BX78" s="699"/>
      <c r="BY78" s="699"/>
      <c r="BZ78" s="699"/>
      <c r="CA78" s="699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992"/>
      <c r="CO78" s="992"/>
      <c r="CP78" s="992"/>
      <c r="CQ78" s="992"/>
      <c r="CR78" s="992"/>
      <c r="CS78" s="992"/>
      <c r="CT78" s="164"/>
      <c r="CU78" s="164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</row>
    <row r="79" spans="1:114" ht="15.75" thickBot="1" x14ac:dyDescent="0.25">
      <c r="A79" s="94"/>
      <c r="B79" s="107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108"/>
      <c r="BG79" s="131"/>
      <c r="BH79" s="161"/>
      <c r="BI79" s="161"/>
      <c r="BJ79" s="718" t="e">
        <f>BJ65-(BJ73*2)</f>
        <v>#VALUE!</v>
      </c>
      <c r="BK79" s="719"/>
      <c r="BL79" s="719"/>
      <c r="BM79" s="719"/>
      <c r="BN79" s="719"/>
      <c r="BO79" s="719"/>
      <c r="BP79" s="720"/>
      <c r="BQ79" s="721" t="s">
        <v>136</v>
      </c>
      <c r="BR79" s="722"/>
      <c r="BS79" s="723"/>
      <c r="BT79" s="63"/>
      <c r="BU79" s="699" t="s">
        <v>6</v>
      </c>
      <c r="BV79" s="699"/>
      <c r="BW79" s="699"/>
      <c r="BX79" s="699"/>
      <c r="BY79" s="699"/>
      <c r="BZ79" s="699"/>
      <c r="CA79" s="699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163"/>
      <c r="CO79" s="163"/>
      <c r="CP79" s="163"/>
      <c r="CQ79" s="167"/>
      <c r="CR79" s="167"/>
      <c r="CS79" s="167"/>
      <c r="CT79" s="164"/>
      <c r="CU79" s="164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</row>
    <row r="80" spans="1:114" ht="16.5" thickBot="1" x14ac:dyDescent="0.25">
      <c r="A80" s="94"/>
      <c r="B80" s="63"/>
      <c r="C80" s="895" t="s">
        <v>176</v>
      </c>
      <c r="D80" s="895"/>
      <c r="E80" s="895"/>
      <c r="F80" s="895"/>
      <c r="G80" s="895"/>
      <c r="H80" s="895"/>
      <c r="I80" s="895"/>
      <c r="J80" s="895"/>
      <c r="K80" s="895"/>
      <c r="L80" s="895"/>
      <c r="M80" s="895"/>
      <c r="N80" s="895"/>
      <c r="O80" s="895"/>
      <c r="P80" s="895"/>
      <c r="Q80" s="895"/>
      <c r="R80" s="895"/>
      <c r="S80" s="897" t="str">
        <f>IF(C116="ATTENTION - Mounting plate 20S4200 should work for this application","20S4200","20S4F01")</f>
        <v>20S4F01</v>
      </c>
      <c r="T80" s="897"/>
      <c r="U80" s="897"/>
      <c r="V80" s="897"/>
      <c r="W80" s="897"/>
      <c r="X80" s="897"/>
      <c r="Y80" s="897"/>
      <c r="Z80" s="897"/>
      <c r="AA80" s="121"/>
      <c r="AB80" s="121"/>
      <c r="AC80" s="121"/>
      <c r="AD80" s="121"/>
      <c r="AE80" s="121"/>
      <c r="AF80" s="121"/>
      <c r="AG80" s="121"/>
      <c r="AH80" s="132"/>
      <c r="AI80" s="132"/>
      <c r="AJ80" s="132"/>
      <c r="AK80" s="63"/>
      <c r="AL80" s="63"/>
      <c r="AM80" s="63"/>
      <c r="AN80" s="63"/>
      <c r="AO80" s="63"/>
      <c r="AP80" s="63"/>
      <c r="AQ80" s="63"/>
      <c r="AR80" s="133"/>
      <c r="AS80" s="133"/>
      <c r="AT80" s="133"/>
      <c r="AU80" s="133"/>
      <c r="AV80" s="133"/>
      <c r="AW80" s="133"/>
      <c r="AX80" s="133"/>
      <c r="AY80" s="134"/>
      <c r="AZ80" s="133"/>
      <c r="BA80" s="133"/>
      <c r="BB80" s="133"/>
      <c r="BC80" s="133"/>
      <c r="BD80" s="135"/>
      <c r="BE80" s="140"/>
      <c r="BF80" s="132"/>
      <c r="BG80" s="131"/>
      <c r="BH80" s="161"/>
      <c r="BI80" s="161"/>
      <c r="BJ80" s="711" t="str">
        <f>IF('AVENTOS planning tool'!BC6="","",IF('AVENTOS planning tool'!BC6="HF",CONCATENATE(INT('AVENTOS planning tool'!CG14*2)),CONCATENATE(INT('AVENTOS planning tool'!CG14))))</f>
        <v/>
      </c>
      <c r="BK80" s="712"/>
      <c r="BL80" s="713"/>
      <c r="BM80" s="67" t="s">
        <v>8</v>
      </c>
      <c r="BN80" s="67"/>
      <c r="BO80" s="711" t="str">
        <f>IF('AVENTOS planning tool'!BC6="","",IF('AVENTOS planning tool'!BC6="HF",CONCATENATE(ROUNDDOWN((('AVENTOS planning tool'!CG14*2-INT('AVENTOS planning tool'!CG14*2))*16),0)),CONCATENATE(ROUNDDOWN((('AVENTOS planning tool'!CG14-INT('AVENTOS planning tool'!CG14))*16),0))))</f>
        <v/>
      </c>
      <c r="BP80" s="712"/>
      <c r="BQ80" s="713"/>
      <c r="BR80" s="67" t="s">
        <v>72</v>
      </c>
      <c r="BS80" s="68"/>
      <c r="BT80" s="63"/>
      <c r="BU80" s="699" t="s">
        <v>7</v>
      </c>
      <c r="BV80" s="699"/>
      <c r="BW80" s="699"/>
      <c r="BX80" s="699"/>
      <c r="BY80" s="699"/>
      <c r="BZ80" s="699"/>
      <c r="CA80" s="699"/>
      <c r="CB80" s="69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</row>
    <row r="81" spans="1:114" ht="16.5" thickBot="1" x14ac:dyDescent="0.25">
      <c r="A81" s="94"/>
      <c r="B81" s="63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121"/>
      <c r="AB81" s="121"/>
      <c r="AC81" s="121"/>
      <c r="AD81" s="121"/>
      <c r="AE81" s="121"/>
      <c r="AF81" s="121"/>
      <c r="AG81" s="121"/>
      <c r="AH81" s="132"/>
      <c r="AI81" s="132"/>
      <c r="AJ81" s="132"/>
      <c r="AK81" s="63"/>
      <c r="AL81" s="63"/>
      <c r="AM81" s="63"/>
      <c r="AN81" s="63"/>
      <c r="AO81" s="63"/>
      <c r="AP81" s="63"/>
      <c r="AQ81" s="63"/>
      <c r="AR81" s="133"/>
      <c r="AS81" s="133"/>
      <c r="AT81" s="133"/>
      <c r="AU81" s="133"/>
      <c r="AV81" s="133"/>
      <c r="AW81" s="133"/>
      <c r="AX81" s="133"/>
      <c r="AY81" s="134"/>
      <c r="AZ81" s="133"/>
      <c r="BA81" s="133"/>
      <c r="BB81" s="133"/>
      <c r="BC81" s="133"/>
      <c r="BD81" s="135"/>
      <c r="BE81" s="140"/>
      <c r="BF81" s="132"/>
      <c r="BG81" s="131"/>
      <c r="BH81" s="161"/>
      <c r="BI81" s="161"/>
      <c r="BJ81" s="711" t="str">
        <f>IF('AVENTOS planning tool'!L27="","",'AVENTOS planning tool'!L27)</f>
        <v/>
      </c>
      <c r="BK81" s="712"/>
      <c r="BL81" s="713"/>
      <c r="BM81" s="67" t="s">
        <v>8</v>
      </c>
      <c r="BN81" s="67"/>
      <c r="BO81" s="711" t="str">
        <f>IF('AVENTOS planning tool'!S27="","",'AVENTOS planning tool'!S27)</f>
        <v/>
      </c>
      <c r="BP81" s="712"/>
      <c r="BQ81" s="713"/>
      <c r="BR81" s="67" t="s">
        <v>72</v>
      </c>
      <c r="BS81" s="68"/>
      <c r="BT81" s="63"/>
      <c r="BU81" s="699" t="s">
        <v>150</v>
      </c>
      <c r="BV81" s="699"/>
      <c r="BW81" s="699"/>
      <c r="BX81" s="699"/>
      <c r="BY81" s="699"/>
      <c r="BZ81" s="699"/>
      <c r="CA81" s="699"/>
      <c r="CB81" s="699"/>
      <c r="CC81" s="699"/>
      <c r="CD81" s="699"/>
      <c r="CE81" s="699"/>
      <c r="CF81" s="69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</row>
    <row r="82" spans="1:114" ht="13.5" thickBot="1" x14ac:dyDescent="0.25">
      <c r="A82" s="94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114"/>
      <c r="T82" s="114"/>
      <c r="U82" s="114"/>
      <c r="V82" s="114"/>
      <c r="W82" s="114"/>
      <c r="X82" s="114"/>
      <c r="Y82" s="114"/>
      <c r="Z82" s="114"/>
      <c r="AA82" s="132"/>
      <c r="AB82" s="132"/>
      <c r="AC82" s="132"/>
      <c r="AD82" s="132"/>
      <c r="AE82" s="132"/>
      <c r="AF82" s="132"/>
      <c r="AG82" s="132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133"/>
      <c r="AS82" s="133"/>
      <c r="AT82" s="133"/>
      <c r="AU82" s="133"/>
      <c r="AV82" s="133"/>
      <c r="AW82" s="133"/>
      <c r="AX82" s="133"/>
      <c r="AY82" s="134"/>
      <c r="AZ82" s="133"/>
      <c r="BA82" s="133"/>
      <c r="BB82" s="133"/>
      <c r="BC82" s="133"/>
      <c r="BD82" s="135"/>
      <c r="BE82" s="140"/>
      <c r="BF82" s="132"/>
      <c r="BG82" s="131"/>
      <c r="BH82" s="161"/>
      <c r="BI82" s="161"/>
      <c r="BJ82" s="70"/>
      <c r="BK82" s="70"/>
      <c r="BL82" s="71"/>
      <c r="BM82" s="71"/>
      <c r="BN82" s="70"/>
      <c r="BO82" s="70"/>
      <c r="BP82" s="70"/>
      <c r="BQ82" s="71"/>
      <c r="BR82" s="71"/>
      <c r="BS82" s="63"/>
      <c r="BT82" s="72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8"/>
      <c r="CX82" s="78"/>
      <c r="CY82" s="78"/>
      <c r="CZ82" s="78"/>
      <c r="DA82" s="78"/>
      <c r="DB82" s="78"/>
      <c r="DC82" s="78"/>
      <c r="DD82" s="78"/>
      <c r="DE82" s="78"/>
      <c r="DF82" s="78"/>
      <c r="DG82" s="78"/>
      <c r="DH82" s="78"/>
      <c r="DI82" s="78"/>
      <c r="DJ82" s="78"/>
    </row>
    <row r="83" spans="1:114" ht="13.5" thickBot="1" x14ac:dyDescent="0.25">
      <c r="A83" s="94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132"/>
      <c r="AB83" s="132"/>
      <c r="AC83" s="132"/>
      <c r="AD83" s="132"/>
      <c r="AE83" s="132"/>
      <c r="AF83" s="132"/>
      <c r="AG83" s="132"/>
      <c r="AH83" s="132"/>
      <c r="AI83" s="132"/>
      <c r="AJ83" s="63"/>
      <c r="AK83" s="63"/>
      <c r="AL83" s="63"/>
      <c r="AM83" s="63"/>
      <c r="AN83" s="63"/>
      <c r="AO83" s="63"/>
      <c r="AP83" s="63"/>
      <c r="AQ83" s="63"/>
      <c r="AR83" s="133"/>
      <c r="AS83" s="133"/>
      <c r="AT83" s="133"/>
      <c r="AU83" s="133"/>
      <c r="AV83" s="133"/>
      <c r="AW83" s="133"/>
      <c r="AX83" s="133"/>
      <c r="AY83" s="134"/>
      <c r="AZ83" s="133"/>
      <c r="BA83" s="133"/>
      <c r="BB83" s="133"/>
      <c r="BC83" s="133"/>
      <c r="BD83" s="135"/>
      <c r="BE83" s="140"/>
      <c r="BF83" s="132"/>
      <c r="BG83" s="131"/>
      <c r="BH83" s="161"/>
      <c r="BI83" s="161"/>
      <c r="BJ83" s="700" t="str">
        <f>IF(BJ80="","",BJ80+BJ81)</f>
        <v/>
      </c>
      <c r="BK83" s="701"/>
      <c r="BL83" s="701"/>
      <c r="BM83" s="702"/>
      <c r="BN83" s="74"/>
      <c r="BO83" s="74"/>
      <c r="BP83" s="700" t="str">
        <f>IF(BO80="","",BO80+BO81)</f>
        <v/>
      </c>
      <c r="BQ83" s="701"/>
      <c r="BR83" s="701"/>
      <c r="BS83" s="702"/>
      <c r="BT83" s="75"/>
      <c r="BU83" s="76"/>
      <c r="BV83" s="700" t="str">
        <f>IF(BO80="","",IF(BJ84="","",IF(BP84&gt;=16,BJ84+1,IF(16&gt;BP84,BJ84))))</f>
        <v/>
      </c>
      <c r="BW83" s="701"/>
      <c r="BX83" s="701"/>
      <c r="BY83" s="702"/>
      <c r="BZ83" s="92"/>
      <c r="CA83" s="92"/>
      <c r="CB83" s="700" t="str">
        <f>IF(BP84="","",IF(BP84&lt;16,BP84,IF(BP84&gt;=16,BP84-16)))</f>
        <v/>
      </c>
      <c r="CC83" s="701"/>
      <c r="CD83" s="701"/>
      <c r="CE83" s="702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63"/>
      <c r="CY83" s="63"/>
      <c r="CZ83" s="63"/>
      <c r="DA83" s="168"/>
      <c r="DB83" s="168"/>
      <c r="DC83" s="168"/>
      <c r="DD83" s="168"/>
      <c r="DE83" s="166"/>
      <c r="DF83" s="166"/>
      <c r="DG83" s="168"/>
      <c r="DH83" s="168"/>
      <c r="DI83" s="168"/>
      <c r="DJ83" s="168"/>
    </row>
    <row r="84" spans="1:114" ht="13.5" thickBot="1" x14ac:dyDescent="0.25">
      <c r="A84" s="94"/>
      <c r="B84" s="63"/>
      <c r="C84" s="63"/>
      <c r="D84" s="63"/>
      <c r="E84" s="63"/>
      <c r="F84" s="71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132"/>
      <c r="AF84" s="132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133"/>
      <c r="AS84" s="133"/>
      <c r="AT84" s="133"/>
      <c r="AU84" s="133"/>
      <c r="AV84" s="133"/>
      <c r="AW84" s="133"/>
      <c r="AX84" s="133"/>
      <c r="AY84" s="134"/>
      <c r="AZ84" s="133"/>
      <c r="BA84" s="933" t="s">
        <v>182</v>
      </c>
      <c r="BB84" s="933"/>
      <c r="BC84" s="133"/>
      <c r="BD84" s="135"/>
      <c r="BE84" s="140"/>
      <c r="BF84" s="132"/>
      <c r="BG84" s="94"/>
      <c r="BH84" s="161"/>
      <c r="BI84" s="161"/>
      <c r="BJ84" s="700" t="str">
        <f>IF(BJ83="","",IF(BP83&gt;=16,BJ83+1,BJ83))</f>
        <v/>
      </c>
      <c r="BK84" s="701"/>
      <c r="BL84" s="701"/>
      <c r="BM84" s="702"/>
      <c r="BN84" s="74"/>
      <c r="BO84" s="74"/>
      <c r="BP84" s="700" t="str">
        <f>IF(BP83="","",IF(BP83&gt;=16,BP83-16,BP83))</f>
        <v/>
      </c>
      <c r="BQ84" s="701"/>
      <c r="BR84" s="701"/>
      <c r="BS84" s="702"/>
      <c r="BT84" s="74"/>
      <c r="BU84" s="74"/>
      <c r="BV84" s="700" t="str">
        <f>IF(BJ62="","",IF(BJ64="","",IF(BJ80="","",IF(BO80="","",IF(BJ81="","",IF(BO81="","",BV83))))))</f>
        <v/>
      </c>
      <c r="BW84" s="701"/>
      <c r="BX84" s="701"/>
      <c r="BY84" s="702"/>
      <c r="BZ84" s="92"/>
      <c r="CA84" s="92"/>
      <c r="CB84" s="704" t="str">
        <f>IF(BO80="","",ROUND(CB85,0))</f>
        <v/>
      </c>
      <c r="CC84" s="705"/>
      <c r="CD84" s="705"/>
      <c r="CE84" s="706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63"/>
      <c r="CY84" s="63"/>
      <c r="CZ84" s="63"/>
      <c r="DA84" s="168"/>
      <c r="DB84" s="168"/>
      <c r="DC84" s="168"/>
      <c r="DD84" s="168"/>
      <c r="DE84" s="166"/>
      <c r="DF84" s="166"/>
      <c r="DG84" s="168"/>
      <c r="DH84" s="168"/>
      <c r="DI84" s="168"/>
      <c r="DJ84" s="168"/>
    </row>
    <row r="85" spans="1:114" ht="13.5" thickBot="1" x14ac:dyDescent="0.25">
      <c r="A85" s="94"/>
      <c r="B85" s="63"/>
      <c r="C85" s="63"/>
      <c r="D85" s="63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63"/>
      <c r="AL85" s="63"/>
      <c r="AM85" s="63"/>
      <c r="AN85" s="63"/>
      <c r="AO85" s="63"/>
      <c r="AP85" s="63"/>
      <c r="AQ85" s="63"/>
      <c r="AR85" s="133"/>
      <c r="AS85" s="133"/>
      <c r="AT85" s="133"/>
      <c r="AU85" s="133"/>
      <c r="AV85" s="133"/>
      <c r="AW85" s="133"/>
      <c r="AX85" s="133"/>
      <c r="AY85" s="134"/>
      <c r="AZ85" s="133"/>
      <c r="BA85" s="933"/>
      <c r="BB85" s="933"/>
      <c r="BC85" s="133"/>
      <c r="BD85" s="142"/>
      <c r="BE85" s="140"/>
      <c r="BF85" s="132"/>
      <c r="BG85" s="94"/>
      <c r="BH85" s="161"/>
      <c r="BI85" s="161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700" t="e">
        <f>CB83/16*10</f>
        <v>#VALUE!</v>
      </c>
      <c r="CC85" s="701"/>
      <c r="CD85" s="701"/>
      <c r="CE85" s="702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</row>
    <row r="86" spans="1:114" x14ac:dyDescent="0.2">
      <c r="A86" s="94"/>
      <c r="B86" s="63"/>
      <c r="C86" s="63"/>
      <c r="D86" s="63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63"/>
      <c r="AL86" s="63"/>
      <c r="AM86" s="63"/>
      <c r="AN86" s="63"/>
      <c r="AO86" s="63"/>
      <c r="AP86" s="63"/>
      <c r="AQ86" s="63"/>
      <c r="AR86" s="133"/>
      <c r="AS86" s="133"/>
      <c r="AT86" s="133"/>
      <c r="AU86" s="133"/>
      <c r="AV86" s="133"/>
      <c r="AW86" s="133"/>
      <c r="AX86" s="133"/>
      <c r="AY86" s="134"/>
      <c r="AZ86" s="133"/>
      <c r="BA86" s="133"/>
      <c r="BB86" s="133"/>
      <c r="BC86" s="133"/>
      <c r="BD86" s="142"/>
      <c r="BE86" s="140"/>
      <c r="BF86" s="132"/>
      <c r="BG86" s="94"/>
      <c r="BH86" s="161"/>
      <c r="BI86" s="161"/>
      <c r="BJ86" s="699" t="s">
        <v>221</v>
      </c>
      <c r="BK86" s="699"/>
      <c r="BL86" s="699"/>
      <c r="BM86" s="699"/>
      <c r="BN86" s="699"/>
      <c r="BO86" s="699"/>
      <c r="BP86" s="699"/>
      <c r="BQ86" s="699"/>
      <c r="BR86" s="699"/>
      <c r="BS86" s="699"/>
      <c r="BT86" s="699"/>
      <c r="BU86" s="699"/>
      <c r="BV86" s="699"/>
      <c r="BW86" s="699"/>
      <c r="BX86" s="699"/>
      <c r="BY86" s="699"/>
      <c r="BZ86" s="699"/>
      <c r="CA86" s="699"/>
      <c r="CB86" s="699"/>
      <c r="CC86" s="699"/>
      <c r="CD86" s="699"/>
      <c r="CE86" s="699"/>
      <c r="CF86" s="699"/>
      <c r="CG86" s="699"/>
      <c r="CH86" s="699"/>
      <c r="CI86" s="699"/>
      <c r="CJ86" s="699"/>
      <c r="CK86" s="699"/>
      <c r="CL86" s="699"/>
      <c r="CM86" s="699"/>
      <c r="CN86" s="699"/>
      <c r="CO86" s="699"/>
      <c r="CP86" s="699"/>
      <c r="CQ86" s="699"/>
      <c r="CR86" s="699"/>
      <c r="CS86" s="699"/>
      <c r="CT86" s="73"/>
      <c r="CU86" s="73"/>
      <c r="CV86" s="73"/>
      <c r="CW86" s="73"/>
      <c r="CX86" s="7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</row>
    <row r="87" spans="1:114" x14ac:dyDescent="0.2">
      <c r="A87" s="94"/>
      <c r="B87" s="63"/>
      <c r="C87" s="63"/>
      <c r="D87" s="63"/>
      <c r="E87" s="63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63"/>
      <c r="AL87" s="63"/>
      <c r="AM87" s="934" t="s">
        <v>209</v>
      </c>
      <c r="AN87" s="934"/>
      <c r="AO87" s="934"/>
      <c r="AP87" s="934"/>
      <c r="AQ87" s="934"/>
      <c r="AR87" s="133"/>
      <c r="AS87" s="133"/>
      <c r="AT87" s="133"/>
      <c r="AU87" s="133"/>
      <c r="AV87" s="133"/>
      <c r="AW87" s="133"/>
      <c r="AX87" s="133"/>
      <c r="AY87" s="134"/>
      <c r="AZ87" s="133"/>
      <c r="BA87" s="133"/>
      <c r="BB87" s="133"/>
      <c r="BC87" s="133"/>
      <c r="BD87" s="142"/>
      <c r="BE87" s="140"/>
      <c r="BF87" s="132"/>
      <c r="BG87" s="94"/>
      <c r="BH87" s="161"/>
      <c r="BI87" s="161"/>
      <c r="BJ87" s="88" t="s">
        <v>138</v>
      </c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73"/>
      <c r="CU87" s="73"/>
      <c r="CV87" s="73"/>
      <c r="CW87" s="73"/>
      <c r="CX87" s="7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</row>
    <row r="88" spans="1:114" x14ac:dyDescent="0.2">
      <c r="A88" s="94"/>
      <c r="B88" s="63"/>
      <c r="C88" s="63"/>
      <c r="D88" s="63"/>
      <c r="E88" s="63"/>
      <c r="F88" s="71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132"/>
      <c r="AF88" s="132"/>
      <c r="AG88" s="63"/>
      <c r="AH88" s="63"/>
      <c r="AI88" s="63"/>
      <c r="AJ88" s="63"/>
      <c r="AK88" s="63"/>
      <c r="AL88" s="63"/>
      <c r="AM88" s="934"/>
      <c r="AN88" s="934"/>
      <c r="AO88" s="934"/>
      <c r="AP88" s="934"/>
      <c r="AQ88" s="934"/>
      <c r="AR88" s="133"/>
      <c r="AS88" s="133"/>
      <c r="AT88" s="133"/>
      <c r="AU88" s="133"/>
      <c r="AV88" s="133"/>
      <c r="AW88" s="133"/>
      <c r="AX88" s="133"/>
      <c r="AY88" s="134"/>
      <c r="AZ88" s="133"/>
      <c r="BA88" s="133"/>
      <c r="BB88" s="133"/>
      <c r="BC88" s="133"/>
      <c r="BD88" s="142"/>
      <c r="BE88" s="140"/>
      <c r="BF88" s="132"/>
      <c r="BG88" s="94"/>
      <c r="BH88" s="161"/>
      <c r="BI88" s="161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6"/>
      <c r="CO88" s="66"/>
      <c r="CP88" s="66"/>
      <c r="CQ88" s="66"/>
      <c r="CR88" s="66"/>
      <c r="CS88" s="66"/>
      <c r="CT88" s="73"/>
      <c r="CU88" s="73"/>
      <c r="CV88" s="73"/>
      <c r="CW88" s="73"/>
      <c r="CX88" s="7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</row>
    <row r="89" spans="1:114" ht="13.5" thickBot="1" x14ac:dyDescent="0.25">
      <c r="A89" s="94"/>
      <c r="B89" s="63"/>
      <c r="C89" s="63"/>
      <c r="D89" s="63"/>
      <c r="E89" s="63"/>
      <c r="F89" s="71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132"/>
      <c r="AF89" s="132"/>
      <c r="AG89" s="63"/>
      <c r="AH89" s="63"/>
      <c r="AI89" s="63"/>
      <c r="AJ89" s="63"/>
      <c r="AK89" s="63"/>
      <c r="AL89" s="63"/>
      <c r="AM89" s="934"/>
      <c r="AN89" s="934"/>
      <c r="AO89" s="934"/>
      <c r="AP89" s="934"/>
      <c r="AQ89" s="934"/>
      <c r="AR89" s="133"/>
      <c r="AS89" s="133"/>
      <c r="AT89" s="133"/>
      <c r="AU89" s="133"/>
      <c r="AV89" s="133"/>
      <c r="AW89" s="133"/>
      <c r="AX89" s="133"/>
      <c r="AY89" s="134"/>
      <c r="AZ89" s="133"/>
      <c r="BA89" s="133"/>
      <c r="BB89" s="133"/>
      <c r="BC89" s="133"/>
      <c r="BD89" s="142"/>
      <c r="BE89" s="140"/>
      <c r="BF89" s="132"/>
      <c r="BG89" s="94"/>
      <c r="BH89" s="161"/>
      <c r="BI89" s="161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71"/>
      <c r="CE89" s="71"/>
      <c r="CF89" s="71"/>
      <c r="CG89" s="71"/>
      <c r="CH89" s="71"/>
      <c r="CI89" s="71"/>
      <c r="CJ89" s="71"/>
      <c r="CK89" s="71"/>
      <c r="CL89" s="71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</row>
    <row r="90" spans="1:114" ht="15.75" thickBot="1" x14ac:dyDescent="0.25">
      <c r="A90" s="94"/>
      <c r="B90" s="63"/>
      <c r="C90" s="63"/>
      <c r="D90" s="63"/>
      <c r="E90" s="63"/>
      <c r="F90" s="71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132"/>
      <c r="AF90" s="132"/>
      <c r="AG90" s="63"/>
      <c r="AH90" s="63"/>
      <c r="AI90" s="63"/>
      <c r="AJ90" s="63"/>
      <c r="AK90" s="63"/>
      <c r="AL90" s="63"/>
      <c r="AM90" s="63"/>
      <c r="AN90" s="63"/>
      <c r="AO90" s="132"/>
      <c r="AP90" s="132"/>
      <c r="AQ90" s="132"/>
      <c r="AR90" s="133"/>
      <c r="AS90" s="138"/>
      <c r="AT90" s="138"/>
      <c r="AU90" s="138"/>
      <c r="AV90" s="138"/>
      <c r="AW90" s="138"/>
      <c r="AX90" s="138"/>
      <c r="AY90" s="139"/>
      <c r="AZ90" s="138"/>
      <c r="BA90" s="138"/>
      <c r="BB90" s="138"/>
      <c r="BC90" s="138"/>
      <c r="BD90" s="135"/>
      <c r="BE90" s="140"/>
      <c r="BF90" s="132"/>
      <c r="BG90" s="94"/>
      <c r="BH90" s="161"/>
      <c r="BI90" s="161"/>
      <c r="BJ90" s="708"/>
      <c r="BK90" s="709"/>
      <c r="BL90" s="709"/>
      <c r="BM90" s="709"/>
      <c r="BN90" s="709"/>
      <c r="BO90" s="709"/>
      <c r="BP90" s="710"/>
      <c r="BQ90" s="721" t="s">
        <v>136</v>
      </c>
      <c r="BR90" s="722"/>
      <c r="BS90" s="723"/>
      <c r="BT90" s="63"/>
      <c r="BU90" s="699" t="s">
        <v>153</v>
      </c>
      <c r="BV90" s="699"/>
      <c r="BW90" s="699"/>
      <c r="BX90" s="699"/>
      <c r="BY90" s="699"/>
      <c r="BZ90" s="699"/>
      <c r="CA90" s="699"/>
      <c r="CB90" s="699"/>
      <c r="CC90" s="699"/>
      <c r="CD90" s="699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</row>
    <row r="91" spans="1:114" ht="15.75" thickBot="1" x14ac:dyDescent="0.25">
      <c r="A91" s="94"/>
      <c r="B91" s="63"/>
      <c r="C91" s="63"/>
      <c r="D91" s="63"/>
      <c r="E91" s="63"/>
      <c r="F91" s="71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132"/>
      <c r="AF91" s="132"/>
      <c r="AG91" s="63"/>
      <c r="AH91" s="63"/>
      <c r="AI91" s="63"/>
      <c r="AJ91" s="63"/>
      <c r="AK91" s="63"/>
      <c r="AL91" s="63"/>
      <c r="AM91" s="63"/>
      <c r="AN91" s="63"/>
      <c r="AO91" s="132"/>
      <c r="AP91" s="132"/>
      <c r="AQ91" s="132"/>
      <c r="AR91" s="133"/>
      <c r="AS91" s="138"/>
      <c r="AT91" s="138"/>
      <c r="AU91" s="178"/>
      <c r="AV91" s="179"/>
      <c r="AW91" s="180"/>
      <c r="AX91" s="138"/>
      <c r="AY91" s="139"/>
      <c r="AZ91" s="138"/>
      <c r="BA91" s="138"/>
      <c r="BB91" s="138"/>
      <c r="BC91" s="138"/>
      <c r="BD91" s="135"/>
      <c r="BE91" s="140"/>
      <c r="BF91" s="132"/>
      <c r="BG91" s="94"/>
      <c r="BH91" s="161"/>
      <c r="BI91" s="161"/>
      <c r="BJ91" s="708"/>
      <c r="BK91" s="709"/>
      <c r="BL91" s="709"/>
      <c r="BM91" s="709"/>
      <c r="BN91" s="709"/>
      <c r="BO91" s="709"/>
      <c r="BP91" s="710"/>
      <c r="BQ91" s="721" t="s">
        <v>136</v>
      </c>
      <c r="BR91" s="722"/>
      <c r="BS91" s="723"/>
      <c r="BT91" s="63"/>
      <c r="BU91" s="699" t="s">
        <v>154</v>
      </c>
      <c r="BV91" s="699"/>
      <c r="BW91" s="699"/>
      <c r="BX91" s="699"/>
      <c r="BY91" s="699"/>
      <c r="BZ91" s="699"/>
      <c r="CA91" s="699"/>
      <c r="CB91" s="699"/>
      <c r="CC91" s="699"/>
      <c r="CD91" s="699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</row>
    <row r="92" spans="1:114" ht="13.5" thickBot="1" x14ac:dyDescent="0.25">
      <c r="A92" s="94"/>
      <c r="B92" s="63"/>
      <c r="C92" s="63"/>
      <c r="D92" s="63"/>
      <c r="E92" s="63"/>
      <c r="F92" s="71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132"/>
      <c r="AF92" s="132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138"/>
      <c r="AS92" s="138"/>
      <c r="AT92" s="138"/>
      <c r="AU92" s="181"/>
      <c r="AV92" s="182"/>
      <c r="AW92" s="183"/>
      <c r="AX92" s="138"/>
      <c r="AY92" s="139"/>
      <c r="AZ92" s="138"/>
      <c r="BA92" s="138"/>
      <c r="BB92" s="138"/>
      <c r="BC92" s="138"/>
      <c r="BD92" s="135"/>
      <c r="BE92" s="140"/>
      <c r="BF92" s="132"/>
      <c r="BG92" s="94"/>
      <c r="BH92" s="161"/>
      <c r="BI92" s="161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</row>
    <row r="93" spans="1:114" ht="13.5" thickBot="1" x14ac:dyDescent="0.25">
      <c r="A93" s="94"/>
      <c r="B93" s="63"/>
      <c r="C93" s="63"/>
      <c r="D93" s="63"/>
      <c r="E93" s="63"/>
      <c r="F93" s="71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132"/>
      <c r="AF93" s="132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138"/>
      <c r="AS93" s="138"/>
      <c r="AT93" s="138"/>
      <c r="AU93" s="181"/>
      <c r="AV93" s="182"/>
      <c r="AW93" s="183"/>
      <c r="AX93" s="138"/>
      <c r="AY93" s="139"/>
      <c r="AZ93" s="138"/>
      <c r="BA93" s="138"/>
      <c r="BB93" s="138"/>
      <c r="BC93" s="138"/>
      <c r="BD93" s="135"/>
      <c r="BE93" s="140"/>
      <c r="BF93" s="132"/>
      <c r="BG93" s="94"/>
      <c r="BH93" s="161"/>
      <c r="BI93" s="161"/>
      <c r="BJ93" s="984" t="str">
        <f>IF(BJ90="","",IF(BJ91="","",IF(BJ91&lt;40,"ERROR",IF(BJ91+BJ73-BJ90-BJ70-18.5&gt;=0,1,2))))</f>
        <v/>
      </c>
      <c r="BK93" s="985"/>
      <c r="BL93" s="985"/>
      <c r="BM93" s="986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</row>
    <row r="94" spans="1:114" x14ac:dyDescent="0.2">
      <c r="A94" s="94"/>
      <c r="B94" s="63"/>
      <c r="C94" s="63"/>
      <c r="D94" s="63"/>
      <c r="E94" s="63"/>
      <c r="F94" s="71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132"/>
      <c r="AF94" s="132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138"/>
      <c r="AS94" s="138"/>
      <c r="AT94" s="138"/>
      <c r="AU94" s="988">
        <v>32</v>
      </c>
      <c r="AV94" s="989"/>
      <c r="AW94" s="990"/>
      <c r="AX94" s="138"/>
      <c r="AY94" s="134"/>
      <c r="AZ94" s="133"/>
      <c r="BA94" s="133"/>
      <c r="BB94" s="133"/>
      <c r="BC94" s="133"/>
      <c r="BD94" s="135"/>
      <c r="BE94" s="140"/>
      <c r="BF94" s="132"/>
      <c r="BG94" s="131"/>
      <c r="BH94" s="161"/>
      <c r="BI94" s="162"/>
      <c r="BJ94" s="63"/>
      <c r="BK94" s="63"/>
      <c r="BL94" s="63"/>
      <c r="BM94" s="71"/>
      <c r="BN94" s="70"/>
      <c r="BO94" s="70"/>
      <c r="BP94" s="70"/>
      <c r="BQ94" s="71"/>
      <c r="BR94" s="71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</row>
    <row r="95" spans="1:114" x14ac:dyDescent="0.2">
      <c r="A95" s="94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138"/>
      <c r="AS95" s="138"/>
      <c r="AT95" s="138"/>
      <c r="AU95" s="988"/>
      <c r="AV95" s="989"/>
      <c r="AW95" s="990"/>
      <c r="AX95" s="133"/>
      <c r="AY95" s="134"/>
      <c r="AZ95" s="133"/>
      <c r="BA95" s="133"/>
      <c r="BB95" s="133"/>
      <c r="BC95" s="133"/>
      <c r="BD95" s="135"/>
      <c r="BE95" s="184"/>
      <c r="BF95" s="132"/>
      <c r="BG95" s="131"/>
      <c r="BH95" s="161"/>
      <c r="BI95" s="162"/>
      <c r="BJ95" s="162"/>
      <c r="BK95" s="162"/>
      <c r="BL95" s="162"/>
      <c r="BM95" s="162"/>
      <c r="BN95" s="162"/>
      <c r="BO95" s="162"/>
      <c r="BP95" s="162"/>
      <c r="BQ95" s="162"/>
      <c r="BR95" s="162"/>
      <c r="BS95" s="162"/>
      <c r="BT95" s="162"/>
    </row>
    <row r="96" spans="1:114" x14ac:dyDescent="0.2">
      <c r="A96" s="94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133"/>
      <c r="AS96" s="133"/>
      <c r="AT96" s="133"/>
      <c r="AU96" s="185"/>
      <c r="AV96" s="186"/>
      <c r="AW96" s="187"/>
      <c r="AX96" s="133"/>
      <c r="AY96" s="134"/>
      <c r="AZ96" s="133"/>
      <c r="BA96" s="133"/>
      <c r="BB96" s="133"/>
      <c r="BC96" s="133"/>
      <c r="BD96" s="135"/>
      <c r="BE96" s="184"/>
      <c r="BF96" s="132"/>
      <c r="BG96" s="94"/>
      <c r="BH96" s="161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</row>
    <row r="97" spans="1:72" x14ac:dyDescent="0.2">
      <c r="A97" s="94"/>
      <c r="B97" s="63"/>
      <c r="C97" s="63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2"/>
      <c r="AH97" s="132"/>
      <c r="AI97" s="132"/>
      <c r="AJ97" s="132"/>
      <c r="AK97" s="132"/>
      <c r="AL97" s="132"/>
      <c r="AM97" s="63"/>
      <c r="AN97" s="63"/>
      <c r="AO97" s="63"/>
      <c r="AP97" s="63"/>
      <c r="AQ97" s="63"/>
      <c r="AR97" s="133"/>
      <c r="AS97" s="133"/>
      <c r="AT97" s="133"/>
      <c r="AU97" s="185"/>
      <c r="AV97" s="186"/>
      <c r="AW97" s="187"/>
      <c r="AX97" s="133"/>
      <c r="AY97" s="134"/>
      <c r="AZ97" s="133"/>
      <c r="BA97" s="133"/>
      <c r="BB97" s="133"/>
      <c r="BC97" s="133"/>
      <c r="BD97" s="142"/>
      <c r="BE97" s="184"/>
      <c r="BF97" s="132"/>
      <c r="BG97" s="94"/>
      <c r="BH97" s="161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</row>
    <row r="98" spans="1:72" x14ac:dyDescent="0.2">
      <c r="A98" s="94"/>
      <c r="B98" s="63"/>
      <c r="C98" s="63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132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133"/>
      <c r="AS98" s="133"/>
      <c r="AT98" s="133"/>
      <c r="AU98" s="185"/>
      <c r="AV98" s="186"/>
      <c r="AW98" s="187"/>
      <c r="AX98" s="133"/>
      <c r="AY98" s="134"/>
      <c r="AZ98" s="133"/>
      <c r="BA98" s="133"/>
      <c r="BB98" s="987">
        <v>96</v>
      </c>
      <c r="BC98" s="987"/>
      <c r="BD98" s="1029"/>
      <c r="BE98" s="184"/>
      <c r="BF98" s="132"/>
      <c r="BG98" s="94"/>
      <c r="BH98" s="161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</row>
    <row r="99" spans="1:72" x14ac:dyDescent="0.2">
      <c r="A99" s="94"/>
      <c r="B99" s="63"/>
      <c r="C99" s="63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132"/>
      <c r="AR99" s="133"/>
      <c r="AS99" s="133"/>
      <c r="AT99" s="133"/>
      <c r="AU99" s="988">
        <v>32</v>
      </c>
      <c r="AV99" s="989"/>
      <c r="AW99" s="990"/>
      <c r="AX99" s="138"/>
      <c r="AY99" s="134"/>
      <c r="AZ99" s="133"/>
      <c r="BA99" s="133"/>
      <c r="BB99" s="987"/>
      <c r="BC99" s="987"/>
      <c r="BD99" s="1029"/>
      <c r="BE99" s="184"/>
      <c r="BF99" s="132"/>
      <c r="BG99" s="94"/>
      <c r="BH99" s="161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</row>
    <row r="100" spans="1:72" x14ac:dyDescent="0.2">
      <c r="A100" s="94"/>
      <c r="B100" s="63"/>
      <c r="C100" s="63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137"/>
      <c r="AR100" s="133"/>
      <c r="AS100" s="133"/>
      <c r="AT100" s="133"/>
      <c r="AU100" s="988"/>
      <c r="AV100" s="989"/>
      <c r="AW100" s="990"/>
      <c r="AX100" s="138"/>
      <c r="AY100" s="134"/>
      <c r="AZ100" s="133"/>
      <c r="BA100" s="133"/>
      <c r="BB100" s="133"/>
      <c r="BC100" s="133"/>
      <c r="BD100" s="142"/>
      <c r="BE100" s="184"/>
      <c r="BF100" s="132"/>
      <c r="BG100" s="94"/>
      <c r="BH100" s="161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</row>
    <row r="101" spans="1:72" x14ac:dyDescent="0.2">
      <c r="A101" s="94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133"/>
      <c r="AS101" s="133"/>
      <c r="AT101" s="133"/>
      <c r="AU101" s="185"/>
      <c r="AV101" s="186"/>
      <c r="AW101" s="187"/>
      <c r="AX101" s="138"/>
      <c r="AY101" s="134"/>
      <c r="AZ101" s="133"/>
      <c r="BA101" s="133"/>
      <c r="BB101" s="133"/>
      <c r="BC101" s="133"/>
      <c r="BD101" s="142"/>
      <c r="BE101" s="184"/>
      <c r="BF101" s="132"/>
      <c r="BG101" s="94"/>
      <c r="BH101" s="161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</row>
    <row r="102" spans="1:72" x14ac:dyDescent="0.2">
      <c r="A102" s="94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138"/>
      <c r="AS102" s="138"/>
      <c r="AT102" s="138"/>
      <c r="AU102" s="185"/>
      <c r="AV102" s="186"/>
      <c r="AW102" s="187"/>
      <c r="AX102" s="138"/>
      <c r="AY102" s="139"/>
      <c r="AZ102" s="138"/>
      <c r="BA102" s="138"/>
      <c r="BB102" s="138"/>
      <c r="BC102" s="138"/>
      <c r="BD102" s="135"/>
      <c r="BE102" s="184"/>
      <c r="BF102" s="132"/>
      <c r="BG102" s="94"/>
      <c r="BH102" s="161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</row>
    <row r="103" spans="1:72" x14ac:dyDescent="0.2">
      <c r="A103" s="94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138"/>
      <c r="AS103" s="138"/>
      <c r="AT103" s="138"/>
      <c r="AU103" s="185"/>
      <c r="AV103" s="186"/>
      <c r="AW103" s="187"/>
      <c r="AX103" s="133"/>
      <c r="AY103" s="139"/>
      <c r="AZ103" s="138"/>
      <c r="BA103" s="138"/>
      <c r="BB103" s="138"/>
      <c r="BC103" s="138"/>
      <c r="BD103" s="135"/>
      <c r="BE103" s="184"/>
      <c r="BF103" s="132"/>
      <c r="BG103" s="94"/>
      <c r="BH103" s="161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</row>
    <row r="104" spans="1:72" x14ac:dyDescent="0.2">
      <c r="A104" s="94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138"/>
      <c r="AS104" s="138"/>
      <c r="AT104" s="138"/>
      <c r="AU104" s="988">
        <v>32</v>
      </c>
      <c r="AV104" s="989"/>
      <c r="AW104" s="990"/>
      <c r="AX104" s="133"/>
      <c r="AY104" s="139"/>
      <c r="AZ104" s="138"/>
      <c r="BA104" s="138"/>
      <c r="BB104" s="138"/>
      <c r="BC104" s="138"/>
      <c r="BD104" s="135"/>
      <c r="BE104" s="184"/>
      <c r="BF104" s="132"/>
      <c r="BG104" s="94"/>
      <c r="BH104" s="161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</row>
    <row r="105" spans="1:72" x14ac:dyDescent="0.2">
      <c r="A105" s="94"/>
      <c r="B105" s="63"/>
      <c r="C105" s="930" t="s">
        <v>222</v>
      </c>
      <c r="D105" s="699"/>
      <c r="E105" s="699"/>
      <c r="F105" s="699"/>
      <c r="G105" s="699"/>
      <c r="H105" s="699"/>
      <c r="I105" s="699"/>
      <c r="J105" s="699"/>
      <c r="K105" s="699"/>
      <c r="L105" s="699"/>
      <c r="M105" s="699"/>
      <c r="N105" s="699"/>
      <c r="O105" s="699"/>
      <c r="P105" s="699"/>
      <c r="Q105" s="699"/>
      <c r="R105" s="699"/>
      <c r="S105" s="699"/>
      <c r="T105" s="699"/>
      <c r="U105" s="699"/>
      <c r="V105" s="699"/>
      <c r="W105" s="699"/>
      <c r="X105" s="699"/>
      <c r="Y105" s="699"/>
      <c r="Z105" s="699"/>
      <c r="AA105" s="699"/>
      <c r="AB105" s="699"/>
      <c r="AC105" s="699"/>
      <c r="AD105" s="699"/>
      <c r="AE105" s="699"/>
      <c r="AF105" s="699"/>
      <c r="AG105" s="699"/>
      <c r="AH105" s="699"/>
      <c r="AI105" s="699"/>
      <c r="AJ105" s="699"/>
      <c r="AK105" s="699"/>
      <c r="AL105" s="699"/>
      <c r="AM105" s="63"/>
      <c r="AN105" s="63"/>
      <c r="AO105" s="63"/>
      <c r="AP105" s="63"/>
      <c r="AQ105" s="63"/>
      <c r="AR105" s="138"/>
      <c r="AS105" s="138"/>
      <c r="AT105" s="138"/>
      <c r="AU105" s="988"/>
      <c r="AV105" s="989"/>
      <c r="AW105" s="990"/>
      <c r="AX105" s="133"/>
      <c r="AY105" s="139"/>
      <c r="AZ105" s="138"/>
      <c r="BA105" s="138"/>
      <c r="BB105" s="138"/>
      <c r="BC105" s="138"/>
      <c r="BD105" s="135"/>
      <c r="BE105" s="184"/>
      <c r="BF105" s="132"/>
      <c r="BG105" s="94"/>
      <c r="BH105" s="161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</row>
    <row r="106" spans="1:72" ht="13.5" thickBot="1" x14ac:dyDescent="0.25">
      <c r="A106" s="94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138"/>
      <c r="AS106" s="138"/>
      <c r="AT106" s="138"/>
      <c r="AU106" s="181"/>
      <c r="AV106" s="182"/>
      <c r="AW106" s="183"/>
      <c r="AX106" s="133"/>
      <c r="AY106" s="134"/>
      <c r="AZ106" s="133"/>
      <c r="BA106" s="133"/>
      <c r="BB106" s="133"/>
      <c r="BC106" s="133"/>
      <c r="BD106" s="135"/>
      <c r="BE106" s="140"/>
      <c r="BF106" s="132"/>
      <c r="BG106" s="131"/>
      <c r="BH106" s="161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</row>
    <row r="107" spans="1:72" ht="16.5" thickBot="1" x14ac:dyDescent="0.25">
      <c r="A107" s="94"/>
      <c r="B107" s="63"/>
      <c r="C107" s="121" t="s">
        <v>187</v>
      </c>
      <c r="D107" s="121"/>
      <c r="E107" s="121"/>
      <c r="F107" s="718" t="str">
        <f>IF(AB10="","",BJ75+303)</f>
        <v/>
      </c>
      <c r="G107" s="719"/>
      <c r="H107" s="719"/>
      <c r="I107" s="719"/>
      <c r="J107" s="720"/>
      <c r="K107" s="721" t="s">
        <v>136</v>
      </c>
      <c r="L107" s="722"/>
      <c r="M107" s="72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138"/>
      <c r="AS107" s="138"/>
      <c r="AT107" s="138"/>
      <c r="AU107" s="181"/>
      <c r="AV107" s="186"/>
      <c r="AW107" s="183"/>
      <c r="AX107" s="133"/>
      <c r="AY107" s="134"/>
      <c r="AZ107" s="133"/>
      <c r="BA107" s="133"/>
      <c r="BB107" s="133"/>
      <c r="BC107" s="133"/>
      <c r="BD107" s="135"/>
      <c r="BE107" s="140"/>
      <c r="BF107" s="132"/>
      <c r="BG107" s="131"/>
      <c r="BH107" s="161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</row>
    <row r="108" spans="1:72" ht="13.5" thickBot="1" x14ac:dyDescent="0.25">
      <c r="A108" s="94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138"/>
      <c r="AS108" s="138"/>
      <c r="AT108" s="138"/>
      <c r="AU108" s="188"/>
      <c r="AV108" s="189"/>
      <c r="AW108" s="190"/>
      <c r="AX108" s="133"/>
      <c r="AY108" s="134"/>
      <c r="AZ108" s="133"/>
      <c r="BA108" s="133"/>
      <c r="BB108" s="133"/>
      <c r="BC108" s="133"/>
      <c r="BD108" s="135"/>
      <c r="BE108" s="140"/>
      <c r="BF108" s="132"/>
      <c r="BG108" s="131"/>
      <c r="BH108" s="161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</row>
    <row r="109" spans="1:72" x14ac:dyDescent="0.2">
      <c r="A109" s="94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138"/>
      <c r="AS109" s="138"/>
      <c r="AT109" s="138"/>
      <c r="AU109" s="138"/>
      <c r="AV109" s="133"/>
      <c r="AW109" s="133"/>
      <c r="AX109" s="133"/>
      <c r="AY109" s="134"/>
      <c r="AZ109" s="133"/>
      <c r="BA109" s="133"/>
      <c r="BB109" s="133"/>
      <c r="BC109" s="133"/>
      <c r="BD109" s="135"/>
      <c r="BE109" s="140"/>
      <c r="BF109" s="132"/>
      <c r="BG109" s="131"/>
      <c r="BH109" s="161"/>
      <c r="BI109" s="161"/>
      <c r="BJ109" s="161"/>
      <c r="BK109" s="161"/>
      <c r="BL109" s="161"/>
      <c r="BM109" s="161"/>
      <c r="BN109" s="161"/>
      <c r="BO109" s="161"/>
      <c r="BP109" s="161"/>
      <c r="BQ109" s="161"/>
      <c r="BR109" s="161"/>
      <c r="BS109" s="161"/>
      <c r="BT109" s="161"/>
    </row>
    <row r="110" spans="1:72" x14ac:dyDescent="0.2">
      <c r="A110" s="94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138"/>
      <c r="AS110" s="138"/>
      <c r="AT110" s="138"/>
      <c r="AU110" s="138"/>
      <c r="AV110" s="138"/>
      <c r="AW110" s="1027">
        <v>12.5</v>
      </c>
      <c r="AX110" s="1027"/>
      <c r="AY110" s="1027"/>
      <c r="AZ110" s="918" t="s">
        <v>184</v>
      </c>
      <c r="BA110" s="918"/>
      <c r="BB110" s="918"/>
      <c r="BC110" s="918"/>
      <c r="BD110" s="1034"/>
      <c r="BE110" s="140"/>
      <c r="BF110" s="132"/>
      <c r="BG110" s="131"/>
      <c r="BH110" s="161"/>
      <c r="BI110" s="161"/>
      <c r="BJ110" s="161"/>
      <c r="BK110" s="161"/>
      <c r="BL110" s="161"/>
      <c r="BM110" s="161"/>
      <c r="BN110" s="161"/>
      <c r="BO110" s="161"/>
      <c r="BP110" s="161"/>
      <c r="BQ110" s="161"/>
      <c r="BR110" s="161"/>
      <c r="BS110" s="161"/>
      <c r="BT110" s="161"/>
    </row>
    <row r="111" spans="1:72" x14ac:dyDescent="0.2">
      <c r="A111" s="94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138"/>
      <c r="AS111" s="138"/>
      <c r="AT111" s="138"/>
      <c r="AU111" s="138"/>
      <c r="AV111" s="138"/>
      <c r="AW111" s="138"/>
      <c r="AX111" s="138"/>
      <c r="AY111" s="139"/>
      <c r="AZ111" s="918"/>
      <c r="BA111" s="918"/>
      <c r="BB111" s="918"/>
      <c r="BC111" s="918"/>
      <c r="BD111" s="1034"/>
      <c r="BE111" s="140"/>
      <c r="BF111" s="132"/>
      <c r="BG111" s="131"/>
      <c r="BH111" s="161"/>
      <c r="BI111" s="161"/>
      <c r="BJ111" s="161"/>
      <c r="BK111" s="161"/>
      <c r="BL111" s="161"/>
      <c r="BM111" s="161"/>
      <c r="BN111" s="161"/>
      <c r="BO111" s="161"/>
      <c r="BP111" s="161"/>
      <c r="BQ111" s="161"/>
      <c r="BR111" s="161"/>
      <c r="BS111" s="161"/>
      <c r="BT111" s="161"/>
    </row>
    <row r="112" spans="1:72" x14ac:dyDescent="0.2">
      <c r="A112" s="94"/>
      <c r="B112" s="63"/>
      <c r="C112" s="930" t="s">
        <v>223</v>
      </c>
      <c r="D112" s="699"/>
      <c r="E112" s="699"/>
      <c r="F112" s="699"/>
      <c r="G112" s="699"/>
      <c r="H112" s="699"/>
      <c r="I112" s="699"/>
      <c r="J112" s="699"/>
      <c r="K112" s="699"/>
      <c r="L112" s="699"/>
      <c r="M112" s="699"/>
      <c r="N112" s="699"/>
      <c r="O112" s="699"/>
      <c r="P112" s="699"/>
      <c r="Q112" s="699"/>
      <c r="R112" s="699"/>
      <c r="S112" s="699"/>
      <c r="T112" s="699"/>
      <c r="U112" s="699"/>
      <c r="V112" s="699"/>
      <c r="W112" s="699"/>
      <c r="X112" s="699"/>
      <c r="Y112" s="699"/>
      <c r="Z112" s="699"/>
      <c r="AA112" s="699"/>
      <c r="AB112" s="699"/>
      <c r="AC112" s="699"/>
      <c r="AD112" s="699"/>
      <c r="AE112" s="699"/>
      <c r="AF112" s="699"/>
      <c r="AG112" s="699"/>
      <c r="AH112" s="699"/>
      <c r="AI112" s="699"/>
      <c r="AJ112" s="699"/>
      <c r="AK112" s="699"/>
      <c r="AL112" s="699"/>
      <c r="AM112" s="63"/>
      <c r="AN112" s="63"/>
      <c r="AO112" s="63"/>
      <c r="AP112" s="63"/>
      <c r="AQ112" s="63"/>
      <c r="AR112" s="138"/>
      <c r="AS112" s="138"/>
      <c r="AT112" s="138"/>
      <c r="AU112" s="138"/>
      <c r="AV112" s="138"/>
      <c r="AW112" s="138"/>
      <c r="AX112" s="138"/>
      <c r="AY112" s="133"/>
      <c r="AZ112" s="133"/>
      <c r="BA112" s="133"/>
      <c r="BB112" s="138"/>
      <c r="BC112" s="138"/>
      <c r="BD112" s="135"/>
      <c r="BE112" s="140"/>
      <c r="BF112" s="132"/>
      <c r="BG112" s="131"/>
      <c r="BH112" s="161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</row>
    <row r="113" spans="1:72" ht="16.5" thickBot="1" x14ac:dyDescent="0.25">
      <c r="A113" s="94"/>
      <c r="B113" s="63"/>
      <c r="C113" s="63"/>
      <c r="D113" s="63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63"/>
      <c r="R113" s="121"/>
      <c r="S113" s="121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138"/>
      <c r="AS113" s="133"/>
      <c r="AT113" s="133"/>
      <c r="AU113" s="133"/>
      <c r="AV113" s="138"/>
      <c r="AW113" s="138"/>
      <c r="AX113" s="138"/>
      <c r="AY113" s="923" t="s">
        <v>185</v>
      </c>
      <c r="AZ113" s="923"/>
      <c r="BA113" s="923"/>
      <c r="BB113" s="138"/>
      <c r="BC113" s="138"/>
      <c r="BD113" s="135"/>
      <c r="BE113" s="140"/>
      <c r="BF113" s="132"/>
      <c r="BG113" s="131"/>
      <c r="BH113" s="161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</row>
    <row r="114" spans="1:72" ht="16.5" thickBot="1" x14ac:dyDescent="0.25">
      <c r="A114" s="94"/>
      <c r="B114" s="63"/>
      <c r="C114" s="121" t="s">
        <v>188</v>
      </c>
      <c r="D114" s="121"/>
      <c r="E114" s="121"/>
      <c r="F114" s="920" t="str">
        <f>IF(BJ77="","",12.5+BJ77)</f>
        <v/>
      </c>
      <c r="G114" s="921"/>
      <c r="H114" s="921"/>
      <c r="I114" s="921"/>
      <c r="J114" s="922"/>
      <c r="K114" s="721" t="s">
        <v>136</v>
      </c>
      <c r="L114" s="722"/>
      <c r="M114" s="72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146"/>
      <c r="AS114" s="146"/>
      <c r="AT114" s="146"/>
      <c r="AU114" s="146"/>
      <c r="AV114" s="146"/>
      <c r="AW114" s="146"/>
      <c r="AX114" s="146"/>
      <c r="AY114" s="1030"/>
      <c r="AZ114" s="1030"/>
      <c r="BA114" s="1030"/>
      <c r="BB114" s="146"/>
      <c r="BC114" s="146"/>
      <c r="BD114" s="147"/>
      <c r="BE114" s="140"/>
      <c r="BF114" s="63"/>
      <c r="BG114" s="131"/>
      <c r="BH114" s="161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</row>
    <row r="115" spans="1:72" ht="13.5" thickBot="1" x14ac:dyDescent="0.25">
      <c r="A115" s="94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9"/>
      <c r="BF115" s="63"/>
      <c r="BG115" s="94"/>
      <c r="BH115" s="161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</row>
    <row r="116" spans="1:72" ht="13.5" thickTop="1" x14ac:dyDescent="0.2">
      <c r="A116" s="94"/>
      <c r="B116" s="66"/>
      <c r="C116" s="898" t="str">
        <f>IF(BJ73="","",IF(BJ93="ERROR","",IF(OR(BJ93="",BJ93=1),"ATTENTION - Mounting plate 20S4200 should work for this application","ATTENTION - Mounting plate with bracket 20S4F01 will probably be required for this application")))</f>
        <v/>
      </c>
      <c r="D116" s="898"/>
      <c r="E116" s="898"/>
      <c r="F116" s="898"/>
      <c r="G116" s="898"/>
      <c r="H116" s="898"/>
      <c r="I116" s="898"/>
      <c r="J116" s="898"/>
      <c r="K116" s="898"/>
      <c r="L116" s="898"/>
      <c r="M116" s="898"/>
      <c r="N116" s="898"/>
      <c r="O116" s="898"/>
      <c r="P116" s="898"/>
      <c r="Q116" s="898"/>
      <c r="R116" s="898"/>
      <c r="S116" s="150"/>
      <c r="T116" s="150"/>
      <c r="U116" s="63"/>
      <c r="V116" s="63"/>
      <c r="W116" s="928" t="str">
        <f>IF(C116="ATTENTION - Mounting plate with bracket 20S4F01 will probably be required for this application", "*See STEP 4, drawing 4, below for mounting plate specifications", "")</f>
        <v/>
      </c>
      <c r="X116" s="928"/>
      <c r="Y116" s="928"/>
      <c r="Z116" s="928"/>
      <c r="AA116" s="928"/>
      <c r="AB116" s="928"/>
      <c r="AC116" s="928"/>
      <c r="AD116" s="928"/>
      <c r="AE116" s="928"/>
      <c r="AF116" s="928"/>
      <c r="AG116" s="928"/>
      <c r="AH116" s="928"/>
      <c r="AI116" s="928"/>
      <c r="AJ116" s="928"/>
      <c r="AK116" s="928"/>
      <c r="AL116" s="928"/>
      <c r="AM116" s="928"/>
      <c r="AN116" s="928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94"/>
      <c r="BH116" s="161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</row>
    <row r="117" spans="1:72" x14ac:dyDescent="0.2">
      <c r="A117" s="94"/>
      <c r="B117" s="66"/>
      <c r="C117" s="898"/>
      <c r="D117" s="898"/>
      <c r="E117" s="898"/>
      <c r="F117" s="898"/>
      <c r="G117" s="898"/>
      <c r="H117" s="898"/>
      <c r="I117" s="898"/>
      <c r="J117" s="898"/>
      <c r="K117" s="898"/>
      <c r="L117" s="898"/>
      <c r="M117" s="898"/>
      <c r="N117" s="898"/>
      <c r="O117" s="898"/>
      <c r="P117" s="898"/>
      <c r="Q117" s="898"/>
      <c r="R117" s="898"/>
      <c r="S117" s="150"/>
      <c r="T117" s="150"/>
      <c r="U117" s="63"/>
      <c r="V117" s="63"/>
      <c r="W117" s="928"/>
      <c r="X117" s="928"/>
      <c r="Y117" s="928"/>
      <c r="Z117" s="928"/>
      <c r="AA117" s="928"/>
      <c r="AB117" s="928"/>
      <c r="AC117" s="928"/>
      <c r="AD117" s="928"/>
      <c r="AE117" s="928"/>
      <c r="AF117" s="928"/>
      <c r="AG117" s="928"/>
      <c r="AH117" s="928"/>
      <c r="AI117" s="928"/>
      <c r="AJ117" s="928"/>
      <c r="AK117" s="928"/>
      <c r="AL117" s="928"/>
      <c r="AM117" s="928"/>
      <c r="AN117" s="928"/>
      <c r="AO117" s="132"/>
      <c r="AP117" s="132"/>
      <c r="AQ117" s="132"/>
      <c r="AR117" s="132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94"/>
      <c r="BH117" s="161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</row>
    <row r="118" spans="1:72" ht="15.75" x14ac:dyDescent="0.2">
      <c r="A118" s="94"/>
      <c r="B118" s="66"/>
      <c r="C118" s="898"/>
      <c r="D118" s="898"/>
      <c r="E118" s="898"/>
      <c r="F118" s="898"/>
      <c r="G118" s="898"/>
      <c r="H118" s="898"/>
      <c r="I118" s="898"/>
      <c r="J118" s="898"/>
      <c r="K118" s="898"/>
      <c r="L118" s="898"/>
      <c r="M118" s="898"/>
      <c r="N118" s="898"/>
      <c r="O118" s="898"/>
      <c r="P118" s="898"/>
      <c r="Q118" s="898"/>
      <c r="R118" s="898"/>
      <c r="S118" s="150"/>
      <c r="T118" s="150"/>
      <c r="U118" s="63"/>
      <c r="V118" s="63"/>
      <c r="W118" s="928"/>
      <c r="X118" s="928"/>
      <c r="Y118" s="928"/>
      <c r="Z118" s="928"/>
      <c r="AA118" s="928"/>
      <c r="AB118" s="928"/>
      <c r="AC118" s="928"/>
      <c r="AD118" s="928"/>
      <c r="AE118" s="928"/>
      <c r="AF118" s="928"/>
      <c r="AG118" s="928"/>
      <c r="AH118" s="928"/>
      <c r="AI118" s="928"/>
      <c r="AJ118" s="928"/>
      <c r="AK118" s="928"/>
      <c r="AL118" s="928"/>
      <c r="AM118" s="928"/>
      <c r="AN118" s="928"/>
      <c r="AO118" s="132"/>
      <c r="AP118" s="132"/>
      <c r="AQ118" s="132"/>
      <c r="AR118" s="121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94"/>
      <c r="BH118" s="161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</row>
    <row r="119" spans="1:72" x14ac:dyDescent="0.2">
      <c r="A119" s="94"/>
      <c r="B119" s="63"/>
      <c r="C119" s="898"/>
      <c r="D119" s="898"/>
      <c r="E119" s="898"/>
      <c r="F119" s="898"/>
      <c r="G119" s="898"/>
      <c r="H119" s="898"/>
      <c r="I119" s="898"/>
      <c r="J119" s="898"/>
      <c r="K119" s="898"/>
      <c r="L119" s="898"/>
      <c r="M119" s="898"/>
      <c r="N119" s="898"/>
      <c r="O119" s="898"/>
      <c r="P119" s="898"/>
      <c r="Q119" s="898"/>
      <c r="R119" s="898"/>
      <c r="S119" s="150"/>
      <c r="T119" s="150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94"/>
      <c r="BH119" s="161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</row>
    <row r="120" spans="1:72" ht="15.75" x14ac:dyDescent="0.2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131"/>
      <c r="AO120" s="131"/>
      <c r="AP120" s="131"/>
      <c r="AQ120" s="131"/>
      <c r="AR120" s="105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161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</row>
    <row r="121" spans="1:72" s="314" customFormat="1" ht="15" customHeight="1" x14ac:dyDescent="0.2">
      <c r="A121" s="315"/>
      <c r="B121" s="316"/>
      <c r="C121" s="316"/>
      <c r="D121" s="316"/>
      <c r="E121" s="316"/>
      <c r="F121" s="316"/>
      <c r="G121" s="315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  <c r="T121" s="316"/>
      <c r="U121" s="316"/>
      <c r="V121" s="316"/>
      <c r="W121" s="316"/>
      <c r="X121" s="316"/>
      <c r="Y121" s="316"/>
      <c r="Z121" s="316"/>
      <c r="AA121" s="316"/>
      <c r="AB121" s="316"/>
      <c r="AC121" s="316"/>
      <c r="AD121" s="316"/>
      <c r="AE121" s="316"/>
      <c r="AF121" s="316"/>
      <c r="AG121" s="316"/>
      <c r="AH121" s="316"/>
      <c r="AI121" s="316"/>
      <c r="AJ121" s="316"/>
      <c r="AK121" s="316"/>
      <c r="AL121" s="316"/>
      <c r="AM121" s="316"/>
      <c r="AN121" s="316"/>
      <c r="AO121" s="316"/>
      <c r="AP121" s="316"/>
      <c r="AQ121" s="316"/>
      <c r="AR121" s="316"/>
      <c r="AS121" s="316"/>
      <c r="AT121" s="316"/>
      <c r="AU121" s="316"/>
      <c r="AV121" s="316"/>
      <c r="AW121" s="316"/>
      <c r="AX121" s="316"/>
      <c r="AY121" s="316"/>
      <c r="AZ121" s="316"/>
      <c r="BA121" s="316"/>
      <c r="BB121" s="316"/>
      <c r="BC121" s="316"/>
      <c r="BD121" s="316"/>
      <c r="BE121" s="316"/>
      <c r="BF121" s="316"/>
      <c r="BG121" s="315"/>
      <c r="BH121" s="317"/>
      <c r="BI121" s="317"/>
      <c r="BJ121" s="317"/>
      <c r="BK121" s="317"/>
      <c r="BL121" s="317"/>
      <c r="BM121" s="317"/>
      <c r="BN121" s="317"/>
      <c r="BO121" s="317"/>
      <c r="BP121" s="317"/>
      <c r="BQ121" s="317"/>
      <c r="BR121" s="317"/>
    </row>
    <row r="122" spans="1:72" s="314" customFormat="1" ht="23.25" x14ac:dyDescent="0.2">
      <c r="A122" s="1"/>
      <c r="B122" s="1"/>
      <c r="C122" s="906" t="s">
        <v>807</v>
      </c>
      <c r="D122" s="906"/>
      <c r="E122" s="906"/>
      <c r="F122" s="906"/>
      <c r="G122" s="906"/>
      <c r="H122" s="906"/>
      <c r="I122" s="906"/>
      <c r="J122" s="906"/>
      <c r="K122" s="906"/>
      <c r="L122" s="906"/>
      <c r="M122" s="906"/>
      <c r="N122" s="906"/>
      <c r="O122" s="906"/>
      <c r="P122" s="906"/>
      <c r="Q122" s="906"/>
      <c r="R122" s="906"/>
      <c r="S122" s="906"/>
      <c r="T122" s="906"/>
      <c r="U122" s="906"/>
      <c r="V122" s="906"/>
      <c r="W122" s="906"/>
      <c r="X122" s="906"/>
      <c r="Y122" s="906"/>
      <c r="Z122" s="906"/>
      <c r="AA122" s="906"/>
      <c r="AB122" s="906"/>
      <c r="AC122" s="906"/>
      <c r="AD122" s="906"/>
      <c r="AE122" s="906"/>
      <c r="AF122" s="906"/>
      <c r="AG122" s="906"/>
      <c r="AH122" s="906"/>
      <c r="AI122" s="906"/>
      <c r="AJ122" s="906"/>
      <c r="AK122" s="906"/>
      <c r="AL122" s="906"/>
      <c r="AM122" s="906"/>
      <c r="AN122" s="906"/>
      <c r="AO122" s="906"/>
      <c r="AP122" s="906"/>
      <c r="AQ122" s="906"/>
      <c r="AR122" s="906"/>
      <c r="AS122" s="906"/>
      <c r="AT122" s="906"/>
      <c r="AU122" s="906"/>
      <c r="AV122" s="906"/>
      <c r="AW122" s="906"/>
      <c r="AX122" s="906"/>
      <c r="AY122" s="906"/>
      <c r="AZ122" s="906"/>
      <c r="BA122" s="906"/>
      <c r="BB122" s="906"/>
      <c r="BC122" s="906"/>
      <c r="BD122" s="906"/>
      <c r="BE122" s="906"/>
      <c r="BF122" s="1"/>
      <c r="BG122" s="313"/>
    </row>
    <row r="123" spans="1:72" s="314" customFormat="1" ht="15" customHeight="1" thickBot="1" x14ac:dyDescent="0.25">
      <c r="A123" s="315"/>
      <c r="B123" s="316"/>
      <c r="C123" s="316"/>
      <c r="D123" s="316"/>
      <c r="E123" s="316"/>
      <c r="F123" s="316"/>
      <c r="G123" s="315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316"/>
      <c r="V123" s="316"/>
      <c r="W123" s="316"/>
      <c r="X123" s="316"/>
      <c r="Y123" s="316"/>
      <c r="Z123" s="316"/>
      <c r="AA123" s="316"/>
      <c r="AB123" s="316"/>
      <c r="AC123" s="316"/>
      <c r="AD123" s="316"/>
      <c r="AE123" s="316"/>
      <c r="AF123" s="316"/>
      <c r="AG123" s="316"/>
      <c r="AH123" s="316"/>
      <c r="AI123" s="316"/>
      <c r="AJ123" s="316"/>
      <c r="AK123" s="316"/>
      <c r="AL123" s="316"/>
      <c r="AM123" s="316"/>
      <c r="AN123" s="316"/>
      <c r="AO123" s="316"/>
      <c r="AP123" s="316"/>
      <c r="AQ123" s="316"/>
      <c r="AR123" s="316"/>
      <c r="AS123" s="316"/>
      <c r="AT123" s="316"/>
      <c r="AU123" s="316"/>
      <c r="AV123" s="316"/>
      <c r="AW123" s="316"/>
      <c r="AX123" s="316"/>
      <c r="AY123" s="316"/>
      <c r="AZ123" s="316"/>
      <c r="BA123" s="316"/>
      <c r="BB123" s="316"/>
      <c r="BC123" s="316"/>
      <c r="BD123" s="316"/>
      <c r="BE123" s="316"/>
      <c r="BF123" s="316"/>
      <c r="BG123" s="315"/>
      <c r="BH123" s="317"/>
    </row>
    <row r="124" spans="1:72" s="322" customFormat="1" ht="15" customHeight="1" thickBot="1" x14ac:dyDescent="0.25">
      <c r="A124" s="315"/>
      <c r="B124" s="318"/>
      <c r="C124" s="319"/>
      <c r="D124" s="319"/>
      <c r="E124" s="319"/>
      <c r="F124" s="319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19"/>
      <c r="AI124" s="319"/>
      <c r="AJ124" s="319"/>
      <c r="AK124" s="319"/>
      <c r="AL124" s="319"/>
      <c r="AM124" s="319"/>
      <c r="AN124" s="319"/>
      <c r="AO124" s="319"/>
      <c r="AP124" s="319"/>
      <c r="AQ124" s="319"/>
      <c r="AR124" s="319"/>
      <c r="AS124" s="319"/>
      <c r="AT124" s="319"/>
      <c r="AU124" s="319"/>
      <c r="AV124" s="319"/>
      <c r="AW124" s="319"/>
      <c r="AX124" s="319"/>
      <c r="AY124" s="319"/>
      <c r="AZ124" s="319"/>
      <c r="BA124" s="319"/>
      <c r="BB124" s="319"/>
      <c r="BC124" s="319"/>
      <c r="BD124" s="319"/>
      <c r="BE124" s="319"/>
      <c r="BF124" s="320"/>
      <c r="BG124" s="321"/>
      <c r="BH124" s="83"/>
    </row>
    <row r="125" spans="1:72" s="322" customFormat="1" ht="15" customHeight="1" thickBot="1" x14ac:dyDescent="0.25">
      <c r="A125" s="315"/>
      <c r="B125" s="304"/>
      <c r="C125" s="641" t="s">
        <v>176</v>
      </c>
      <c r="D125" s="1072"/>
      <c r="E125" s="1072"/>
      <c r="F125" s="1072"/>
      <c r="G125" s="1072"/>
      <c r="H125" s="1072"/>
      <c r="I125" s="1072"/>
      <c r="J125" s="1072"/>
      <c r="K125" s="1072"/>
      <c r="L125" s="1072"/>
      <c r="M125" s="1072"/>
      <c r="N125" s="1072"/>
      <c r="O125" s="1072"/>
      <c r="P125" s="1072"/>
      <c r="Q125" s="1072"/>
      <c r="R125" s="1073"/>
      <c r="S125" s="1016" t="s">
        <v>90</v>
      </c>
      <c r="T125" s="1065"/>
      <c r="U125" s="1065"/>
      <c r="V125" s="1065"/>
      <c r="W125" s="1065"/>
      <c r="X125" s="1065"/>
      <c r="Y125" s="1065"/>
      <c r="Z125" s="1066"/>
      <c r="AA125" s="121"/>
      <c r="AB125" s="121"/>
      <c r="AC125" s="121"/>
      <c r="AD125" s="121"/>
      <c r="AE125" s="121"/>
      <c r="AF125" s="121"/>
      <c r="AG125" s="121"/>
      <c r="AH125" s="16"/>
      <c r="AI125" s="16"/>
      <c r="AJ125" s="16"/>
      <c r="AK125" s="304"/>
      <c r="AL125" s="304"/>
      <c r="AM125" s="304"/>
      <c r="AN125" s="304"/>
      <c r="AO125" s="304"/>
      <c r="AP125" s="304"/>
      <c r="AQ125" s="304"/>
      <c r="AR125" s="323"/>
      <c r="AS125" s="323"/>
      <c r="AT125" s="323"/>
      <c r="AU125" s="323"/>
      <c r="AV125" s="323"/>
      <c r="AW125" s="323"/>
      <c r="AX125" s="323"/>
      <c r="AY125" s="324"/>
      <c r="AZ125" s="323"/>
      <c r="BA125" s="323"/>
      <c r="BB125" s="323"/>
      <c r="BC125" s="323"/>
      <c r="BD125" s="325"/>
      <c r="BE125" s="326"/>
      <c r="BF125" s="16"/>
      <c r="BG125" s="321"/>
      <c r="BH125" s="83"/>
      <c r="BI125" s="83"/>
      <c r="BJ125" s="83"/>
      <c r="BK125" s="83"/>
      <c r="BL125" s="83"/>
      <c r="BM125" s="83"/>
      <c r="BN125" s="83"/>
      <c r="BO125" s="83"/>
      <c r="BP125" s="83"/>
      <c r="BQ125" s="83"/>
      <c r="BR125" s="83"/>
    </row>
    <row r="126" spans="1:72" s="322" customFormat="1" ht="15" customHeight="1" x14ac:dyDescent="0.2">
      <c r="A126" s="315"/>
      <c r="B126" s="304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304"/>
      <c r="AI126" s="304"/>
      <c r="AJ126" s="304"/>
      <c r="AK126" s="304"/>
      <c r="AL126" s="304"/>
      <c r="AM126" s="304"/>
      <c r="AN126" s="304"/>
      <c r="AO126" s="304"/>
      <c r="AP126" s="304"/>
      <c r="AQ126" s="304"/>
      <c r="AR126" s="323"/>
      <c r="AS126" s="323"/>
      <c r="AT126" s="323"/>
      <c r="AU126" s="323"/>
      <c r="AV126" s="323"/>
      <c r="AW126" s="323"/>
      <c r="AX126" s="323"/>
      <c r="AY126" s="324"/>
      <c r="AZ126" s="323"/>
      <c r="BA126" s="323"/>
      <c r="BB126" s="323"/>
      <c r="BC126" s="323"/>
      <c r="BD126" s="325"/>
      <c r="BE126" s="326"/>
      <c r="BF126" s="16"/>
      <c r="BG126" s="321"/>
      <c r="BH126" s="83"/>
      <c r="BI126" s="83"/>
      <c r="BJ126" s="83"/>
      <c r="BK126" s="83"/>
      <c r="BL126" s="83"/>
      <c r="BM126" s="83"/>
      <c r="BN126" s="83"/>
      <c r="BO126" s="83"/>
      <c r="BP126" s="83"/>
      <c r="BQ126" s="83"/>
      <c r="BR126" s="83"/>
    </row>
    <row r="127" spans="1:72" s="322" customFormat="1" ht="15" customHeight="1" x14ac:dyDescent="0.2">
      <c r="A127" s="315"/>
      <c r="B127" s="304"/>
      <c r="C127" s="304"/>
      <c r="D127" s="304"/>
      <c r="E127" s="304"/>
      <c r="F127" s="12"/>
      <c r="G127" s="304"/>
      <c r="H127" s="304"/>
      <c r="I127" s="304"/>
      <c r="J127" s="304"/>
      <c r="K127" s="304"/>
      <c r="L127" s="304"/>
      <c r="M127" s="304"/>
      <c r="N127" s="304"/>
      <c r="O127" s="304"/>
      <c r="P127" s="304"/>
      <c r="Q127" s="304"/>
      <c r="R127" s="304"/>
      <c r="S127" s="304"/>
      <c r="T127" s="304"/>
      <c r="U127" s="304"/>
      <c r="V127" s="304"/>
      <c r="W127" s="304"/>
      <c r="X127" s="304"/>
      <c r="Y127" s="214"/>
      <c r="Z127" s="214"/>
      <c r="AA127" s="214"/>
      <c r="AB127" s="214"/>
      <c r="AC127" s="215"/>
      <c r="AD127" s="304"/>
      <c r="AE127" s="16"/>
      <c r="AF127" s="16"/>
      <c r="AG127" s="304"/>
      <c r="AH127" s="304"/>
      <c r="AI127" s="304"/>
      <c r="AJ127" s="304"/>
      <c r="AK127" s="304"/>
      <c r="AL127" s="304"/>
      <c r="AM127" s="304"/>
      <c r="AN127" s="304"/>
      <c r="AO127" s="304"/>
      <c r="AP127" s="304"/>
      <c r="AQ127" s="304"/>
      <c r="AR127" s="323"/>
      <c r="AS127" s="323"/>
      <c r="AT127" s="323"/>
      <c r="AU127" s="323"/>
      <c r="AV127" s="323"/>
      <c r="AW127" s="323"/>
      <c r="AX127" s="323"/>
      <c r="AY127" s="324"/>
      <c r="AZ127" s="323"/>
      <c r="BA127" s="323"/>
      <c r="BB127" s="323"/>
      <c r="BC127" s="323"/>
      <c r="BD127" s="325"/>
      <c r="BE127" s="326"/>
      <c r="BF127" s="16"/>
      <c r="BG127" s="321"/>
      <c r="BH127" s="83"/>
      <c r="BI127" s="83"/>
      <c r="BJ127" s="83"/>
      <c r="BK127" s="83"/>
      <c r="BL127" s="83"/>
      <c r="BM127" s="83"/>
      <c r="BN127" s="83"/>
      <c r="BO127" s="83"/>
      <c r="BP127" s="83"/>
      <c r="BQ127" s="83"/>
      <c r="BR127" s="83"/>
    </row>
    <row r="128" spans="1:72" s="322" customFormat="1" ht="15" customHeight="1" x14ac:dyDescent="0.2">
      <c r="A128" s="315"/>
      <c r="B128" s="304"/>
      <c r="C128" s="304"/>
      <c r="D128" s="304"/>
      <c r="E128" s="304"/>
      <c r="F128" s="12"/>
      <c r="G128" s="304"/>
      <c r="H128" s="304"/>
      <c r="I128" s="304"/>
      <c r="J128" s="304"/>
      <c r="K128" s="304"/>
      <c r="L128" s="304"/>
      <c r="M128" s="304"/>
      <c r="N128" s="304"/>
      <c r="O128" s="304"/>
      <c r="P128" s="304"/>
      <c r="Q128" s="304"/>
      <c r="R128" s="304"/>
      <c r="S128" s="304"/>
      <c r="T128" s="304"/>
      <c r="U128" s="304"/>
      <c r="V128" s="304"/>
      <c r="W128" s="304"/>
      <c r="X128" s="304"/>
      <c r="Y128" s="304"/>
      <c r="Z128" s="304"/>
      <c r="AA128" s="304"/>
      <c r="AB128" s="304"/>
      <c r="AC128" s="304"/>
      <c r="AD128" s="304"/>
      <c r="AE128" s="16"/>
      <c r="AF128" s="16"/>
      <c r="AG128" s="304"/>
      <c r="AH128" s="304"/>
      <c r="AI128" s="304"/>
      <c r="AJ128" s="304"/>
      <c r="AK128" s="304"/>
      <c r="AL128" s="304"/>
      <c r="AM128" s="304"/>
      <c r="AN128" s="304"/>
      <c r="AO128" s="304"/>
      <c r="AP128" s="304"/>
      <c r="AQ128" s="304"/>
      <c r="AR128" s="323"/>
      <c r="AS128" s="323"/>
      <c r="AT128" s="323"/>
      <c r="AU128" s="323"/>
      <c r="AV128" s="323"/>
      <c r="AW128" s="323"/>
      <c r="AX128" s="323"/>
      <c r="AY128" s="324"/>
      <c r="AZ128" s="323"/>
      <c r="BA128" s="933" t="s">
        <v>182</v>
      </c>
      <c r="BB128" s="933"/>
      <c r="BC128" s="323"/>
      <c r="BD128" s="325"/>
      <c r="BE128" s="326"/>
      <c r="BF128" s="16"/>
      <c r="BG128" s="315"/>
      <c r="BH128" s="83"/>
      <c r="BI128" s="83"/>
      <c r="BJ128" s="83"/>
      <c r="BK128" s="83"/>
      <c r="BL128" s="83"/>
      <c r="BM128" s="83"/>
      <c r="BN128" s="83"/>
      <c r="BO128" s="83"/>
      <c r="BP128" s="83"/>
      <c r="BQ128" s="83"/>
      <c r="BR128" s="83"/>
    </row>
    <row r="129" spans="1:70" s="322" customFormat="1" ht="15" customHeight="1" x14ac:dyDescent="0.2">
      <c r="A129" s="315"/>
      <c r="B129" s="304"/>
      <c r="C129" s="304"/>
      <c r="D129" s="304"/>
      <c r="E129" s="304"/>
      <c r="F129" s="12"/>
      <c r="G129" s="304"/>
      <c r="H129" s="304"/>
      <c r="I129" s="304"/>
      <c r="J129" s="304"/>
      <c r="K129" s="304"/>
      <c r="L129" s="304"/>
      <c r="M129" s="304"/>
      <c r="N129" s="304"/>
      <c r="O129" s="304"/>
      <c r="P129" s="304"/>
      <c r="Q129" s="304"/>
      <c r="R129" s="304"/>
      <c r="S129" s="304"/>
      <c r="T129" s="304"/>
      <c r="U129" s="304"/>
      <c r="V129" s="304"/>
      <c r="W129" s="304"/>
      <c r="X129" s="304"/>
      <c r="Y129" s="304"/>
      <c r="Z129" s="304"/>
      <c r="AA129" s="304"/>
      <c r="AB129" s="304"/>
      <c r="AC129" s="304"/>
      <c r="AD129" s="304"/>
      <c r="AE129" s="16"/>
      <c r="AF129" s="16"/>
      <c r="AG129" s="304"/>
      <c r="AH129" s="304"/>
      <c r="AI129" s="304"/>
      <c r="AJ129" s="304"/>
      <c r="AK129" s="304"/>
      <c r="AL129" s="304"/>
      <c r="AM129" s="304"/>
      <c r="AN129" s="304"/>
      <c r="AO129" s="304"/>
      <c r="AP129" s="304"/>
      <c r="AQ129" s="304"/>
      <c r="AR129" s="323"/>
      <c r="AS129" s="323"/>
      <c r="AT129" s="323"/>
      <c r="AU129" s="323"/>
      <c r="AV129" s="323"/>
      <c r="AW129" s="323"/>
      <c r="AX129" s="323"/>
      <c r="AY129" s="324"/>
      <c r="AZ129" s="323"/>
      <c r="BA129" s="933"/>
      <c r="BB129" s="933"/>
      <c r="BC129" s="323"/>
      <c r="BD129" s="327"/>
      <c r="BE129" s="326"/>
      <c r="BF129" s="16"/>
      <c r="BG129" s="315"/>
      <c r="BH129" s="83"/>
      <c r="BI129" s="83"/>
      <c r="BJ129" s="83"/>
      <c r="BK129" s="83"/>
      <c r="BL129" s="83"/>
      <c r="BM129" s="83"/>
      <c r="BN129" s="83"/>
      <c r="BO129" s="83"/>
      <c r="BP129" s="83"/>
      <c r="BQ129" s="83"/>
      <c r="BR129" s="83"/>
    </row>
    <row r="130" spans="1:70" s="322" customFormat="1" ht="15" customHeight="1" x14ac:dyDescent="0.2">
      <c r="A130" s="315"/>
      <c r="B130" s="304"/>
      <c r="C130" s="304"/>
      <c r="D130" s="304"/>
      <c r="E130" s="304"/>
      <c r="F130" s="12"/>
      <c r="G130" s="304"/>
      <c r="H130" s="304"/>
      <c r="I130" s="304"/>
      <c r="J130" s="304"/>
      <c r="K130" s="304"/>
      <c r="L130" s="304"/>
      <c r="M130" s="304"/>
      <c r="N130" s="304"/>
      <c r="O130" s="304"/>
      <c r="P130" s="304"/>
      <c r="Q130" s="304"/>
      <c r="R130" s="304"/>
      <c r="S130" s="304"/>
      <c r="T130" s="304"/>
      <c r="U130" s="304"/>
      <c r="V130" s="304"/>
      <c r="W130" s="304"/>
      <c r="X130" s="304"/>
      <c r="Y130" s="304"/>
      <c r="Z130" s="304"/>
      <c r="AA130" s="304"/>
      <c r="AB130" s="304"/>
      <c r="AC130" s="304"/>
      <c r="AD130" s="304"/>
      <c r="AE130" s="16"/>
      <c r="AF130" s="16"/>
      <c r="AG130" s="304"/>
      <c r="AH130" s="304"/>
      <c r="AI130" s="304"/>
      <c r="AJ130" s="304"/>
      <c r="AK130" s="304"/>
      <c r="AL130" s="304"/>
      <c r="AM130" s="304"/>
      <c r="AN130" s="304"/>
      <c r="AO130" s="304"/>
      <c r="AP130" s="304"/>
      <c r="AQ130" s="304"/>
      <c r="AR130" s="323"/>
      <c r="AS130" s="323"/>
      <c r="AT130" s="323"/>
      <c r="AU130" s="323"/>
      <c r="AV130" s="323"/>
      <c r="AW130" s="323"/>
      <c r="AX130" s="323"/>
      <c r="AY130" s="324"/>
      <c r="AZ130" s="323"/>
      <c r="BA130" s="323"/>
      <c r="BB130" s="323"/>
      <c r="BC130" s="323"/>
      <c r="BD130" s="327"/>
      <c r="BE130" s="326"/>
      <c r="BF130" s="16"/>
      <c r="BG130" s="315"/>
      <c r="BH130" s="83"/>
      <c r="BI130" s="83"/>
      <c r="BJ130" s="83"/>
      <c r="BK130" s="83"/>
      <c r="BL130" s="83"/>
      <c r="BM130" s="83"/>
      <c r="BN130" s="83"/>
      <c r="BO130" s="83"/>
      <c r="BP130" s="83"/>
      <c r="BQ130" s="83"/>
      <c r="BR130" s="83"/>
    </row>
    <row r="131" spans="1:70" s="322" customFormat="1" ht="15" customHeight="1" x14ac:dyDescent="0.2">
      <c r="A131" s="315"/>
      <c r="B131" s="304"/>
      <c r="C131" s="304"/>
      <c r="D131" s="304"/>
      <c r="E131" s="304"/>
      <c r="F131" s="12"/>
      <c r="G131" s="304"/>
      <c r="H131" s="304"/>
      <c r="I131" s="304"/>
      <c r="J131" s="304"/>
      <c r="K131" s="304"/>
      <c r="L131" s="304"/>
      <c r="M131" s="304"/>
      <c r="N131" s="304"/>
      <c r="O131" s="304"/>
      <c r="P131" s="304"/>
      <c r="Q131" s="304"/>
      <c r="R131" s="304"/>
      <c r="S131" s="304"/>
      <c r="T131" s="304"/>
      <c r="U131" s="304"/>
      <c r="V131" s="304"/>
      <c r="W131" s="304"/>
      <c r="X131" s="304"/>
      <c r="Y131" s="304"/>
      <c r="Z131" s="304"/>
      <c r="AA131" s="304"/>
      <c r="AB131" s="304"/>
      <c r="AC131" s="304"/>
      <c r="AD131" s="304"/>
      <c r="AE131" s="16"/>
      <c r="AF131" s="16"/>
      <c r="AG131" s="304"/>
      <c r="AH131" s="304"/>
      <c r="AI131" s="304"/>
      <c r="AJ131" s="304"/>
      <c r="AK131" s="304"/>
      <c r="AL131" s="304"/>
      <c r="AM131" s="1023" t="s">
        <v>209</v>
      </c>
      <c r="AN131" s="1023"/>
      <c r="AO131" s="1023"/>
      <c r="AP131" s="1023"/>
      <c r="AQ131" s="1023"/>
      <c r="AR131" s="323"/>
      <c r="AS131" s="323"/>
      <c r="AT131" s="323"/>
      <c r="AU131" s="323"/>
      <c r="AV131" s="323"/>
      <c r="AW131" s="323"/>
      <c r="AX131" s="323"/>
      <c r="AY131" s="324"/>
      <c r="AZ131" s="323"/>
      <c r="BA131" s="323"/>
      <c r="BB131" s="323"/>
      <c r="BC131" s="323"/>
      <c r="BD131" s="327"/>
      <c r="BE131" s="326"/>
      <c r="BF131" s="16"/>
      <c r="BG131" s="315"/>
      <c r="BH131" s="83"/>
      <c r="BI131" s="83"/>
      <c r="BJ131" s="83"/>
      <c r="BK131" s="83"/>
      <c r="BL131" s="83"/>
      <c r="BM131" s="83"/>
      <c r="BN131" s="83"/>
      <c r="BO131" s="83"/>
      <c r="BP131" s="83"/>
      <c r="BQ131" s="83"/>
      <c r="BR131" s="83"/>
    </row>
    <row r="132" spans="1:70" s="322" customFormat="1" ht="15" customHeight="1" x14ac:dyDescent="0.2">
      <c r="A132" s="315"/>
      <c r="B132" s="304"/>
      <c r="C132" s="304"/>
      <c r="D132" s="304"/>
      <c r="E132" s="304"/>
      <c r="F132" s="12"/>
      <c r="G132" s="304"/>
      <c r="H132" s="304"/>
      <c r="I132" s="304"/>
      <c r="J132" s="304"/>
      <c r="K132" s="304"/>
      <c r="L132" s="304"/>
      <c r="M132" s="304"/>
      <c r="N132" s="304"/>
      <c r="O132" s="304"/>
      <c r="P132" s="304"/>
      <c r="Q132" s="304"/>
      <c r="R132" s="304"/>
      <c r="S132" s="304"/>
      <c r="T132" s="304"/>
      <c r="U132" s="304"/>
      <c r="V132" s="304"/>
      <c r="W132" s="304"/>
      <c r="X132" s="304"/>
      <c r="Y132" s="304"/>
      <c r="Z132" s="304"/>
      <c r="AA132" s="304"/>
      <c r="AB132" s="304"/>
      <c r="AC132" s="304"/>
      <c r="AD132" s="304"/>
      <c r="AE132" s="16"/>
      <c r="AF132" s="16"/>
      <c r="AG132" s="304"/>
      <c r="AH132" s="304"/>
      <c r="AI132" s="304"/>
      <c r="AJ132" s="304"/>
      <c r="AK132" s="304"/>
      <c r="AL132" s="304"/>
      <c r="AM132" s="1023"/>
      <c r="AN132" s="1023"/>
      <c r="AO132" s="1023"/>
      <c r="AP132" s="1023"/>
      <c r="AQ132" s="1023"/>
      <c r="AR132" s="323"/>
      <c r="AS132" s="323"/>
      <c r="AT132" s="323"/>
      <c r="AU132" s="323"/>
      <c r="AV132" s="323"/>
      <c r="AW132" s="323"/>
      <c r="AX132" s="323"/>
      <c r="AY132" s="324"/>
      <c r="AZ132" s="323"/>
      <c r="BA132" s="323"/>
      <c r="BB132" s="323"/>
      <c r="BC132" s="323"/>
      <c r="BD132" s="327"/>
      <c r="BE132" s="326"/>
      <c r="BF132" s="16"/>
      <c r="BG132" s="315"/>
      <c r="BH132" s="83"/>
      <c r="BI132" s="83"/>
      <c r="BJ132" s="83"/>
      <c r="BK132" s="83"/>
      <c r="BL132" s="83"/>
      <c r="BM132" s="83"/>
      <c r="BN132" s="83"/>
      <c r="BO132" s="83"/>
      <c r="BP132" s="83"/>
      <c r="BQ132" s="83"/>
      <c r="BR132" s="83"/>
    </row>
    <row r="133" spans="1:70" s="322" customFormat="1" ht="15" customHeight="1" x14ac:dyDescent="0.2">
      <c r="A133" s="315"/>
      <c r="B133" s="304"/>
      <c r="C133" s="304"/>
      <c r="D133" s="304"/>
      <c r="E133" s="304"/>
      <c r="F133" s="12"/>
      <c r="G133" s="304"/>
      <c r="H133" s="304"/>
      <c r="I133" s="304"/>
      <c r="J133" s="304"/>
      <c r="K133" s="304"/>
      <c r="L133" s="304"/>
      <c r="M133" s="304"/>
      <c r="N133" s="304"/>
      <c r="O133" s="304"/>
      <c r="P133" s="304"/>
      <c r="Q133" s="304"/>
      <c r="R133" s="304"/>
      <c r="S133" s="304"/>
      <c r="T133" s="304"/>
      <c r="U133" s="304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16"/>
      <c r="AF133" s="16"/>
      <c r="AG133" s="304"/>
      <c r="AH133" s="304"/>
      <c r="AI133" s="304"/>
      <c r="AJ133" s="304"/>
      <c r="AK133" s="304"/>
      <c r="AL133" s="304"/>
      <c r="AM133" s="1023"/>
      <c r="AN133" s="1023"/>
      <c r="AO133" s="1023"/>
      <c r="AP133" s="1023"/>
      <c r="AQ133" s="1023"/>
      <c r="AR133" s="323"/>
      <c r="AS133" s="323"/>
      <c r="AT133" s="323"/>
      <c r="AU133" s="323"/>
      <c r="AV133" s="323"/>
      <c r="AW133" s="323"/>
      <c r="AX133" s="323"/>
      <c r="AY133" s="324"/>
      <c r="AZ133" s="323"/>
      <c r="BA133" s="323"/>
      <c r="BB133" s="323"/>
      <c r="BC133" s="323"/>
      <c r="BD133" s="327"/>
      <c r="BE133" s="326"/>
      <c r="BF133" s="16"/>
      <c r="BG133" s="315"/>
      <c r="BH133" s="83"/>
      <c r="BI133" s="83"/>
      <c r="BJ133" s="83"/>
      <c r="BK133" s="83"/>
      <c r="BL133" s="83"/>
      <c r="BM133" s="83"/>
      <c r="BN133" s="83"/>
      <c r="BO133" s="83"/>
      <c r="BP133" s="83"/>
      <c r="BQ133" s="83"/>
      <c r="BR133" s="83"/>
    </row>
    <row r="134" spans="1:70" s="322" customFormat="1" ht="15" customHeight="1" thickBot="1" x14ac:dyDescent="0.25">
      <c r="A134" s="315"/>
      <c r="B134" s="304"/>
      <c r="C134" s="304"/>
      <c r="D134" s="304"/>
      <c r="E134" s="304"/>
      <c r="F134" s="12"/>
      <c r="G134" s="304"/>
      <c r="H134" s="304"/>
      <c r="I134" s="304"/>
      <c r="J134" s="304"/>
      <c r="K134" s="304"/>
      <c r="L134" s="304"/>
      <c r="M134" s="304"/>
      <c r="N134" s="304"/>
      <c r="O134" s="304"/>
      <c r="P134" s="304"/>
      <c r="Q134" s="304"/>
      <c r="R134" s="304"/>
      <c r="S134" s="304"/>
      <c r="T134" s="304"/>
      <c r="U134" s="304"/>
      <c r="V134" s="304"/>
      <c r="W134" s="304"/>
      <c r="X134" s="304"/>
      <c r="Y134" s="304"/>
      <c r="Z134" s="304"/>
      <c r="AA134" s="304"/>
      <c r="AB134" s="304"/>
      <c r="AC134" s="304"/>
      <c r="AD134" s="304"/>
      <c r="AE134" s="16"/>
      <c r="AF134" s="16"/>
      <c r="AG134" s="304"/>
      <c r="AH134" s="304"/>
      <c r="AI134" s="304"/>
      <c r="AJ134" s="304"/>
      <c r="AK134" s="304"/>
      <c r="AL134" s="304"/>
      <c r="AM134" s="304"/>
      <c r="AN134" s="304"/>
      <c r="AO134" s="16"/>
      <c r="AP134" s="16"/>
      <c r="AQ134" s="16"/>
      <c r="AR134" s="323"/>
      <c r="AS134" s="328"/>
      <c r="AT134" s="328"/>
      <c r="AU134" s="328"/>
      <c r="AV134" s="328"/>
      <c r="AW134" s="328"/>
      <c r="AX134" s="328"/>
      <c r="AY134" s="329"/>
      <c r="AZ134" s="328"/>
      <c r="BA134" s="328"/>
      <c r="BB134" s="328"/>
      <c r="BC134" s="328"/>
      <c r="BD134" s="325"/>
      <c r="BE134" s="326"/>
      <c r="BF134" s="16"/>
      <c r="BG134" s="315"/>
      <c r="BH134" s="83"/>
      <c r="BI134" s="83"/>
      <c r="BJ134" s="83"/>
      <c r="BK134" s="83"/>
      <c r="BL134" s="83"/>
      <c r="BM134" s="83"/>
      <c r="BN134" s="83"/>
      <c r="BO134" s="83"/>
      <c r="BP134" s="83"/>
      <c r="BQ134" s="83"/>
      <c r="BR134" s="83"/>
    </row>
    <row r="135" spans="1:70" s="322" customFormat="1" ht="15" customHeight="1" x14ac:dyDescent="0.2">
      <c r="A135" s="315"/>
      <c r="B135" s="304"/>
      <c r="C135" s="304"/>
      <c r="D135" s="304"/>
      <c r="E135" s="304"/>
      <c r="F135" s="12"/>
      <c r="G135" s="304"/>
      <c r="H135" s="304"/>
      <c r="I135" s="304"/>
      <c r="J135" s="304"/>
      <c r="K135" s="304"/>
      <c r="L135" s="304"/>
      <c r="M135" s="304"/>
      <c r="N135" s="304"/>
      <c r="O135" s="304"/>
      <c r="P135" s="304"/>
      <c r="Q135" s="304"/>
      <c r="R135" s="304"/>
      <c r="S135" s="304"/>
      <c r="T135" s="304"/>
      <c r="U135" s="304"/>
      <c r="V135" s="304"/>
      <c r="W135" s="304"/>
      <c r="X135" s="304"/>
      <c r="Y135" s="304"/>
      <c r="Z135" s="304"/>
      <c r="AA135" s="304"/>
      <c r="AB135" s="304"/>
      <c r="AC135" s="304"/>
      <c r="AD135" s="304"/>
      <c r="AE135" s="16"/>
      <c r="AF135" s="16"/>
      <c r="AG135" s="304"/>
      <c r="AH135" s="304"/>
      <c r="AI135" s="304"/>
      <c r="AJ135" s="304"/>
      <c r="AK135" s="304"/>
      <c r="AL135" s="304"/>
      <c r="AM135" s="304"/>
      <c r="AN135" s="304"/>
      <c r="AO135" s="16"/>
      <c r="AP135" s="16"/>
      <c r="AQ135" s="16"/>
      <c r="AR135" s="323"/>
      <c r="AS135" s="328"/>
      <c r="AT135" s="328"/>
      <c r="AU135" s="330"/>
      <c r="AV135" s="331"/>
      <c r="AW135" s="332"/>
      <c r="AX135" s="328"/>
      <c r="AY135" s="329"/>
      <c r="AZ135" s="328"/>
      <c r="BA135" s="328"/>
      <c r="BB135" s="328"/>
      <c r="BC135" s="328"/>
      <c r="BD135" s="325"/>
      <c r="BE135" s="326"/>
      <c r="BF135" s="16"/>
      <c r="BG135" s="315"/>
      <c r="BH135" s="83"/>
      <c r="BI135" s="83"/>
      <c r="BJ135" s="83"/>
      <c r="BK135" s="83"/>
      <c r="BL135" s="83"/>
      <c r="BM135" s="83"/>
      <c r="BN135" s="83"/>
      <c r="BO135" s="83"/>
      <c r="BP135" s="83"/>
      <c r="BQ135" s="83"/>
      <c r="BR135" s="83"/>
    </row>
    <row r="136" spans="1:70" s="322" customFormat="1" ht="15" customHeight="1" x14ac:dyDescent="0.2">
      <c r="A136" s="315"/>
      <c r="B136" s="304"/>
      <c r="C136" s="304"/>
      <c r="D136" s="304"/>
      <c r="E136" s="304"/>
      <c r="F136" s="12"/>
      <c r="G136" s="304"/>
      <c r="H136" s="304"/>
      <c r="I136" s="304"/>
      <c r="J136" s="304"/>
      <c r="K136" s="304"/>
      <c r="L136" s="304"/>
      <c r="M136" s="304"/>
      <c r="N136" s="304"/>
      <c r="O136" s="304"/>
      <c r="P136" s="304"/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304"/>
      <c r="AB136" s="304"/>
      <c r="AC136" s="304"/>
      <c r="AD136" s="304"/>
      <c r="AE136" s="16"/>
      <c r="AF136" s="16"/>
      <c r="AG136" s="304"/>
      <c r="AH136" s="304"/>
      <c r="AI136" s="304"/>
      <c r="AJ136" s="304"/>
      <c r="AK136" s="304"/>
      <c r="AL136" s="304"/>
      <c r="AM136" s="304"/>
      <c r="AN136" s="304"/>
      <c r="AO136" s="304"/>
      <c r="AP136" s="304"/>
      <c r="AQ136" s="304"/>
      <c r="AR136" s="328"/>
      <c r="AS136" s="328"/>
      <c r="AT136" s="328"/>
      <c r="AU136" s="333"/>
      <c r="AV136" s="334"/>
      <c r="AW136" s="335"/>
      <c r="AX136" s="328"/>
      <c r="AY136" s="329"/>
      <c r="AZ136" s="328"/>
      <c r="BA136" s="328"/>
      <c r="BB136" s="328"/>
      <c r="BC136" s="328"/>
      <c r="BD136" s="325"/>
      <c r="BE136" s="326"/>
      <c r="BF136" s="16"/>
      <c r="BG136" s="315"/>
      <c r="BH136" s="83"/>
      <c r="BI136" s="83"/>
      <c r="BJ136" s="83"/>
      <c r="BK136" s="83"/>
      <c r="BL136" s="83"/>
      <c r="BM136" s="83"/>
      <c r="BN136" s="83"/>
      <c r="BO136" s="83"/>
      <c r="BP136" s="83"/>
      <c r="BQ136" s="83"/>
      <c r="BR136" s="83"/>
    </row>
    <row r="137" spans="1:70" s="322" customFormat="1" ht="15" customHeight="1" x14ac:dyDescent="0.2">
      <c r="A137" s="315"/>
      <c r="B137" s="304"/>
      <c r="C137" s="304"/>
      <c r="D137" s="304"/>
      <c r="E137" s="304"/>
      <c r="F137" s="12"/>
      <c r="G137" s="304"/>
      <c r="H137" s="304"/>
      <c r="I137" s="304"/>
      <c r="J137" s="304"/>
      <c r="K137" s="304"/>
      <c r="L137" s="304"/>
      <c r="M137" s="304"/>
      <c r="N137" s="304"/>
      <c r="O137" s="304"/>
      <c r="P137" s="304"/>
      <c r="Q137" s="304"/>
      <c r="R137" s="304"/>
      <c r="S137" s="304"/>
      <c r="T137" s="304"/>
      <c r="U137" s="304"/>
      <c r="V137" s="304"/>
      <c r="W137" s="304"/>
      <c r="X137" s="304"/>
      <c r="Y137" s="304"/>
      <c r="Z137" s="304"/>
      <c r="AA137" s="304"/>
      <c r="AB137" s="304"/>
      <c r="AC137" s="304"/>
      <c r="AD137" s="304"/>
      <c r="AE137" s="16"/>
      <c r="AF137" s="16"/>
      <c r="AG137" s="304"/>
      <c r="AH137" s="304"/>
      <c r="AI137" s="304"/>
      <c r="AJ137" s="304"/>
      <c r="AK137" s="304"/>
      <c r="AL137" s="304"/>
      <c r="AM137" s="304"/>
      <c r="AN137" s="304"/>
      <c r="AO137" s="304"/>
      <c r="AP137" s="304"/>
      <c r="AQ137" s="304"/>
      <c r="AR137" s="328"/>
      <c r="AS137" s="328"/>
      <c r="AT137" s="328"/>
      <c r="AU137" s="333"/>
      <c r="AV137" s="334"/>
      <c r="AW137" s="335"/>
      <c r="AX137" s="328"/>
      <c r="AY137" s="329"/>
      <c r="AZ137" s="328"/>
      <c r="BA137" s="328"/>
      <c r="BB137" s="328"/>
      <c r="BC137" s="328"/>
      <c r="BD137" s="325"/>
      <c r="BE137" s="326"/>
      <c r="BF137" s="16"/>
      <c r="BG137" s="315"/>
      <c r="BH137" s="83"/>
      <c r="BI137" s="83"/>
      <c r="BJ137" s="83"/>
      <c r="BK137" s="83"/>
      <c r="BL137" s="83"/>
      <c r="BM137" s="83"/>
      <c r="BN137" s="83"/>
      <c r="BO137" s="83"/>
      <c r="BP137" s="83"/>
      <c r="BQ137" s="83"/>
      <c r="BR137" s="83"/>
    </row>
    <row r="138" spans="1:70" s="322" customFormat="1" ht="15" customHeight="1" x14ac:dyDescent="0.2">
      <c r="A138" s="315"/>
      <c r="B138" s="304"/>
      <c r="C138" s="304"/>
      <c r="D138" s="304"/>
      <c r="E138" s="304"/>
      <c r="F138" s="12"/>
      <c r="G138" s="304"/>
      <c r="H138" s="304"/>
      <c r="I138" s="304"/>
      <c r="J138" s="304"/>
      <c r="K138" s="304"/>
      <c r="L138" s="304"/>
      <c r="M138" s="304"/>
      <c r="N138" s="304"/>
      <c r="O138" s="304"/>
      <c r="P138" s="304"/>
      <c r="Q138" s="304"/>
      <c r="R138" s="304"/>
      <c r="S138" s="304"/>
      <c r="T138" s="304"/>
      <c r="U138" s="304"/>
      <c r="V138" s="304"/>
      <c r="W138" s="304"/>
      <c r="X138" s="304"/>
      <c r="Y138" s="304"/>
      <c r="Z138" s="304"/>
      <c r="AA138" s="304"/>
      <c r="AB138" s="304"/>
      <c r="AC138" s="304"/>
      <c r="AD138" s="304"/>
      <c r="AE138" s="16"/>
      <c r="AF138" s="16"/>
      <c r="AG138" s="304"/>
      <c r="AH138" s="304"/>
      <c r="AI138" s="304"/>
      <c r="AJ138" s="304"/>
      <c r="AK138" s="304"/>
      <c r="AL138" s="304"/>
      <c r="AM138" s="304"/>
      <c r="AN138" s="304"/>
      <c r="AO138" s="304"/>
      <c r="AP138" s="304"/>
      <c r="AQ138" s="304"/>
      <c r="AR138" s="328"/>
      <c r="AS138" s="328"/>
      <c r="AT138" s="328"/>
      <c r="AU138" s="1024">
        <v>31</v>
      </c>
      <c r="AV138" s="1025"/>
      <c r="AW138" s="1026"/>
      <c r="AX138" s="328"/>
      <c r="AY138" s="324"/>
      <c r="AZ138" s="323"/>
      <c r="BA138" s="323"/>
      <c r="BB138" s="323"/>
      <c r="BC138" s="323"/>
      <c r="BD138" s="325"/>
      <c r="BE138" s="326"/>
      <c r="BF138" s="16"/>
      <c r="BG138" s="321"/>
      <c r="BH138" s="83"/>
      <c r="BI138" s="83"/>
      <c r="BJ138" s="83"/>
      <c r="BK138" s="83"/>
      <c r="BL138" s="83"/>
      <c r="BM138" s="83"/>
      <c r="BN138" s="83"/>
      <c r="BO138" s="83"/>
      <c r="BP138" s="83"/>
      <c r="BQ138" s="83"/>
      <c r="BR138" s="83"/>
    </row>
    <row r="139" spans="1:70" s="314" customFormat="1" ht="15" customHeight="1" x14ac:dyDescent="0.2">
      <c r="A139" s="315"/>
      <c r="B139" s="304"/>
      <c r="C139" s="304"/>
      <c r="D139" s="304"/>
      <c r="E139" s="304"/>
      <c r="F139" s="304"/>
      <c r="G139" s="304"/>
      <c r="H139" s="304"/>
      <c r="I139" s="304"/>
      <c r="J139" s="304"/>
      <c r="K139" s="304"/>
      <c r="L139" s="304"/>
      <c r="M139" s="304"/>
      <c r="N139" s="304"/>
      <c r="O139" s="304"/>
      <c r="P139" s="304"/>
      <c r="Q139" s="304"/>
      <c r="R139" s="304"/>
      <c r="S139" s="304"/>
      <c r="T139" s="304"/>
      <c r="U139" s="304"/>
      <c r="V139" s="304"/>
      <c r="W139" s="304"/>
      <c r="X139" s="304"/>
      <c r="Y139" s="304"/>
      <c r="Z139" s="304"/>
      <c r="AA139" s="304"/>
      <c r="AB139" s="304"/>
      <c r="AC139" s="304"/>
      <c r="AD139" s="304"/>
      <c r="AE139" s="304"/>
      <c r="AF139" s="304"/>
      <c r="AG139" s="304"/>
      <c r="AH139" s="304"/>
      <c r="AI139" s="304"/>
      <c r="AJ139" s="304"/>
      <c r="AK139" s="304"/>
      <c r="AL139" s="304"/>
      <c r="AM139" s="304"/>
      <c r="AN139" s="304"/>
      <c r="AO139" s="304"/>
      <c r="AP139" s="304"/>
      <c r="AQ139" s="304"/>
      <c r="AR139" s="328"/>
      <c r="AS139" s="328"/>
      <c r="AT139" s="328"/>
      <c r="AU139" s="1024"/>
      <c r="AV139" s="1025"/>
      <c r="AW139" s="1026"/>
      <c r="AX139" s="323"/>
      <c r="AY139" s="324"/>
      <c r="AZ139" s="323"/>
      <c r="BA139" s="323"/>
      <c r="BB139" s="323"/>
      <c r="BC139" s="323"/>
      <c r="BD139" s="325"/>
      <c r="BE139" s="336"/>
      <c r="BF139" s="16"/>
      <c r="BG139" s="321"/>
      <c r="BH139" s="317"/>
      <c r="BI139" s="317"/>
      <c r="BJ139" s="317"/>
      <c r="BK139" s="317"/>
      <c r="BL139" s="317"/>
      <c r="BM139" s="317"/>
      <c r="BN139" s="317"/>
      <c r="BO139" s="317"/>
      <c r="BP139" s="317"/>
      <c r="BQ139" s="317"/>
      <c r="BR139" s="317"/>
    </row>
    <row r="140" spans="1:70" s="314" customFormat="1" ht="15" customHeight="1" x14ac:dyDescent="0.2">
      <c r="A140" s="315"/>
      <c r="B140" s="304"/>
      <c r="C140" s="304"/>
      <c r="D140" s="304"/>
      <c r="E140" s="304"/>
      <c r="F140" s="304"/>
      <c r="G140" s="304"/>
      <c r="H140" s="304"/>
      <c r="I140" s="304"/>
      <c r="J140" s="304"/>
      <c r="K140" s="304"/>
      <c r="L140" s="304"/>
      <c r="M140" s="304"/>
      <c r="N140" s="304"/>
      <c r="O140" s="304"/>
      <c r="P140" s="304"/>
      <c r="Q140" s="304"/>
      <c r="R140" s="304"/>
      <c r="S140" s="304"/>
      <c r="T140" s="304"/>
      <c r="U140" s="304"/>
      <c r="V140" s="304"/>
      <c r="W140" s="304"/>
      <c r="X140" s="304"/>
      <c r="Y140" s="304"/>
      <c r="Z140" s="304"/>
      <c r="AA140" s="304"/>
      <c r="AB140" s="304"/>
      <c r="AC140" s="304"/>
      <c r="AD140" s="304"/>
      <c r="AE140" s="304"/>
      <c r="AF140" s="304"/>
      <c r="AG140" s="304"/>
      <c r="AH140" s="304"/>
      <c r="AI140" s="304"/>
      <c r="AJ140" s="304"/>
      <c r="AK140" s="304"/>
      <c r="AL140" s="304"/>
      <c r="AM140" s="304"/>
      <c r="AN140" s="304"/>
      <c r="AO140" s="304"/>
      <c r="AP140" s="304"/>
      <c r="AQ140" s="304"/>
      <c r="AR140" s="323"/>
      <c r="AS140" s="323"/>
      <c r="AT140" s="323"/>
      <c r="AU140" s="337"/>
      <c r="AV140" s="338"/>
      <c r="AW140" s="339"/>
      <c r="AX140" s="323"/>
      <c r="AY140" s="324"/>
      <c r="AZ140" s="323"/>
      <c r="BA140" s="323"/>
      <c r="BB140" s="323"/>
      <c r="BC140" s="323"/>
      <c r="BD140" s="325"/>
      <c r="BE140" s="336"/>
      <c r="BF140" s="16"/>
      <c r="BG140" s="315"/>
      <c r="BH140" s="317"/>
      <c r="BI140" s="317"/>
      <c r="BJ140" s="317"/>
      <c r="BK140" s="317"/>
      <c r="BL140" s="317"/>
      <c r="BM140" s="317"/>
      <c r="BN140" s="317"/>
      <c r="BO140" s="317"/>
      <c r="BP140" s="317"/>
      <c r="BQ140" s="317"/>
      <c r="BR140" s="317"/>
    </row>
    <row r="141" spans="1:70" s="314" customFormat="1" ht="15" customHeight="1" x14ac:dyDescent="0.2">
      <c r="A141" s="315"/>
      <c r="B141" s="304"/>
      <c r="C141" s="304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304"/>
      <c r="AN141" s="304"/>
      <c r="AO141" s="304"/>
      <c r="AP141" s="304"/>
      <c r="AQ141" s="304"/>
      <c r="AR141" s="323"/>
      <c r="AS141" s="323"/>
      <c r="AT141" s="323"/>
      <c r="AU141" s="337"/>
      <c r="AV141" s="338"/>
      <c r="AW141" s="339"/>
      <c r="AX141" s="323"/>
      <c r="AY141" s="324"/>
      <c r="AZ141" s="323"/>
      <c r="BA141" s="323"/>
      <c r="BB141" s="323"/>
      <c r="BC141" s="323"/>
      <c r="BD141" s="327"/>
      <c r="BE141" s="336"/>
      <c r="BF141" s="16"/>
      <c r="BG141" s="315"/>
      <c r="BH141" s="317"/>
      <c r="BI141" s="317"/>
      <c r="BJ141" s="317"/>
      <c r="BK141" s="317"/>
      <c r="BL141" s="317"/>
      <c r="BM141" s="317"/>
      <c r="BN141" s="317"/>
      <c r="BO141" s="317"/>
      <c r="BP141" s="317"/>
      <c r="BQ141" s="317"/>
      <c r="BR141" s="317"/>
    </row>
    <row r="142" spans="1:70" s="314" customFormat="1" ht="15" customHeight="1" x14ac:dyDescent="0.2">
      <c r="A142" s="315"/>
      <c r="B142" s="304"/>
      <c r="C142" s="304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304"/>
      <c r="AC142" s="304"/>
      <c r="AD142" s="304"/>
      <c r="AE142" s="304"/>
      <c r="AF142" s="304"/>
      <c r="AG142" s="304"/>
      <c r="AH142" s="304"/>
      <c r="AI142" s="304"/>
      <c r="AJ142" s="304"/>
      <c r="AK142" s="304"/>
      <c r="AL142" s="304"/>
      <c r="AM142" s="304"/>
      <c r="AN142" s="304"/>
      <c r="AO142" s="304"/>
      <c r="AP142" s="304"/>
      <c r="AQ142" s="304"/>
      <c r="AR142" s="323"/>
      <c r="AS142" s="323"/>
      <c r="AT142" s="323"/>
      <c r="AU142" s="337"/>
      <c r="AV142" s="338"/>
      <c r="AW142" s="339"/>
      <c r="AX142" s="323"/>
      <c r="AY142" s="324"/>
      <c r="AZ142" s="323"/>
      <c r="BA142" s="323"/>
      <c r="BB142" s="987">
        <v>95</v>
      </c>
      <c r="BC142" s="987"/>
      <c r="BD142" s="1029"/>
      <c r="BE142" s="336"/>
      <c r="BF142" s="16"/>
      <c r="BG142" s="315"/>
      <c r="BH142" s="317"/>
      <c r="BI142" s="317"/>
      <c r="BJ142" s="317"/>
      <c r="BK142" s="317"/>
      <c r="BL142" s="317"/>
      <c r="BM142" s="317"/>
      <c r="BN142" s="317"/>
      <c r="BO142" s="317"/>
      <c r="BP142" s="317"/>
      <c r="BQ142" s="317"/>
      <c r="BR142" s="317"/>
    </row>
    <row r="143" spans="1:70" s="314" customFormat="1" ht="15" customHeight="1" x14ac:dyDescent="0.2">
      <c r="A143" s="315"/>
      <c r="B143" s="304"/>
      <c r="C143" s="304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304"/>
      <c r="AC143" s="304"/>
      <c r="AD143" s="304"/>
      <c r="AE143" s="304"/>
      <c r="AF143" s="304"/>
      <c r="AG143" s="304"/>
      <c r="AH143" s="304"/>
      <c r="AI143" s="304"/>
      <c r="AJ143" s="304"/>
      <c r="AK143" s="304"/>
      <c r="AL143" s="304"/>
      <c r="AM143" s="304"/>
      <c r="AN143" s="304"/>
      <c r="AO143" s="304"/>
      <c r="AP143" s="304"/>
      <c r="AQ143" s="16"/>
      <c r="AR143" s="323"/>
      <c r="AS143" s="323"/>
      <c r="AT143" s="323"/>
      <c r="AU143" s="1024">
        <v>32</v>
      </c>
      <c r="AV143" s="1025"/>
      <c r="AW143" s="1026"/>
      <c r="AX143" s="328"/>
      <c r="AY143" s="324"/>
      <c r="AZ143" s="323"/>
      <c r="BA143" s="323"/>
      <c r="BB143" s="987"/>
      <c r="BC143" s="987"/>
      <c r="BD143" s="1029"/>
      <c r="BE143" s="336"/>
      <c r="BF143" s="16"/>
      <c r="BG143" s="315"/>
      <c r="BH143" s="317"/>
      <c r="BI143" s="317"/>
      <c r="BJ143" s="317"/>
      <c r="BK143" s="317"/>
      <c r="BL143" s="317"/>
      <c r="BM143" s="317"/>
      <c r="BN143" s="317"/>
      <c r="BO143" s="317"/>
      <c r="BP143" s="317"/>
      <c r="BQ143" s="317"/>
      <c r="BR143" s="317"/>
    </row>
    <row r="144" spans="1:70" s="317" customFormat="1" ht="15" customHeight="1" x14ac:dyDescent="0.2">
      <c r="A144" s="315"/>
      <c r="B144" s="304"/>
      <c r="C144" s="304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304"/>
      <c r="AC144" s="304"/>
      <c r="AD144" s="304"/>
      <c r="AE144" s="304"/>
      <c r="AF144" s="304"/>
      <c r="AG144" s="304"/>
      <c r="AH144" s="304"/>
      <c r="AI144" s="304"/>
      <c r="AJ144" s="304"/>
      <c r="AK144" s="304"/>
      <c r="AL144" s="304"/>
      <c r="AM144" s="304"/>
      <c r="AN144" s="304"/>
      <c r="AO144" s="304"/>
      <c r="AP144" s="304"/>
      <c r="AQ144" s="137"/>
      <c r="AR144" s="323"/>
      <c r="AS144" s="323"/>
      <c r="AT144" s="323"/>
      <c r="AU144" s="1024"/>
      <c r="AV144" s="1025"/>
      <c r="AW144" s="1026"/>
      <c r="AX144" s="328"/>
      <c r="AY144" s="324"/>
      <c r="AZ144" s="323"/>
      <c r="BA144" s="323"/>
      <c r="BB144" s="323"/>
      <c r="BC144" s="323"/>
      <c r="BD144" s="327"/>
      <c r="BE144" s="336"/>
      <c r="BF144" s="16"/>
      <c r="BG144" s="315"/>
    </row>
    <row r="145" spans="1:70" s="317" customFormat="1" ht="15" customHeight="1" x14ac:dyDescent="0.2">
      <c r="A145" s="315"/>
      <c r="B145" s="304"/>
      <c r="C145" s="304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304"/>
      <c r="AC145" s="304"/>
      <c r="AD145" s="304"/>
      <c r="AE145" s="304"/>
      <c r="AF145" s="304"/>
      <c r="AG145" s="304"/>
      <c r="AH145" s="304"/>
      <c r="AI145" s="304"/>
      <c r="AJ145" s="304"/>
      <c r="AK145" s="304"/>
      <c r="AL145" s="304"/>
      <c r="AM145" s="304"/>
      <c r="AN145" s="304"/>
      <c r="AO145" s="304"/>
      <c r="AP145" s="304"/>
      <c r="AQ145" s="304"/>
      <c r="AR145" s="323"/>
      <c r="AS145" s="323"/>
      <c r="AT145" s="323"/>
      <c r="AU145" s="337"/>
      <c r="AV145" s="338"/>
      <c r="AW145" s="339"/>
      <c r="AX145" s="328"/>
      <c r="AY145" s="324"/>
      <c r="AZ145" s="323"/>
      <c r="BA145" s="323"/>
      <c r="BB145" s="323"/>
      <c r="BC145" s="323"/>
      <c r="BD145" s="327"/>
      <c r="BE145" s="336"/>
      <c r="BF145" s="16"/>
      <c r="BG145" s="315"/>
    </row>
    <row r="146" spans="1:70" s="317" customFormat="1" ht="15" customHeight="1" x14ac:dyDescent="0.2">
      <c r="A146" s="315"/>
      <c r="B146" s="304"/>
      <c r="C146" s="304"/>
      <c r="D146" s="16"/>
      <c r="E146" s="16"/>
      <c r="F146" s="16"/>
      <c r="G146" s="16"/>
      <c r="H146" s="304"/>
      <c r="I146" s="304"/>
      <c r="J146" s="304"/>
      <c r="K146" s="304"/>
      <c r="L146" s="304"/>
      <c r="M146" s="304"/>
      <c r="N146" s="304"/>
      <c r="O146" s="304"/>
      <c r="P146" s="304"/>
      <c r="Q146" s="304"/>
      <c r="R146" s="304"/>
      <c r="S146" s="304"/>
      <c r="T146" s="304"/>
      <c r="U146" s="304"/>
      <c r="V146" s="304"/>
      <c r="W146" s="304"/>
      <c r="X146" s="304"/>
      <c r="Y146" s="304"/>
      <c r="Z146" s="304"/>
      <c r="AA146" s="304"/>
      <c r="AB146" s="304"/>
      <c r="AC146" s="304"/>
      <c r="AD146" s="304"/>
      <c r="AE146" s="304"/>
      <c r="AF146" s="304"/>
      <c r="AG146" s="304"/>
      <c r="AH146" s="304"/>
      <c r="AI146" s="304"/>
      <c r="AJ146" s="304"/>
      <c r="AK146" s="304"/>
      <c r="AL146" s="304"/>
      <c r="AM146" s="304"/>
      <c r="AN146" s="304"/>
      <c r="AO146" s="304"/>
      <c r="AP146" s="304"/>
      <c r="AQ146" s="304"/>
      <c r="AR146" s="328"/>
      <c r="AS146" s="328"/>
      <c r="AT146" s="328"/>
      <c r="AU146" s="337"/>
      <c r="AV146" s="338"/>
      <c r="AW146" s="339"/>
      <c r="AX146" s="328"/>
      <c r="AY146" s="329"/>
      <c r="AZ146" s="328"/>
      <c r="BA146" s="328"/>
      <c r="BB146" s="328"/>
      <c r="BC146" s="328"/>
      <c r="BD146" s="325"/>
      <c r="BE146" s="336"/>
      <c r="BF146" s="16"/>
      <c r="BG146" s="315"/>
    </row>
    <row r="147" spans="1:70" s="317" customFormat="1" ht="15" customHeight="1" x14ac:dyDescent="0.2">
      <c r="A147" s="321"/>
      <c r="B147" s="16"/>
      <c r="C147" s="16"/>
      <c r="D147" s="16"/>
      <c r="E147" s="16"/>
      <c r="F147" s="16"/>
      <c r="G147" s="16"/>
      <c r="H147" s="912"/>
      <c r="I147" s="912"/>
      <c r="J147" s="912"/>
      <c r="K147" s="912"/>
      <c r="L147" s="912"/>
      <c r="M147" s="912"/>
      <c r="N147" s="912"/>
      <c r="O147" s="912"/>
      <c r="P147" s="912"/>
      <c r="Q147" s="912"/>
      <c r="R147" s="912"/>
      <c r="S147" s="912"/>
      <c r="T147" s="137"/>
      <c r="U147" s="137"/>
      <c r="V147" s="137"/>
      <c r="W147" s="137"/>
      <c r="X147" s="137"/>
      <c r="Y147" s="137"/>
      <c r="Z147" s="137"/>
      <c r="AA147" s="137"/>
      <c r="AB147" s="304"/>
      <c r="AC147" s="304"/>
      <c r="AD147" s="304"/>
      <c r="AE147" s="304"/>
      <c r="AF147" s="304"/>
      <c r="AG147" s="304"/>
      <c r="AH147" s="304"/>
      <c r="AI147" s="304"/>
      <c r="AJ147" s="304"/>
      <c r="AK147" s="304"/>
      <c r="AL147" s="304"/>
      <c r="AM147" s="304"/>
      <c r="AN147" s="304"/>
      <c r="AO147" s="304"/>
      <c r="AP147" s="304"/>
      <c r="AQ147" s="304"/>
      <c r="AR147" s="328"/>
      <c r="AS147" s="328"/>
      <c r="AT147" s="328"/>
      <c r="AU147" s="337"/>
      <c r="AV147" s="338"/>
      <c r="AW147" s="339"/>
      <c r="AX147" s="323"/>
      <c r="AY147" s="329"/>
      <c r="AZ147" s="328"/>
      <c r="BA147" s="328"/>
      <c r="BB147" s="328"/>
      <c r="BC147" s="328"/>
      <c r="BD147" s="325"/>
      <c r="BE147" s="336"/>
      <c r="BF147" s="16"/>
      <c r="BG147" s="315"/>
    </row>
    <row r="148" spans="1:70" s="317" customFormat="1" ht="15" customHeight="1" x14ac:dyDescent="0.2">
      <c r="A148" s="321"/>
      <c r="B148" s="16"/>
      <c r="C148" s="16"/>
      <c r="D148" s="16"/>
      <c r="E148" s="16"/>
      <c r="F148" s="16"/>
      <c r="G148" s="16"/>
      <c r="H148" s="912"/>
      <c r="I148" s="912"/>
      <c r="J148" s="912"/>
      <c r="K148" s="912"/>
      <c r="L148" s="912"/>
      <c r="M148" s="912"/>
      <c r="N148" s="912"/>
      <c r="O148" s="912"/>
      <c r="P148" s="912"/>
      <c r="Q148" s="912"/>
      <c r="R148" s="912"/>
      <c r="S148" s="912"/>
      <c r="T148" s="137"/>
      <c r="U148" s="137"/>
      <c r="V148" s="137"/>
      <c r="W148" s="137"/>
      <c r="X148" s="137"/>
      <c r="Y148" s="137"/>
      <c r="Z148" s="137"/>
      <c r="AA148" s="137"/>
      <c r="AB148" s="304"/>
      <c r="AC148" s="304"/>
      <c r="AD148" s="304"/>
      <c r="AE148" s="304"/>
      <c r="AF148" s="304"/>
      <c r="AG148" s="304"/>
      <c r="AH148" s="304"/>
      <c r="AI148" s="304"/>
      <c r="AJ148" s="304"/>
      <c r="AK148" s="304"/>
      <c r="AL148" s="304"/>
      <c r="AM148" s="304"/>
      <c r="AN148" s="304"/>
      <c r="AO148" s="304"/>
      <c r="AP148" s="304"/>
      <c r="AQ148" s="304"/>
      <c r="AR148" s="328"/>
      <c r="AS148" s="328"/>
      <c r="AT148" s="328"/>
      <c r="AU148" s="1024">
        <v>31</v>
      </c>
      <c r="AV148" s="1025"/>
      <c r="AW148" s="1026"/>
      <c r="AX148" s="323"/>
      <c r="AY148" s="329"/>
      <c r="AZ148" s="328"/>
      <c r="BA148" s="328"/>
      <c r="BB148" s="328"/>
      <c r="BC148" s="328"/>
      <c r="BD148" s="325"/>
      <c r="BE148" s="336"/>
      <c r="BF148" s="16"/>
      <c r="BG148" s="315"/>
    </row>
    <row r="149" spans="1:70" s="317" customFormat="1" ht="15" customHeight="1" x14ac:dyDescent="0.2">
      <c r="A149" s="321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304"/>
      <c r="AC149" s="304"/>
      <c r="AD149" s="304"/>
      <c r="AE149" s="304"/>
      <c r="AF149" s="304"/>
      <c r="AG149" s="304"/>
      <c r="AH149" s="304"/>
      <c r="AI149" s="304"/>
      <c r="AJ149" s="304"/>
      <c r="AK149" s="304"/>
      <c r="AL149" s="304"/>
      <c r="AM149" s="304"/>
      <c r="AN149" s="304"/>
      <c r="AO149" s="304"/>
      <c r="AP149" s="304"/>
      <c r="AQ149" s="304"/>
      <c r="AR149" s="328"/>
      <c r="AS149" s="328"/>
      <c r="AT149" s="328"/>
      <c r="AU149" s="1024"/>
      <c r="AV149" s="1025"/>
      <c r="AW149" s="1026"/>
      <c r="AX149" s="323"/>
      <c r="AY149" s="329"/>
      <c r="AZ149" s="328"/>
      <c r="BA149" s="328"/>
      <c r="BB149" s="328"/>
      <c r="BC149" s="328"/>
      <c r="BD149" s="325"/>
      <c r="BE149" s="336"/>
      <c r="BF149" s="16"/>
      <c r="BG149" s="315"/>
    </row>
    <row r="150" spans="1:70" s="83" customFormat="1" ht="15" customHeight="1" x14ac:dyDescent="0.2">
      <c r="A150" s="321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328"/>
      <c r="AS150" s="328"/>
      <c r="AT150" s="328"/>
      <c r="AU150" s="333"/>
      <c r="AV150" s="334"/>
      <c r="AW150" s="335"/>
      <c r="AX150" s="323"/>
      <c r="AY150" s="324"/>
      <c r="AZ150" s="323"/>
      <c r="BA150" s="323"/>
      <c r="BB150" s="323"/>
      <c r="BC150" s="323"/>
      <c r="BD150" s="325"/>
      <c r="BE150" s="326"/>
      <c r="BF150" s="16"/>
      <c r="BG150" s="321"/>
    </row>
    <row r="151" spans="1:70" s="83" customFormat="1" ht="15" customHeight="1" x14ac:dyDescent="0.2">
      <c r="A151" s="321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328"/>
      <c r="AS151" s="328"/>
      <c r="AT151" s="328"/>
      <c r="AU151" s="333"/>
      <c r="AV151" s="338"/>
      <c r="AW151" s="335"/>
      <c r="AX151" s="323"/>
      <c r="AY151" s="324"/>
      <c r="AZ151" s="323"/>
      <c r="BA151" s="323"/>
      <c r="BB151" s="323"/>
      <c r="BC151" s="323"/>
      <c r="BD151" s="325"/>
      <c r="BE151" s="326"/>
      <c r="BF151" s="16"/>
      <c r="BG151" s="321"/>
    </row>
    <row r="152" spans="1:70" s="83" customFormat="1" ht="15" customHeight="1" thickBot="1" x14ac:dyDescent="0.25">
      <c r="A152" s="321"/>
      <c r="B152" s="16"/>
      <c r="C152" s="16"/>
      <c r="D152" s="16"/>
      <c r="E152" s="16"/>
      <c r="F152" s="16"/>
      <c r="G152" s="16"/>
      <c r="H152" s="912"/>
      <c r="I152" s="912"/>
      <c r="J152" s="912"/>
      <c r="K152" s="912"/>
      <c r="L152" s="912"/>
      <c r="M152" s="912"/>
      <c r="N152" s="912"/>
      <c r="O152" s="912"/>
      <c r="P152" s="912"/>
      <c r="Q152" s="912"/>
      <c r="R152" s="912"/>
      <c r="S152" s="912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328"/>
      <c r="AS152" s="328"/>
      <c r="AT152" s="328"/>
      <c r="AU152" s="340"/>
      <c r="AV152" s="341"/>
      <c r="AW152" s="342"/>
      <c r="AX152" s="323"/>
      <c r="AY152" s="324"/>
      <c r="AZ152" s="323"/>
      <c r="BA152" s="323"/>
      <c r="BB152" s="323"/>
      <c r="BC152" s="323"/>
      <c r="BD152" s="325"/>
      <c r="BE152" s="326"/>
      <c r="BF152" s="16"/>
      <c r="BG152" s="321"/>
    </row>
    <row r="153" spans="1:70" s="83" customFormat="1" ht="15" customHeight="1" x14ac:dyDescent="0.2">
      <c r="A153" s="321"/>
      <c r="B153" s="16"/>
      <c r="C153" s="16"/>
      <c r="D153" s="16"/>
      <c r="E153" s="16"/>
      <c r="F153" s="16"/>
      <c r="G153" s="16"/>
      <c r="H153" s="912"/>
      <c r="I153" s="912"/>
      <c r="J153" s="912"/>
      <c r="K153" s="912"/>
      <c r="L153" s="912"/>
      <c r="M153" s="912"/>
      <c r="N153" s="912"/>
      <c r="O153" s="912"/>
      <c r="P153" s="912"/>
      <c r="Q153" s="912"/>
      <c r="R153" s="912"/>
      <c r="S153" s="912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328"/>
      <c r="AS153" s="328"/>
      <c r="AT153" s="328"/>
      <c r="AU153" s="328"/>
      <c r="AV153" s="323"/>
      <c r="AW153" s="323"/>
      <c r="AX153" s="323"/>
      <c r="AY153" s="324"/>
      <c r="AZ153" s="323"/>
      <c r="BA153" s="323"/>
      <c r="BB153" s="323"/>
      <c r="BC153" s="323"/>
      <c r="BD153" s="325"/>
      <c r="BE153" s="326"/>
      <c r="BF153" s="16"/>
      <c r="BG153" s="321"/>
    </row>
    <row r="154" spans="1:70" s="83" customFormat="1" ht="15" customHeight="1" x14ac:dyDescent="0.2">
      <c r="A154" s="321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41"/>
      <c r="AR154" s="328"/>
      <c r="AS154" s="328"/>
      <c r="AT154" s="328"/>
      <c r="AU154" s="328"/>
      <c r="AV154" s="328"/>
      <c r="AW154" s="328"/>
      <c r="AX154" s="328"/>
      <c r="AY154" s="329"/>
      <c r="AZ154" s="323"/>
      <c r="BA154" s="323"/>
      <c r="BB154" s="323"/>
      <c r="BC154" s="323"/>
      <c r="BD154" s="325"/>
      <c r="BE154" s="326"/>
      <c r="BF154" s="16"/>
      <c r="BG154" s="321"/>
    </row>
    <row r="155" spans="1:70" s="322" customFormat="1" ht="15" customHeight="1" x14ac:dyDescent="0.2">
      <c r="A155" s="321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41"/>
      <c r="AR155" s="328"/>
      <c r="AS155" s="328"/>
      <c r="AT155" s="328"/>
      <c r="AU155" s="1028">
        <v>12.5</v>
      </c>
      <c r="AV155" s="1028"/>
      <c r="AW155" s="1028"/>
      <c r="AX155" s="1028"/>
      <c r="AY155" s="329"/>
      <c r="AZ155" s="323"/>
      <c r="BA155" s="323"/>
      <c r="BB155" s="323"/>
      <c r="BC155" s="323"/>
      <c r="BD155" s="325"/>
      <c r="BE155" s="326"/>
      <c r="BF155" s="16"/>
      <c r="BG155" s="321"/>
      <c r="BH155" s="83"/>
      <c r="BI155" s="83"/>
      <c r="BJ155" s="83"/>
      <c r="BK155" s="83"/>
      <c r="BL155" s="83"/>
      <c r="BM155" s="83"/>
      <c r="BN155" s="83"/>
      <c r="BO155" s="83"/>
      <c r="BP155" s="83"/>
      <c r="BQ155" s="83"/>
      <c r="BR155" s="83"/>
    </row>
    <row r="156" spans="1:70" s="322" customFormat="1" ht="15" customHeight="1" x14ac:dyDescent="0.2">
      <c r="A156" s="321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328"/>
      <c r="AS156" s="328"/>
      <c r="AT156" s="328"/>
      <c r="AU156" s="1028"/>
      <c r="AV156" s="1028"/>
      <c r="AW156" s="1028"/>
      <c r="AX156" s="1028"/>
      <c r="AY156" s="329"/>
      <c r="AZ156" s="323"/>
      <c r="BA156" s="323"/>
      <c r="BB156" s="328"/>
      <c r="BC156" s="328"/>
      <c r="BD156" s="325"/>
      <c r="BE156" s="326"/>
      <c r="BF156" s="16"/>
      <c r="BG156" s="321"/>
      <c r="BH156" s="83"/>
      <c r="BI156" s="83"/>
      <c r="BJ156" s="83"/>
      <c r="BK156" s="83"/>
      <c r="BL156" s="83"/>
      <c r="BM156" s="83"/>
      <c r="BN156" s="83"/>
      <c r="BO156" s="83"/>
      <c r="BP156" s="83"/>
      <c r="BQ156" s="83"/>
      <c r="BR156" s="83"/>
    </row>
    <row r="157" spans="1:70" s="322" customFormat="1" ht="15" customHeight="1" x14ac:dyDescent="0.2">
      <c r="A157" s="321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328"/>
      <c r="AS157" s="323"/>
      <c r="AT157" s="323"/>
      <c r="AU157" s="323"/>
      <c r="AV157" s="328"/>
      <c r="AW157" s="328"/>
      <c r="AX157" s="328"/>
      <c r="AY157" s="329"/>
      <c r="AZ157" s="323"/>
      <c r="BA157" s="323"/>
      <c r="BB157" s="323"/>
      <c r="BC157" s="328"/>
      <c r="BD157" s="325"/>
      <c r="BE157" s="326"/>
      <c r="BF157" s="16"/>
      <c r="BG157" s="321"/>
      <c r="BH157" s="83"/>
      <c r="BI157" s="83"/>
      <c r="BJ157" s="83"/>
      <c r="BK157" s="83"/>
      <c r="BL157" s="83"/>
      <c r="BM157" s="83"/>
      <c r="BN157" s="83"/>
      <c r="BO157" s="83"/>
      <c r="BP157" s="83"/>
      <c r="BQ157" s="83"/>
      <c r="BR157" s="83"/>
    </row>
    <row r="158" spans="1:70" s="322" customFormat="1" ht="15" customHeight="1" thickBot="1" x14ac:dyDescent="0.25">
      <c r="A158" s="321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357"/>
      <c r="AS158" s="357"/>
      <c r="AT158" s="357"/>
      <c r="AU158" s="357"/>
      <c r="AV158" s="357"/>
      <c r="AW158" s="357"/>
      <c r="AX158" s="357"/>
      <c r="AY158" s="357"/>
      <c r="AZ158" s="357"/>
      <c r="BA158" s="357"/>
      <c r="BB158" s="357"/>
      <c r="BC158" s="357"/>
      <c r="BD158" s="358"/>
      <c r="BE158" s="326"/>
      <c r="BF158" s="304"/>
      <c r="BG158" s="321"/>
      <c r="BH158" s="83"/>
      <c r="BI158" s="83"/>
      <c r="BJ158" s="83"/>
      <c r="BK158" s="83"/>
      <c r="BL158" s="83"/>
      <c r="BM158" s="83"/>
      <c r="BN158" s="83"/>
      <c r="BO158" s="83"/>
      <c r="BP158" s="83"/>
      <c r="BQ158" s="83"/>
      <c r="BR158" s="83"/>
    </row>
    <row r="159" spans="1:70" s="314" customFormat="1" ht="15" customHeight="1" thickBot="1" x14ac:dyDescent="0.25">
      <c r="A159" s="315"/>
      <c r="B159" s="304"/>
      <c r="C159" s="304"/>
      <c r="D159" s="304"/>
      <c r="E159" s="304"/>
      <c r="F159" s="304"/>
      <c r="G159" s="304"/>
      <c r="H159" s="304"/>
      <c r="I159" s="304"/>
      <c r="J159" s="304"/>
      <c r="K159" s="304"/>
      <c r="L159" s="304"/>
      <c r="M159" s="304"/>
      <c r="N159" s="304"/>
      <c r="O159" s="304"/>
      <c r="P159" s="304"/>
      <c r="Q159" s="304"/>
      <c r="R159" s="304"/>
      <c r="S159" s="304"/>
      <c r="T159" s="304"/>
      <c r="U159" s="304"/>
      <c r="V159" s="304"/>
      <c r="W159" s="304"/>
      <c r="X159" s="304"/>
      <c r="Y159" s="304"/>
      <c r="Z159" s="304"/>
      <c r="AA159" s="304"/>
      <c r="AB159" s="304"/>
      <c r="AC159" s="304"/>
      <c r="AD159" s="304"/>
      <c r="AE159" s="304"/>
      <c r="AF159" s="304"/>
      <c r="AG159" s="304"/>
      <c r="AH159" s="304"/>
      <c r="AI159" s="304"/>
      <c r="AJ159" s="304"/>
      <c r="AK159" s="304"/>
      <c r="AL159" s="304"/>
      <c r="AM159" s="304"/>
      <c r="AN159" s="304"/>
      <c r="AO159" s="304"/>
      <c r="AP159" s="304"/>
      <c r="AQ159" s="304"/>
      <c r="AR159" s="359"/>
      <c r="AS159" s="359"/>
      <c r="AT159" s="359"/>
      <c r="AU159" s="359"/>
      <c r="AV159" s="359"/>
      <c r="AW159" s="359"/>
      <c r="AX159" s="359"/>
      <c r="AY159" s="359"/>
      <c r="AZ159" s="359"/>
      <c r="BA159" s="359"/>
      <c r="BB159" s="359"/>
      <c r="BC159" s="359"/>
      <c r="BD159" s="359"/>
      <c r="BE159" s="360"/>
      <c r="BF159" s="304"/>
      <c r="BG159" s="315"/>
      <c r="BH159" s="317"/>
      <c r="BI159" s="317"/>
      <c r="BJ159" s="317"/>
      <c r="BK159" s="317"/>
      <c r="BL159" s="317"/>
      <c r="BM159" s="317"/>
      <c r="BN159" s="317"/>
      <c r="BO159" s="317"/>
      <c r="BP159" s="317"/>
      <c r="BQ159" s="317"/>
      <c r="BR159" s="317"/>
    </row>
    <row r="160" spans="1:70" s="314" customFormat="1" ht="15" customHeight="1" thickTop="1" x14ac:dyDescent="0.2">
      <c r="A160" s="315"/>
      <c r="B160" s="304"/>
      <c r="C160" s="304"/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  <c r="W160" s="304"/>
      <c r="X160" s="304"/>
      <c r="Y160" s="304"/>
      <c r="Z160" s="304"/>
      <c r="AA160" s="304"/>
      <c r="AB160" s="304"/>
      <c r="AC160" s="304"/>
      <c r="AD160" s="304"/>
      <c r="AE160" s="304"/>
      <c r="AF160" s="304"/>
      <c r="AG160" s="304"/>
      <c r="AH160" s="304"/>
      <c r="AI160" s="304"/>
      <c r="AJ160" s="304"/>
      <c r="AK160" s="304"/>
      <c r="AL160" s="304"/>
      <c r="AM160" s="304"/>
      <c r="AN160" s="304"/>
      <c r="AO160" s="304"/>
      <c r="AP160" s="304"/>
      <c r="AQ160" s="304"/>
      <c r="AR160" s="304"/>
      <c r="AS160" s="304"/>
      <c r="AT160" s="304"/>
      <c r="AU160" s="304"/>
      <c r="AV160" s="304"/>
      <c r="AW160" s="304"/>
      <c r="AX160" s="304"/>
      <c r="AY160" s="304"/>
      <c r="AZ160" s="304"/>
      <c r="BA160" s="304"/>
      <c r="BB160" s="304"/>
      <c r="BC160" s="304"/>
      <c r="BD160" s="304"/>
      <c r="BE160" s="304"/>
      <c r="BF160" s="304"/>
      <c r="BG160" s="315"/>
      <c r="BH160" s="317"/>
      <c r="BI160" s="317"/>
      <c r="BJ160" s="317"/>
      <c r="BK160" s="317"/>
      <c r="BL160" s="317"/>
      <c r="BM160" s="317"/>
      <c r="BN160" s="317"/>
      <c r="BO160" s="317"/>
      <c r="BP160" s="317"/>
      <c r="BQ160" s="317"/>
      <c r="BR160" s="317"/>
    </row>
    <row r="161" spans="1:98" s="322" customFormat="1" ht="15" customHeight="1" x14ac:dyDescent="0.2">
      <c r="A161" s="315"/>
      <c r="B161" s="304"/>
      <c r="C161" s="913" t="s">
        <v>390</v>
      </c>
      <c r="D161" s="914"/>
      <c r="E161" s="914"/>
      <c r="F161" s="914"/>
      <c r="G161" s="914"/>
      <c r="H161" s="914"/>
      <c r="I161" s="914"/>
      <c r="J161" s="914"/>
      <c r="K161" s="914"/>
      <c r="L161" s="914"/>
      <c r="M161" s="914"/>
      <c r="N161" s="914"/>
      <c r="O161" s="914"/>
      <c r="P161" s="914"/>
      <c r="Q161" s="914"/>
      <c r="R161" s="914"/>
      <c r="S161" s="914"/>
      <c r="T161" s="914"/>
      <c r="U161" s="914"/>
      <c r="V161" s="914"/>
      <c r="W161" s="914"/>
      <c r="X161" s="914"/>
      <c r="Y161" s="914"/>
      <c r="Z161" s="914"/>
      <c r="AA161" s="914"/>
      <c r="AB161" s="914"/>
      <c r="AC161" s="914"/>
      <c r="AD161" s="914"/>
      <c r="AE161" s="914"/>
      <c r="AF161" s="914"/>
      <c r="AG161" s="914"/>
      <c r="AH161" s="914"/>
      <c r="AI161" s="914"/>
      <c r="AJ161" s="914"/>
      <c r="AK161" s="914"/>
      <c r="AL161" s="914"/>
      <c r="AM161" s="914"/>
      <c r="AN161" s="914"/>
      <c r="AO161" s="914"/>
      <c r="AP161" s="914"/>
      <c r="AQ161" s="914"/>
      <c r="AR161" s="914"/>
      <c r="AS161" s="914"/>
      <c r="AT161" s="914"/>
      <c r="AU161" s="914"/>
      <c r="AV161" s="914"/>
      <c r="AW161" s="914"/>
      <c r="AX161" s="304"/>
      <c r="AY161" s="304"/>
      <c r="AZ161" s="304"/>
      <c r="BA161" s="304"/>
      <c r="BB161" s="304"/>
      <c r="BC161" s="304"/>
      <c r="BD161" s="304"/>
      <c r="BE161" s="304"/>
      <c r="BF161" s="304"/>
      <c r="BG161" s="321"/>
      <c r="BH161" s="83"/>
      <c r="BI161" s="83"/>
      <c r="BJ161" s="83"/>
      <c r="BK161" s="83"/>
      <c r="BL161" s="83"/>
      <c r="BM161" s="83"/>
      <c r="BN161" s="83"/>
      <c r="BO161" s="83"/>
      <c r="BP161" s="83"/>
      <c r="BQ161" s="83"/>
      <c r="BR161" s="83"/>
    </row>
    <row r="162" spans="1:98" s="322" customFormat="1" ht="15" customHeight="1" thickBot="1" x14ac:dyDescent="0.25">
      <c r="A162" s="315"/>
      <c r="B162" s="304"/>
      <c r="C162" s="304"/>
      <c r="D162" s="304"/>
      <c r="E162" s="304"/>
      <c r="F162" s="304"/>
      <c r="G162" s="304"/>
      <c r="H162" s="304"/>
      <c r="I162" s="304"/>
      <c r="J162" s="304"/>
      <c r="K162" s="304"/>
      <c r="L162" s="304"/>
      <c r="M162" s="304"/>
      <c r="N162" s="304"/>
      <c r="O162" s="304"/>
      <c r="P162" s="304"/>
      <c r="Q162" s="304"/>
      <c r="R162" s="304"/>
      <c r="S162" s="304"/>
      <c r="T162" s="304"/>
      <c r="U162" s="304"/>
      <c r="V162" s="304"/>
      <c r="W162" s="304"/>
      <c r="X162" s="304"/>
      <c r="Y162" s="304"/>
      <c r="Z162" s="304"/>
      <c r="AA162" s="304"/>
      <c r="AB162" s="304"/>
      <c r="AC162" s="304"/>
      <c r="AD162" s="304"/>
      <c r="AE162" s="304"/>
      <c r="AF162" s="304"/>
      <c r="AG162" s="304"/>
      <c r="AH162" s="304"/>
      <c r="AI162" s="304"/>
      <c r="AJ162" s="304"/>
      <c r="AK162" s="304"/>
      <c r="AL162" s="304"/>
      <c r="AM162" s="304"/>
      <c r="AN162" s="304"/>
      <c r="AO162" s="304"/>
      <c r="AP162" s="304"/>
      <c r="AQ162" s="304"/>
      <c r="AR162" s="304"/>
      <c r="AS162" s="304"/>
      <c r="AT162" s="304"/>
      <c r="AU162" s="304"/>
      <c r="AV162" s="304"/>
      <c r="AW162" s="304"/>
      <c r="AX162" s="304"/>
      <c r="AY162" s="304"/>
      <c r="AZ162" s="304"/>
      <c r="BA162" s="304"/>
      <c r="BB162" s="304"/>
      <c r="BC162" s="304"/>
      <c r="BD162" s="304"/>
      <c r="BE162" s="304"/>
      <c r="BF162" s="304"/>
      <c r="BG162" s="321"/>
      <c r="BH162" s="83"/>
      <c r="BI162" s="83"/>
      <c r="BJ162" s="83"/>
      <c r="BK162" s="83"/>
      <c r="BL162" s="83"/>
      <c r="BM162" s="83"/>
      <c r="BN162" s="83"/>
      <c r="BO162" s="83"/>
      <c r="BP162" s="83"/>
      <c r="BQ162" s="83"/>
      <c r="BR162" s="83"/>
    </row>
    <row r="163" spans="1:98" s="322" customFormat="1" ht="15" customHeight="1" thickBot="1" x14ac:dyDescent="0.25">
      <c r="A163" s="315"/>
      <c r="B163" s="304"/>
      <c r="C163" s="121" t="s">
        <v>187</v>
      </c>
      <c r="D163" s="121"/>
      <c r="E163" s="121"/>
      <c r="F163" s="718" t="str">
        <f>IF(AB9="","",BJ75+303)</f>
        <v/>
      </c>
      <c r="G163" s="719"/>
      <c r="H163" s="719"/>
      <c r="I163" s="719"/>
      <c r="J163" s="720"/>
      <c r="K163" s="907" t="s">
        <v>136</v>
      </c>
      <c r="L163" s="908"/>
      <c r="M163" s="909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304"/>
      <c r="AY163" s="304"/>
      <c r="AZ163" s="304"/>
      <c r="BA163" s="304"/>
      <c r="BB163" s="304"/>
      <c r="BC163" s="304"/>
      <c r="BD163" s="304"/>
      <c r="BE163" s="304"/>
      <c r="BF163" s="304"/>
      <c r="BG163" s="321"/>
      <c r="BH163" s="83"/>
      <c r="BI163" s="83"/>
      <c r="BJ163" s="83"/>
      <c r="BK163" s="83"/>
      <c r="BL163" s="83"/>
      <c r="BM163" s="83"/>
      <c r="BN163" s="83"/>
      <c r="BO163" s="83"/>
      <c r="BP163" s="83"/>
      <c r="BQ163" s="83"/>
      <c r="BR163" s="83"/>
    </row>
    <row r="164" spans="1:98" s="322" customFormat="1" ht="15" customHeight="1" x14ac:dyDescent="0.2">
      <c r="A164" s="315"/>
      <c r="B164" s="304"/>
      <c r="C164" s="304"/>
      <c r="D164" s="304"/>
      <c r="E164" s="304"/>
      <c r="F164" s="304"/>
      <c r="G164" s="304"/>
      <c r="H164" s="304"/>
      <c r="I164" s="304"/>
      <c r="J164" s="304"/>
      <c r="K164" s="304"/>
      <c r="L164" s="304"/>
      <c r="M164" s="304"/>
      <c r="N164" s="304"/>
      <c r="O164" s="304"/>
      <c r="P164" s="304"/>
      <c r="Q164" s="304"/>
      <c r="R164" s="304"/>
      <c r="S164" s="304"/>
      <c r="T164" s="304"/>
      <c r="U164" s="304"/>
      <c r="V164" s="304"/>
      <c r="W164" s="304"/>
      <c r="X164" s="304"/>
      <c r="Y164" s="304"/>
      <c r="Z164" s="304"/>
      <c r="AA164" s="304"/>
      <c r="AB164" s="304"/>
      <c r="AC164" s="304"/>
      <c r="AD164" s="304"/>
      <c r="AE164" s="304"/>
      <c r="AF164" s="304"/>
      <c r="AG164" s="304"/>
      <c r="AH164" s="304"/>
      <c r="AI164" s="304"/>
      <c r="AJ164" s="304"/>
      <c r="AK164" s="304"/>
      <c r="AL164" s="304"/>
      <c r="AM164" s="304"/>
      <c r="AN164" s="304"/>
      <c r="AO164" s="304"/>
      <c r="AP164" s="304"/>
      <c r="AQ164" s="304"/>
      <c r="AR164" s="304"/>
      <c r="AS164" s="304"/>
      <c r="AT164" s="304"/>
      <c r="AU164" s="304"/>
      <c r="AV164" s="304"/>
      <c r="AW164" s="304"/>
      <c r="AX164" s="304"/>
      <c r="AY164" s="304"/>
      <c r="AZ164" s="304"/>
      <c r="BA164" s="304"/>
      <c r="BB164" s="304"/>
      <c r="BC164" s="304"/>
      <c r="BD164" s="304"/>
      <c r="BE164" s="304"/>
      <c r="BF164" s="304"/>
      <c r="BG164" s="321"/>
      <c r="BH164" s="83"/>
      <c r="BI164" s="83"/>
      <c r="BJ164" s="83"/>
      <c r="BK164" s="83"/>
      <c r="BL164" s="83"/>
      <c r="BM164" s="83"/>
      <c r="BN164" s="83"/>
      <c r="BO164" s="83"/>
      <c r="BP164" s="83"/>
      <c r="BQ164" s="83"/>
      <c r="BR164" s="83"/>
    </row>
    <row r="165" spans="1:98" s="322" customFormat="1" ht="15" customHeight="1" x14ac:dyDescent="0.2">
      <c r="A165" s="315"/>
      <c r="B165" s="315"/>
      <c r="C165" s="315"/>
      <c r="D165" s="315"/>
      <c r="E165" s="315"/>
      <c r="F165" s="315"/>
      <c r="G165" s="315"/>
      <c r="H165" s="315"/>
      <c r="I165" s="315"/>
      <c r="J165" s="315"/>
      <c r="K165" s="315"/>
      <c r="L165" s="315"/>
      <c r="M165" s="315"/>
      <c r="N165" s="315"/>
      <c r="O165" s="315"/>
      <c r="P165" s="315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15"/>
      <c r="AI165" s="315"/>
      <c r="AJ165" s="315"/>
      <c r="AK165" s="315"/>
      <c r="AL165" s="315"/>
      <c r="AM165" s="315"/>
      <c r="AN165" s="315"/>
      <c r="AO165" s="315"/>
      <c r="AP165" s="315"/>
      <c r="AQ165" s="315"/>
      <c r="AR165" s="315"/>
      <c r="AS165" s="315"/>
      <c r="AT165" s="315"/>
      <c r="AU165" s="315"/>
      <c r="AV165" s="315"/>
      <c r="AW165" s="315"/>
      <c r="AX165" s="315"/>
      <c r="AY165" s="315"/>
      <c r="AZ165" s="315"/>
      <c r="BA165" s="315"/>
      <c r="BB165" s="315"/>
      <c r="BC165" s="315"/>
      <c r="BD165" s="315"/>
      <c r="BE165" s="315"/>
      <c r="BF165" s="315"/>
      <c r="BG165" s="321"/>
      <c r="BH165" s="83"/>
      <c r="BI165" s="83"/>
      <c r="BJ165" s="83"/>
      <c r="BK165" s="83"/>
      <c r="BL165" s="83"/>
      <c r="BM165" s="83"/>
      <c r="BN165" s="83"/>
      <c r="BO165" s="83"/>
      <c r="BP165" s="83"/>
      <c r="BQ165" s="83"/>
      <c r="BR165" s="83"/>
    </row>
    <row r="166" spans="1:98" ht="15.75" x14ac:dyDescent="0.2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131"/>
      <c r="AO166" s="131"/>
      <c r="AP166" s="131"/>
      <c r="AQ166" s="131"/>
      <c r="AR166" s="105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161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</row>
    <row r="167" spans="1:98" ht="23.25" x14ac:dyDescent="0.2">
      <c r="A167" s="101"/>
      <c r="B167" s="101"/>
      <c r="C167" s="906" t="s">
        <v>808</v>
      </c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900"/>
      <c r="AE167" s="900"/>
      <c r="AF167" s="900"/>
      <c r="AG167" s="900"/>
      <c r="AH167" s="900"/>
      <c r="AI167" s="900"/>
      <c r="AJ167" s="900"/>
      <c r="AK167" s="900"/>
      <c r="AL167" s="900"/>
      <c r="AM167" s="900"/>
      <c r="AN167" s="900"/>
      <c r="AO167" s="900"/>
      <c r="AP167" s="900"/>
      <c r="AQ167" s="900"/>
      <c r="AR167" s="900"/>
      <c r="AS167" s="900"/>
      <c r="AT167" s="900"/>
      <c r="AU167" s="900"/>
      <c r="AV167" s="900"/>
      <c r="AW167" s="900"/>
      <c r="AX167" s="900"/>
      <c r="AY167" s="900"/>
      <c r="AZ167" s="900"/>
      <c r="BA167" s="900"/>
      <c r="BB167" s="900"/>
      <c r="BC167" s="900"/>
      <c r="BD167" s="900"/>
      <c r="BE167" s="900"/>
      <c r="BF167" s="102"/>
      <c r="BG167" s="102"/>
      <c r="BH167" s="161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</row>
    <row r="168" spans="1:98" x14ac:dyDescent="0.2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161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</row>
    <row r="169" spans="1:98" ht="13.5" thickBot="1" x14ac:dyDescent="0.25">
      <c r="A169" s="94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94"/>
      <c r="BH169" s="161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</row>
    <row r="170" spans="1:98" ht="13.5" thickBot="1" x14ac:dyDescent="0.25">
      <c r="A170" s="94"/>
      <c r="B170" s="63"/>
      <c r="C170" s="895" t="s">
        <v>176</v>
      </c>
      <c r="D170" s="895"/>
      <c r="E170" s="895"/>
      <c r="F170" s="895"/>
      <c r="G170" s="895"/>
      <c r="H170" s="895"/>
      <c r="I170" s="895"/>
      <c r="J170" s="895"/>
      <c r="K170" s="895"/>
      <c r="L170" s="895"/>
      <c r="M170" s="895"/>
      <c r="N170" s="895"/>
      <c r="O170" s="895"/>
      <c r="P170" s="895"/>
      <c r="Q170" s="895"/>
      <c r="R170" s="895"/>
      <c r="S170" s="927" t="s">
        <v>89</v>
      </c>
      <c r="T170" s="927"/>
      <c r="U170" s="927"/>
      <c r="V170" s="927"/>
      <c r="W170" s="927"/>
      <c r="X170" s="927"/>
      <c r="Y170" s="927"/>
      <c r="Z170" s="927"/>
      <c r="AA170" s="63"/>
      <c r="AB170" s="63"/>
      <c r="AC170" s="63"/>
      <c r="AD170" s="63"/>
      <c r="AE170" s="63"/>
      <c r="AF170" s="63"/>
      <c r="AG170" s="66"/>
      <c r="AH170" s="66"/>
      <c r="AI170" s="66"/>
      <c r="AJ170" s="699" t="s">
        <v>189</v>
      </c>
      <c r="AK170" s="699"/>
      <c r="AL170" s="699"/>
      <c r="AM170" s="699"/>
      <c r="AN170" s="699"/>
      <c r="AO170" s="699"/>
      <c r="AP170" s="699"/>
      <c r="AQ170" s="699"/>
      <c r="AR170" s="699"/>
      <c r="AS170" s="699"/>
      <c r="AT170" s="699"/>
      <c r="AU170" s="699"/>
      <c r="AV170" s="699"/>
      <c r="AW170" s="699"/>
      <c r="AX170" s="699"/>
      <c r="AY170" s="699"/>
      <c r="AZ170" s="699"/>
      <c r="BA170" s="699"/>
      <c r="BB170" s="699"/>
      <c r="BC170" s="699"/>
      <c r="BD170" s="699"/>
      <c r="BE170" s="699"/>
      <c r="BF170" s="63"/>
      <c r="BG170" s="94"/>
      <c r="BH170" s="161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</row>
    <row r="171" spans="1:98" x14ac:dyDescent="0.2">
      <c r="A171" s="94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6"/>
      <c r="AH171" s="66"/>
      <c r="AI171" s="66"/>
      <c r="AJ171" s="699" t="s">
        <v>217</v>
      </c>
      <c r="AK171" s="699"/>
      <c r="AL171" s="699"/>
      <c r="AM171" s="699"/>
      <c r="AN171" s="699"/>
      <c r="AO171" s="699"/>
      <c r="AP171" s="699"/>
      <c r="AQ171" s="699"/>
      <c r="AR171" s="699"/>
      <c r="AS171" s="699"/>
      <c r="AT171" s="699"/>
      <c r="AU171" s="699"/>
      <c r="AV171" s="699"/>
      <c r="AW171" s="699"/>
      <c r="AX171" s="699"/>
      <c r="AY171" s="699"/>
      <c r="AZ171" s="699"/>
      <c r="BA171" s="699"/>
      <c r="BB171" s="699"/>
      <c r="BC171" s="699"/>
      <c r="BD171" s="699"/>
      <c r="BE171" s="699"/>
      <c r="BF171" s="63"/>
      <c r="BG171" s="94"/>
      <c r="BH171" s="161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  <c r="CB171" s="162"/>
      <c r="CC171" s="162"/>
      <c r="CD171" s="162"/>
      <c r="CE171" s="162"/>
      <c r="CF171" s="162"/>
      <c r="CG171" s="162"/>
      <c r="CH171" s="162"/>
      <c r="CI171" s="162"/>
      <c r="CJ171" s="162"/>
      <c r="CK171" s="162"/>
      <c r="CL171" s="162"/>
      <c r="CM171" s="162"/>
      <c r="CN171" s="162"/>
      <c r="CO171" s="162"/>
      <c r="CP171" s="162"/>
      <c r="CQ171" s="162"/>
      <c r="CR171" s="162"/>
      <c r="CS171" s="162"/>
      <c r="CT171" s="162"/>
    </row>
    <row r="172" spans="1:98" x14ac:dyDescent="0.2">
      <c r="A172" s="94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94"/>
      <c r="BH172" s="161"/>
      <c r="BI172" s="161"/>
      <c r="BJ172" s="161"/>
      <c r="BK172" s="161"/>
      <c r="BL172" s="161"/>
      <c r="BM172" s="161"/>
      <c r="BN172" s="161"/>
      <c r="BO172" s="161"/>
      <c r="BP172" s="161"/>
      <c r="BQ172" s="161"/>
      <c r="BR172" s="161"/>
      <c r="BS172" s="161"/>
      <c r="BT172" s="161"/>
      <c r="BU172" s="162"/>
      <c r="BV172" s="162"/>
      <c r="BW172" s="162"/>
      <c r="BX172" s="162"/>
      <c r="BY172" s="162"/>
      <c r="BZ172" s="162"/>
      <c r="CA172" s="162"/>
      <c r="CB172" s="162"/>
      <c r="CC172" s="162"/>
      <c r="CD172" s="162"/>
      <c r="CE172" s="162"/>
      <c r="CF172" s="162"/>
      <c r="CG172" s="162"/>
      <c r="CH172" s="162"/>
      <c r="CI172" s="162"/>
      <c r="CJ172" s="162"/>
      <c r="CK172" s="162"/>
      <c r="CL172" s="162"/>
      <c r="CM172" s="162"/>
      <c r="CN172" s="162"/>
      <c r="CO172" s="162"/>
      <c r="CP172" s="162"/>
      <c r="CQ172" s="162"/>
      <c r="CR172" s="162"/>
      <c r="CS172" s="162"/>
      <c r="CT172" s="162"/>
    </row>
    <row r="173" spans="1:98" ht="20.25" x14ac:dyDescent="0.2">
      <c r="A173" s="94"/>
      <c r="B173" s="71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901">
        <v>1</v>
      </c>
      <c r="AJ173" s="902"/>
      <c r="AK173" s="151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X173" s="63"/>
      <c r="AY173" s="63"/>
      <c r="AZ173" s="63"/>
      <c r="BA173" s="63"/>
      <c r="BB173" s="63"/>
      <c r="BC173" s="63"/>
      <c r="BD173" s="63"/>
      <c r="BE173" s="63"/>
      <c r="BF173" s="63"/>
      <c r="BG173" s="94"/>
      <c r="BH173" s="161"/>
      <c r="BI173" s="161"/>
      <c r="BJ173" s="161"/>
      <c r="BK173" s="198"/>
      <c r="BL173" s="198"/>
      <c r="BM173" s="198"/>
      <c r="BN173" s="231"/>
      <c r="BO173" s="231"/>
      <c r="BP173" s="231"/>
      <c r="BQ173" s="231"/>
      <c r="BR173" s="169"/>
      <c r="BS173" s="169"/>
      <c r="BT173" s="169"/>
      <c r="BU173" s="161"/>
      <c r="BV173" s="198"/>
      <c r="BW173" s="198"/>
      <c r="BX173" s="198"/>
      <c r="BY173" s="231"/>
      <c r="BZ173" s="231"/>
      <c r="CA173" s="231"/>
      <c r="CB173" s="231"/>
      <c r="CC173" s="169"/>
      <c r="CD173" s="169"/>
      <c r="CE173" s="169"/>
      <c r="CF173" s="161"/>
      <c r="CG173" s="198"/>
      <c r="CH173" s="198"/>
      <c r="CI173" s="198"/>
      <c r="CJ173" s="231"/>
      <c r="CK173" s="231"/>
      <c r="CL173" s="231"/>
      <c r="CM173" s="231"/>
      <c r="CN173" s="169"/>
      <c r="CO173" s="169"/>
      <c r="CP173" s="169"/>
      <c r="CQ173" s="161"/>
      <c r="CR173" s="161"/>
      <c r="CS173" s="161"/>
      <c r="CT173" s="161"/>
    </row>
    <row r="174" spans="1:98" ht="20.25" x14ac:dyDescent="0.2">
      <c r="A174" s="94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151"/>
      <c r="AJ174" s="151"/>
      <c r="AK174" s="151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94"/>
      <c r="BH174" s="161"/>
      <c r="BI174" s="161"/>
      <c r="BJ174" s="161"/>
      <c r="BK174" s="198"/>
      <c r="BL174" s="198"/>
      <c r="BM174" s="198"/>
      <c r="BN174" s="231"/>
      <c r="BO174" s="231"/>
      <c r="BP174" s="231"/>
      <c r="BQ174" s="231"/>
      <c r="BR174" s="169"/>
      <c r="BS174" s="169"/>
      <c r="BT174" s="169"/>
      <c r="BU174" s="161"/>
      <c r="BV174" s="198"/>
      <c r="BW174" s="198"/>
      <c r="BX174" s="198"/>
      <c r="BY174" s="231"/>
      <c r="BZ174" s="231"/>
      <c r="CA174" s="231"/>
      <c r="CB174" s="231"/>
      <c r="CC174" s="169"/>
      <c r="CD174" s="169"/>
      <c r="CE174" s="169"/>
      <c r="CF174" s="161"/>
      <c r="CG174" s="198"/>
      <c r="CH174" s="198"/>
      <c r="CI174" s="198"/>
      <c r="CJ174" s="231"/>
      <c r="CK174" s="231"/>
      <c r="CL174" s="231"/>
      <c r="CM174" s="231"/>
      <c r="CN174" s="169"/>
      <c r="CO174" s="169"/>
      <c r="CP174" s="169"/>
      <c r="CQ174" s="161"/>
      <c r="CR174" s="161"/>
      <c r="CS174" s="161"/>
      <c r="CT174" s="161"/>
    </row>
    <row r="175" spans="1:98" ht="15.75" x14ac:dyDescent="0.2">
      <c r="A175" s="94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94"/>
      <c r="BH175" s="161"/>
      <c r="BI175" s="161"/>
      <c r="BJ175" s="161"/>
      <c r="BK175" s="198"/>
      <c r="BL175" s="198"/>
      <c r="BM175" s="198"/>
      <c r="BN175" s="231"/>
      <c r="BO175" s="231"/>
      <c r="BP175" s="231"/>
      <c r="BQ175" s="231"/>
      <c r="BR175" s="169"/>
      <c r="BS175" s="169"/>
      <c r="BT175" s="169"/>
      <c r="BU175" s="161"/>
      <c r="BV175" s="198"/>
      <c r="BW175" s="198"/>
      <c r="BX175" s="198"/>
      <c r="BY175" s="231"/>
      <c r="BZ175" s="231"/>
      <c r="CA175" s="231"/>
      <c r="CB175" s="231"/>
      <c r="CC175" s="169"/>
      <c r="CD175" s="169"/>
      <c r="CE175" s="169"/>
      <c r="CF175" s="161"/>
      <c r="CG175" s="198"/>
      <c r="CH175" s="198"/>
      <c r="CI175" s="198"/>
      <c r="CJ175" s="231"/>
      <c r="CK175" s="231"/>
      <c r="CL175" s="231"/>
      <c r="CM175" s="231"/>
      <c r="CN175" s="169"/>
      <c r="CO175" s="169"/>
      <c r="CP175" s="169"/>
      <c r="CQ175" s="161"/>
      <c r="CR175" s="161"/>
      <c r="CS175" s="161"/>
      <c r="CT175" s="161"/>
    </row>
    <row r="176" spans="1:98" ht="15.75" x14ac:dyDescent="0.2">
      <c r="A176" s="94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94"/>
      <c r="BH176" s="161"/>
      <c r="BI176" s="161"/>
      <c r="BJ176" s="161"/>
      <c r="BK176" s="198"/>
      <c r="BL176" s="198"/>
      <c r="BM176" s="198"/>
      <c r="BN176" s="231"/>
      <c r="BO176" s="231"/>
      <c r="BP176" s="231"/>
      <c r="BQ176" s="231"/>
      <c r="BR176" s="169"/>
      <c r="BS176" s="169"/>
      <c r="BT176" s="169"/>
      <c r="BU176" s="161"/>
      <c r="BV176" s="198"/>
      <c r="BW176" s="198"/>
      <c r="BX176" s="198"/>
      <c r="BY176" s="231"/>
      <c r="BZ176" s="231"/>
      <c r="CA176" s="231"/>
      <c r="CB176" s="231"/>
      <c r="CC176" s="169"/>
      <c r="CD176" s="169"/>
      <c r="CE176" s="169"/>
      <c r="CF176" s="161"/>
      <c r="CG176" s="198"/>
      <c r="CH176" s="198"/>
      <c r="CI176" s="198"/>
      <c r="CJ176" s="231"/>
      <c r="CK176" s="231"/>
      <c r="CL176" s="231"/>
      <c r="CM176" s="231"/>
      <c r="CN176" s="169"/>
      <c r="CO176" s="169"/>
      <c r="CP176" s="169"/>
      <c r="CQ176" s="161"/>
      <c r="CR176" s="161"/>
      <c r="CS176" s="161"/>
      <c r="CT176" s="161"/>
    </row>
    <row r="177" spans="1:98" ht="15.75" x14ac:dyDescent="0.2">
      <c r="A177" s="94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94"/>
      <c r="BH177" s="161"/>
      <c r="BI177" s="161"/>
      <c r="BJ177" s="161"/>
      <c r="BK177" s="198"/>
      <c r="BL177" s="198"/>
      <c r="BM177" s="198"/>
      <c r="BN177" s="231"/>
      <c r="BO177" s="231"/>
      <c r="BP177" s="231"/>
      <c r="BQ177" s="231"/>
      <c r="BR177" s="169"/>
      <c r="BS177" s="169"/>
      <c r="BT177" s="169"/>
      <c r="BU177" s="161"/>
      <c r="BV177" s="198"/>
      <c r="BW177" s="198"/>
      <c r="BX177" s="198"/>
      <c r="BY177" s="231"/>
      <c r="BZ177" s="231"/>
      <c r="CA177" s="231"/>
      <c r="CB177" s="231"/>
      <c r="CC177" s="169"/>
      <c r="CD177" s="169"/>
      <c r="CE177" s="169"/>
      <c r="CF177" s="161"/>
      <c r="CG177" s="198"/>
      <c r="CH177" s="198"/>
      <c r="CI177" s="198"/>
      <c r="CJ177" s="231"/>
      <c r="CK177" s="231"/>
      <c r="CL177" s="231"/>
      <c r="CM177" s="231"/>
      <c r="CN177" s="169"/>
      <c r="CO177" s="169"/>
      <c r="CP177" s="169"/>
      <c r="CQ177" s="161"/>
      <c r="CR177" s="161"/>
      <c r="CS177" s="161"/>
      <c r="CT177" s="161"/>
    </row>
    <row r="178" spans="1:98" ht="15.75" x14ac:dyDescent="0.2">
      <c r="A178" s="94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94"/>
      <c r="BH178" s="161"/>
      <c r="BI178" s="161"/>
      <c r="BJ178" s="161"/>
      <c r="BK178" s="198"/>
      <c r="BL178" s="198"/>
      <c r="BM178" s="198"/>
      <c r="BN178" s="231"/>
      <c r="BO178" s="231"/>
      <c r="BP178" s="231"/>
      <c r="BQ178" s="231"/>
      <c r="BR178" s="169"/>
      <c r="BS178" s="169"/>
      <c r="BT178" s="169"/>
      <c r="BU178" s="161"/>
      <c r="BV178" s="198"/>
      <c r="BW178" s="198"/>
      <c r="BX178" s="198"/>
      <c r="BY178" s="231"/>
      <c r="BZ178" s="231"/>
      <c r="CA178" s="231"/>
      <c r="CB178" s="231"/>
      <c r="CC178" s="169"/>
      <c r="CD178" s="169"/>
      <c r="CE178" s="169"/>
      <c r="CF178" s="161"/>
      <c r="CG178" s="198"/>
      <c r="CH178" s="198"/>
      <c r="CI178" s="198"/>
      <c r="CJ178" s="231"/>
      <c r="CK178" s="231"/>
      <c r="CL178" s="231"/>
      <c r="CM178" s="231"/>
      <c r="CN178" s="169"/>
      <c r="CO178" s="169"/>
      <c r="CP178" s="169"/>
      <c r="CQ178" s="161"/>
      <c r="CR178" s="161"/>
      <c r="CS178" s="161"/>
      <c r="CT178" s="161"/>
    </row>
    <row r="179" spans="1:98" ht="15.75" x14ac:dyDescent="0.2">
      <c r="A179" s="94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94"/>
      <c r="BH179" s="161"/>
      <c r="BI179" s="161"/>
      <c r="BJ179" s="161"/>
      <c r="BK179" s="198"/>
      <c r="BL179" s="198"/>
      <c r="BM179" s="198"/>
      <c r="BN179" s="231"/>
      <c r="BO179" s="231"/>
      <c r="BP179" s="231"/>
      <c r="BQ179" s="231"/>
      <c r="BR179" s="169"/>
      <c r="BS179" s="169"/>
      <c r="BT179" s="169"/>
      <c r="BU179" s="161"/>
      <c r="BV179" s="198"/>
      <c r="BW179" s="198"/>
      <c r="BX179" s="198"/>
      <c r="BY179" s="231"/>
      <c r="BZ179" s="231"/>
      <c r="CA179" s="231"/>
      <c r="CB179" s="231"/>
      <c r="CC179" s="169"/>
      <c r="CD179" s="169"/>
      <c r="CE179" s="169"/>
      <c r="CF179" s="161"/>
      <c r="CG179" s="198"/>
      <c r="CH179" s="198"/>
      <c r="CI179" s="198"/>
      <c r="CJ179" s="231"/>
      <c r="CK179" s="231"/>
      <c r="CL179" s="231"/>
      <c r="CM179" s="231"/>
      <c r="CN179" s="169"/>
      <c r="CO179" s="169"/>
      <c r="CP179" s="169"/>
      <c r="CQ179" s="161"/>
      <c r="CR179" s="161"/>
      <c r="CS179" s="161"/>
      <c r="CT179" s="161"/>
    </row>
    <row r="180" spans="1:98" ht="15.75" x14ac:dyDescent="0.2">
      <c r="A180" s="94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94"/>
      <c r="BH180" s="161"/>
      <c r="BI180" s="161"/>
      <c r="BJ180" s="161"/>
      <c r="BK180" s="198"/>
      <c r="BL180" s="198"/>
      <c r="BM180" s="198"/>
      <c r="BN180" s="231"/>
      <c r="BO180" s="231"/>
      <c r="BP180" s="231"/>
      <c r="BQ180" s="231"/>
      <c r="BR180" s="169"/>
      <c r="BS180" s="169"/>
      <c r="BT180" s="169"/>
      <c r="BU180" s="161"/>
      <c r="BV180" s="198"/>
      <c r="BW180" s="198"/>
      <c r="BX180" s="198"/>
      <c r="BY180" s="231"/>
      <c r="BZ180" s="231"/>
      <c r="CA180" s="231"/>
      <c r="CB180" s="231"/>
      <c r="CC180" s="169"/>
      <c r="CD180" s="169"/>
      <c r="CE180" s="169"/>
      <c r="CF180" s="161"/>
      <c r="CG180" s="198"/>
      <c r="CH180" s="198"/>
      <c r="CI180" s="198"/>
      <c r="CJ180" s="231"/>
      <c r="CK180" s="231"/>
      <c r="CL180" s="231"/>
      <c r="CM180" s="231"/>
      <c r="CN180" s="169"/>
      <c r="CO180" s="169"/>
      <c r="CP180" s="169"/>
      <c r="CQ180" s="161"/>
      <c r="CR180" s="161"/>
      <c r="CS180" s="161"/>
      <c r="CT180" s="161"/>
    </row>
    <row r="181" spans="1:98" ht="15.75" x14ac:dyDescent="0.2">
      <c r="A181" s="94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94"/>
      <c r="BH181" s="161"/>
      <c r="BI181" s="161"/>
      <c r="BJ181" s="161"/>
      <c r="BK181" s="198"/>
      <c r="BL181" s="198"/>
      <c r="BM181" s="198"/>
      <c r="BN181" s="231"/>
      <c r="BO181" s="231"/>
      <c r="BP181" s="231"/>
      <c r="BQ181" s="231"/>
      <c r="BR181" s="169"/>
      <c r="BS181" s="169"/>
      <c r="BT181" s="169"/>
      <c r="BU181" s="161"/>
      <c r="BV181" s="198"/>
      <c r="BW181" s="198"/>
      <c r="BX181" s="198"/>
      <c r="BY181" s="231"/>
      <c r="BZ181" s="231"/>
      <c r="CA181" s="231"/>
      <c r="CB181" s="231"/>
      <c r="CC181" s="169"/>
      <c r="CD181" s="169"/>
      <c r="CE181" s="169"/>
      <c r="CF181" s="161"/>
      <c r="CG181" s="198"/>
      <c r="CH181" s="198"/>
      <c r="CI181" s="198"/>
      <c r="CJ181" s="231"/>
      <c r="CK181" s="231"/>
      <c r="CL181" s="231"/>
      <c r="CM181" s="231"/>
      <c r="CN181" s="169"/>
      <c r="CO181" s="169"/>
      <c r="CP181" s="169"/>
      <c r="CQ181" s="161"/>
      <c r="CR181" s="161"/>
      <c r="CS181" s="161"/>
      <c r="CT181" s="161"/>
    </row>
    <row r="182" spans="1:98" ht="20.25" x14ac:dyDescent="0.2">
      <c r="A182" s="94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901">
        <v>2</v>
      </c>
      <c r="AJ182" s="902"/>
      <c r="AK182" s="151"/>
      <c r="AL182" s="63"/>
      <c r="AM182" s="71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94"/>
      <c r="BH182" s="161"/>
      <c r="BI182" s="161"/>
      <c r="BJ182" s="161"/>
      <c r="BK182" s="198"/>
      <c r="BL182" s="198"/>
      <c r="BM182" s="198"/>
      <c r="BN182" s="231"/>
      <c r="BO182" s="231"/>
      <c r="BP182" s="231"/>
      <c r="BQ182" s="231"/>
      <c r="BR182" s="169"/>
      <c r="BS182" s="169"/>
      <c r="BT182" s="169"/>
      <c r="BU182" s="161"/>
      <c r="BV182" s="198"/>
      <c r="BW182" s="198"/>
      <c r="BX182" s="198"/>
      <c r="BY182" s="231"/>
      <c r="BZ182" s="231"/>
      <c r="CA182" s="231"/>
      <c r="CB182" s="231"/>
      <c r="CC182" s="169"/>
      <c r="CD182" s="169"/>
      <c r="CE182" s="169"/>
      <c r="CF182" s="161"/>
      <c r="CG182" s="198"/>
      <c r="CH182" s="198"/>
      <c r="CI182" s="198"/>
      <c r="CJ182" s="231"/>
      <c r="CK182" s="231"/>
      <c r="CL182" s="231"/>
      <c r="CM182" s="231"/>
      <c r="CN182" s="169"/>
      <c r="CO182" s="169"/>
      <c r="CP182" s="169"/>
      <c r="CQ182" s="161"/>
      <c r="CR182" s="161"/>
      <c r="CS182" s="161"/>
      <c r="CT182" s="161"/>
    </row>
    <row r="183" spans="1:98" ht="20.25" x14ac:dyDescent="0.2">
      <c r="A183" s="94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151"/>
      <c r="AJ183" s="151"/>
      <c r="AK183" s="151"/>
      <c r="AL183" s="63"/>
      <c r="AM183" s="71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94"/>
      <c r="BH183" s="161"/>
      <c r="BI183" s="161"/>
      <c r="BJ183" s="161"/>
      <c r="BK183" s="198"/>
      <c r="BL183" s="198"/>
      <c r="BM183" s="198"/>
      <c r="BN183" s="231"/>
      <c r="BO183" s="231"/>
      <c r="BP183" s="231"/>
      <c r="BQ183" s="231"/>
      <c r="BR183" s="169"/>
      <c r="BS183" s="169"/>
      <c r="BT183" s="169"/>
      <c r="BU183" s="161"/>
      <c r="BV183" s="198"/>
      <c r="BW183" s="198"/>
      <c r="BX183" s="198"/>
      <c r="BY183" s="231"/>
      <c r="BZ183" s="231"/>
      <c r="CA183" s="231"/>
      <c r="CB183" s="231"/>
      <c r="CC183" s="169"/>
      <c r="CD183" s="169"/>
      <c r="CE183" s="169"/>
      <c r="CF183" s="161"/>
      <c r="CG183" s="198"/>
      <c r="CH183" s="198"/>
      <c r="CI183" s="198"/>
      <c r="CJ183" s="231"/>
      <c r="CK183" s="231"/>
      <c r="CL183" s="231"/>
      <c r="CM183" s="231"/>
      <c r="CN183" s="169"/>
      <c r="CO183" s="169"/>
      <c r="CP183" s="169"/>
      <c r="CQ183" s="161"/>
      <c r="CR183" s="161"/>
      <c r="CS183" s="161"/>
      <c r="CT183" s="161"/>
    </row>
    <row r="184" spans="1:98" ht="15.75" x14ac:dyDescent="0.2">
      <c r="A184" s="94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71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94"/>
      <c r="BH184" s="161"/>
      <c r="BI184" s="161"/>
      <c r="BJ184" s="161"/>
      <c r="BK184" s="198"/>
      <c r="BL184" s="198"/>
      <c r="BM184" s="198"/>
      <c r="BN184" s="231"/>
      <c r="BO184" s="231"/>
      <c r="BP184" s="231"/>
      <c r="BQ184" s="231"/>
      <c r="BR184" s="169"/>
      <c r="BS184" s="169"/>
      <c r="BT184" s="169"/>
      <c r="BU184" s="161"/>
      <c r="BV184" s="198"/>
      <c r="BW184" s="198"/>
      <c r="BX184" s="198"/>
      <c r="BY184" s="231"/>
      <c r="BZ184" s="231"/>
      <c r="CA184" s="231"/>
      <c r="CB184" s="231"/>
      <c r="CC184" s="169"/>
      <c r="CD184" s="169"/>
      <c r="CE184" s="169"/>
      <c r="CF184" s="161"/>
      <c r="CG184" s="198"/>
      <c r="CH184" s="198"/>
      <c r="CI184" s="198"/>
      <c r="CJ184" s="231"/>
      <c r="CK184" s="231"/>
      <c r="CL184" s="231"/>
      <c r="CM184" s="231"/>
      <c r="CN184" s="169"/>
      <c r="CO184" s="169"/>
      <c r="CP184" s="169"/>
      <c r="CQ184" s="161"/>
      <c r="CR184" s="161"/>
      <c r="CS184" s="161"/>
      <c r="CT184" s="161"/>
    </row>
    <row r="185" spans="1:98" ht="15.75" x14ac:dyDescent="0.2">
      <c r="A185" s="94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94"/>
      <c r="BH185" s="161"/>
      <c r="BI185" s="161"/>
      <c r="BJ185" s="161"/>
      <c r="BK185" s="198"/>
      <c r="BL185" s="198"/>
      <c r="BM185" s="198"/>
      <c r="BN185" s="231"/>
      <c r="BO185" s="231"/>
      <c r="BP185" s="231"/>
      <c r="BQ185" s="231"/>
      <c r="BR185" s="169"/>
      <c r="BS185" s="169"/>
      <c r="BT185" s="169"/>
      <c r="BU185" s="161"/>
      <c r="BV185" s="198"/>
      <c r="BW185" s="198"/>
      <c r="BX185" s="198"/>
      <c r="BY185" s="231"/>
      <c r="BZ185" s="231"/>
      <c r="CA185" s="231"/>
      <c r="CB185" s="231"/>
      <c r="CC185" s="169"/>
      <c r="CD185" s="169"/>
      <c r="CE185" s="169"/>
      <c r="CF185" s="161"/>
      <c r="CG185" s="198"/>
      <c r="CH185" s="198"/>
      <c r="CI185" s="198"/>
      <c r="CJ185" s="231"/>
      <c r="CK185" s="231"/>
      <c r="CL185" s="231"/>
      <c r="CM185" s="231"/>
      <c r="CN185" s="169"/>
      <c r="CO185" s="169"/>
      <c r="CP185" s="169"/>
      <c r="CQ185" s="161"/>
      <c r="CR185" s="161"/>
      <c r="CS185" s="161"/>
      <c r="CT185" s="161"/>
    </row>
    <row r="186" spans="1:98" ht="15.75" x14ac:dyDescent="0.2">
      <c r="A186" s="94"/>
      <c r="B186" s="63"/>
      <c r="C186" s="898" t="str">
        <f>IF(C116="ATTENTION - Mounting plate 20S4200 should work for this application","Mounting plate 20S4200 should work for this application","")</f>
        <v/>
      </c>
      <c r="D186" s="898"/>
      <c r="E186" s="898"/>
      <c r="F186" s="898"/>
      <c r="G186" s="898"/>
      <c r="H186" s="898"/>
      <c r="I186" s="898"/>
      <c r="J186" s="898"/>
      <c r="K186" s="898"/>
      <c r="L186" s="898"/>
      <c r="M186" s="898"/>
      <c r="N186" s="898"/>
      <c r="O186" s="898"/>
      <c r="P186" s="898"/>
      <c r="Q186" s="898"/>
      <c r="R186" s="898"/>
      <c r="S186" s="898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94"/>
      <c r="BH186" s="161"/>
      <c r="BI186" s="161"/>
      <c r="BJ186" s="161"/>
      <c r="BK186" s="198"/>
      <c r="BL186" s="198"/>
      <c r="BM186" s="198"/>
      <c r="BN186" s="231"/>
      <c r="BO186" s="231"/>
      <c r="BP186" s="231"/>
      <c r="BQ186" s="231"/>
      <c r="BR186" s="169"/>
      <c r="BS186" s="169"/>
      <c r="BT186" s="169"/>
      <c r="BU186" s="161"/>
      <c r="BV186" s="198"/>
      <c r="BW186" s="198"/>
      <c r="BX186" s="198"/>
      <c r="BY186" s="231"/>
      <c r="BZ186" s="231"/>
      <c r="CA186" s="231"/>
      <c r="CB186" s="231"/>
      <c r="CC186" s="169"/>
      <c r="CD186" s="169"/>
      <c r="CE186" s="169"/>
      <c r="CF186" s="161"/>
      <c r="CG186" s="198"/>
      <c r="CH186" s="198"/>
      <c r="CI186" s="198"/>
      <c r="CJ186" s="231"/>
      <c r="CK186" s="231"/>
      <c r="CL186" s="231"/>
      <c r="CM186" s="231"/>
      <c r="CN186" s="169"/>
      <c r="CO186" s="169"/>
      <c r="CP186" s="169"/>
      <c r="CQ186" s="161"/>
      <c r="CR186" s="161"/>
      <c r="CS186" s="161"/>
      <c r="CT186" s="161"/>
    </row>
    <row r="187" spans="1:98" ht="15.75" x14ac:dyDescent="0.2">
      <c r="A187" s="94"/>
      <c r="B187" s="63"/>
      <c r="C187" s="898"/>
      <c r="D187" s="898"/>
      <c r="E187" s="898"/>
      <c r="F187" s="898"/>
      <c r="G187" s="898"/>
      <c r="H187" s="898"/>
      <c r="I187" s="898"/>
      <c r="J187" s="898"/>
      <c r="K187" s="898"/>
      <c r="L187" s="898"/>
      <c r="M187" s="898"/>
      <c r="N187" s="898"/>
      <c r="O187" s="898"/>
      <c r="P187" s="898"/>
      <c r="Q187" s="898"/>
      <c r="R187" s="898"/>
      <c r="S187" s="898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94"/>
      <c r="BH187" s="161"/>
      <c r="BI187" s="161"/>
      <c r="BJ187" s="161"/>
      <c r="BK187" s="198"/>
      <c r="BL187" s="198"/>
      <c r="BM187" s="198"/>
      <c r="BN187" s="231"/>
      <c r="BO187" s="231"/>
      <c r="BP187" s="231"/>
      <c r="BQ187" s="231"/>
      <c r="BR187" s="169"/>
      <c r="BS187" s="169"/>
      <c r="BT187" s="169"/>
      <c r="BU187" s="161"/>
      <c r="BV187" s="198"/>
      <c r="BW187" s="198"/>
      <c r="BX187" s="198"/>
      <c r="BY187" s="231"/>
      <c r="BZ187" s="231"/>
      <c r="CA187" s="231"/>
      <c r="CB187" s="231"/>
      <c r="CC187" s="169"/>
      <c r="CD187" s="169"/>
      <c r="CE187" s="169"/>
      <c r="CF187" s="161"/>
      <c r="CG187" s="198"/>
      <c r="CH187" s="198"/>
      <c r="CI187" s="198"/>
      <c r="CJ187" s="231"/>
      <c r="CK187" s="231"/>
      <c r="CL187" s="231"/>
      <c r="CM187" s="231"/>
      <c r="CN187" s="169"/>
      <c r="CO187" s="169"/>
      <c r="CP187" s="169"/>
      <c r="CQ187" s="161"/>
      <c r="CR187" s="161"/>
      <c r="CS187" s="161"/>
      <c r="CT187" s="161"/>
    </row>
    <row r="188" spans="1:98" ht="15.75" x14ac:dyDescent="0.2">
      <c r="A188" s="94"/>
      <c r="B188" s="63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150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899" t="s">
        <v>190</v>
      </c>
      <c r="AS188" s="899"/>
      <c r="AT188" s="899"/>
      <c r="AU188" s="899"/>
      <c r="AV188" s="899"/>
      <c r="AW188" s="899"/>
      <c r="AX188" s="899"/>
      <c r="AY188" s="899"/>
      <c r="AZ188" s="899"/>
      <c r="BA188" s="899"/>
      <c r="BB188" s="899"/>
      <c r="BC188" s="899"/>
      <c r="BD188" s="899"/>
      <c r="BE188" s="899"/>
      <c r="BF188" s="66"/>
      <c r="BG188" s="94"/>
      <c r="BH188" s="161"/>
      <c r="BI188" s="161"/>
      <c r="BJ188" s="161"/>
      <c r="BK188" s="198"/>
      <c r="BL188" s="198"/>
      <c r="BM188" s="198"/>
      <c r="BN188" s="231"/>
      <c r="BO188" s="231"/>
      <c r="BP188" s="231"/>
      <c r="BQ188" s="231"/>
      <c r="BR188" s="169"/>
      <c r="BS188" s="169"/>
      <c r="BT188" s="169"/>
      <c r="BU188" s="161"/>
      <c r="BV188" s="198"/>
      <c r="BW188" s="198"/>
      <c r="BX188" s="198"/>
      <c r="BY188" s="231"/>
      <c r="BZ188" s="231"/>
      <c r="CA188" s="231"/>
      <c r="CB188" s="231"/>
      <c r="CC188" s="169"/>
      <c r="CD188" s="169"/>
      <c r="CE188" s="169"/>
      <c r="CF188" s="161"/>
      <c r="CG188" s="198"/>
      <c r="CH188" s="198"/>
      <c r="CI188" s="198"/>
      <c r="CJ188" s="231"/>
      <c r="CK188" s="231"/>
      <c r="CL188" s="231"/>
      <c r="CM188" s="231"/>
      <c r="CN188" s="169"/>
      <c r="CO188" s="169"/>
      <c r="CP188" s="169"/>
      <c r="CQ188" s="161"/>
      <c r="CR188" s="161"/>
      <c r="CS188" s="161"/>
      <c r="CT188" s="161"/>
    </row>
    <row r="189" spans="1:98" ht="15.75" x14ac:dyDescent="0.2">
      <c r="A189" s="94"/>
      <c r="B189" s="63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899"/>
      <c r="AS189" s="899"/>
      <c r="AT189" s="899"/>
      <c r="AU189" s="899"/>
      <c r="AV189" s="899"/>
      <c r="AW189" s="899"/>
      <c r="AX189" s="899"/>
      <c r="AY189" s="899"/>
      <c r="AZ189" s="899"/>
      <c r="BA189" s="899"/>
      <c r="BB189" s="899"/>
      <c r="BC189" s="899"/>
      <c r="BD189" s="899"/>
      <c r="BE189" s="899"/>
      <c r="BF189" s="132"/>
      <c r="BG189" s="94"/>
      <c r="BH189" s="161"/>
      <c r="BI189" s="161"/>
      <c r="BJ189" s="161"/>
      <c r="BK189" s="198"/>
      <c r="BL189" s="198"/>
      <c r="BM189" s="198"/>
      <c r="BN189" s="231"/>
      <c r="BO189" s="231"/>
      <c r="BP189" s="231"/>
      <c r="BQ189" s="231"/>
      <c r="BR189" s="169"/>
      <c r="BS189" s="169"/>
      <c r="BT189" s="169"/>
      <c r="BU189" s="161"/>
      <c r="BV189" s="198"/>
      <c r="BW189" s="198"/>
      <c r="BX189" s="198"/>
      <c r="BY189" s="231"/>
      <c r="BZ189" s="231"/>
      <c r="CA189" s="231"/>
      <c r="CB189" s="231"/>
      <c r="CC189" s="169"/>
      <c r="CD189" s="169"/>
      <c r="CE189" s="169"/>
      <c r="CF189" s="161"/>
      <c r="CG189" s="198"/>
      <c r="CH189" s="198"/>
      <c r="CI189" s="198"/>
      <c r="CJ189" s="231"/>
      <c r="CK189" s="231"/>
      <c r="CL189" s="231"/>
      <c r="CM189" s="231"/>
      <c r="CN189" s="169"/>
      <c r="CO189" s="169"/>
      <c r="CP189" s="169"/>
      <c r="CQ189" s="161"/>
      <c r="CR189" s="161"/>
      <c r="CS189" s="161"/>
      <c r="CT189" s="161"/>
    </row>
    <row r="190" spans="1:98" ht="15.75" x14ac:dyDescent="0.2">
      <c r="A190" s="94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3"/>
      <c r="BG190" s="94"/>
      <c r="BH190" s="161"/>
      <c r="BI190" s="161"/>
      <c r="BJ190" s="161"/>
      <c r="BK190" s="198"/>
      <c r="BL190" s="198"/>
      <c r="BM190" s="198"/>
      <c r="BN190" s="231"/>
      <c r="BO190" s="231"/>
      <c r="BP190" s="231"/>
      <c r="BQ190" s="231"/>
      <c r="BR190" s="169"/>
      <c r="BS190" s="169"/>
      <c r="BT190" s="169"/>
      <c r="BU190" s="161"/>
      <c r="BV190" s="198"/>
      <c r="BW190" s="198"/>
      <c r="BX190" s="198"/>
      <c r="BY190" s="231"/>
      <c r="BZ190" s="231"/>
      <c r="CA190" s="231"/>
      <c r="CB190" s="231"/>
      <c r="CC190" s="169"/>
      <c r="CD190" s="169"/>
      <c r="CE190" s="169"/>
      <c r="CF190" s="161"/>
      <c r="CG190" s="198"/>
      <c r="CH190" s="198"/>
      <c r="CI190" s="198"/>
      <c r="CJ190" s="231"/>
      <c r="CK190" s="231"/>
      <c r="CL190" s="231"/>
      <c r="CM190" s="231"/>
      <c r="CN190" s="169"/>
      <c r="CO190" s="169"/>
      <c r="CP190" s="169"/>
      <c r="CQ190" s="161"/>
      <c r="CR190" s="161"/>
      <c r="CS190" s="161"/>
      <c r="CT190" s="161"/>
    </row>
    <row r="191" spans="1:98" ht="15.75" x14ac:dyDescent="0.2">
      <c r="A191" s="94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94"/>
      <c r="BH191" s="161"/>
      <c r="BI191" s="161"/>
      <c r="BJ191" s="161"/>
      <c r="BK191" s="198"/>
      <c r="BL191" s="198"/>
      <c r="BM191" s="198"/>
      <c r="BN191" s="231"/>
      <c r="BO191" s="231"/>
      <c r="BP191" s="231"/>
      <c r="BQ191" s="231"/>
      <c r="BR191" s="169"/>
      <c r="BS191" s="169"/>
      <c r="BT191" s="169"/>
      <c r="BU191" s="161"/>
      <c r="BV191" s="198"/>
      <c r="BW191" s="198"/>
      <c r="BX191" s="198"/>
      <c r="BY191" s="231"/>
      <c r="BZ191" s="231"/>
      <c r="CA191" s="231"/>
      <c r="CB191" s="231"/>
      <c r="CC191" s="169"/>
      <c r="CD191" s="169"/>
      <c r="CE191" s="169"/>
      <c r="CF191" s="161"/>
      <c r="CG191" s="198"/>
      <c r="CH191" s="198"/>
      <c r="CI191" s="198"/>
      <c r="CJ191" s="231"/>
      <c r="CK191" s="231"/>
      <c r="CL191" s="231"/>
      <c r="CM191" s="231"/>
      <c r="CN191" s="169"/>
      <c r="CO191" s="169"/>
      <c r="CP191" s="169"/>
      <c r="CQ191" s="161"/>
      <c r="CR191" s="161"/>
      <c r="CS191" s="161"/>
      <c r="CT191" s="161"/>
    </row>
    <row r="192" spans="1:98" ht="15.75" x14ac:dyDescent="0.2">
      <c r="A192" s="94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6"/>
      <c r="AH192" s="66"/>
      <c r="AI192" s="699" t="s">
        <v>198</v>
      </c>
      <c r="AJ192" s="699"/>
      <c r="AK192" s="699"/>
      <c r="AL192" s="699"/>
      <c r="AM192" s="699"/>
      <c r="AN192" s="699"/>
      <c r="AO192" s="699"/>
      <c r="AP192" s="699"/>
      <c r="AQ192" s="699"/>
      <c r="AR192" s="699"/>
      <c r="AS192" s="699"/>
      <c r="AT192" s="699"/>
      <c r="AU192" s="699"/>
      <c r="AV192" s="699"/>
      <c r="AW192" s="699"/>
      <c r="AX192" s="699"/>
      <c r="AY192" s="699"/>
      <c r="AZ192" s="699"/>
      <c r="BA192" s="699"/>
      <c r="BB192" s="699"/>
      <c r="BC192" s="699"/>
      <c r="BD192" s="699"/>
      <c r="BE192" s="699"/>
      <c r="BF192" s="699"/>
      <c r="BG192" s="94"/>
      <c r="BH192" s="161"/>
      <c r="BI192" s="161"/>
      <c r="BJ192" s="161"/>
      <c r="BK192" s="198"/>
      <c r="BL192" s="198"/>
      <c r="BM192" s="198"/>
      <c r="BN192" s="231"/>
      <c r="BO192" s="231"/>
      <c r="BP192" s="231"/>
      <c r="BQ192" s="231"/>
      <c r="BR192" s="169"/>
      <c r="BS192" s="169"/>
      <c r="BT192" s="169"/>
      <c r="BU192" s="161"/>
      <c r="BV192" s="198"/>
      <c r="BW192" s="198"/>
      <c r="BX192" s="198"/>
      <c r="BY192" s="231"/>
      <c r="BZ192" s="231"/>
      <c r="CA192" s="231"/>
      <c r="CB192" s="231"/>
      <c r="CC192" s="169"/>
      <c r="CD192" s="169"/>
      <c r="CE192" s="169"/>
      <c r="CF192" s="161"/>
      <c r="CG192" s="198"/>
      <c r="CH192" s="198"/>
      <c r="CI192" s="198"/>
      <c r="CJ192" s="231"/>
      <c r="CK192" s="231"/>
      <c r="CL192" s="231"/>
      <c r="CM192" s="231"/>
      <c r="CN192" s="169"/>
      <c r="CO192" s="169"/>
      <c r="CP192" s="169"/>
      <c r="CQ192" s="161"/>
      <c r="CR192" s="161"/>
      <c r="CS192" s="161"/>
      <c r="CT192" s="161"/>
    </row>
    <row r="193" spans="1:98" ht="15.75" x14ac:dyDescent="0.2">
      <c r="A193" s="94"/>
      <c r="B193" s="63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150"/>
      <c r="T193" s="150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6"/>
      <c r="AH193" s="66"/>
      <c r="AI193" s="699" t="s">
        <v>212</v>
      </c>
      <c r="AJ193" s="699"/>
      <c r="AK193" s="699"/>
      <c r="AL193" s="699"/>
      <c r="AM193" s="699"/>
      <c r="AN193" s="699"/>
      <c r="AO193" s="699"/>
      <c r="AP193" s="699"/>
      <c r="AQ193" s="699"/>
      <c r="AR193" s="699"/>
      <c r="AS193" s="699"/>
      <c r="AT193" s="699"/>
      <c r="AU193" s="699"/>
      <c r="AV193" s="699"/>
      <c r="AW193" s="699"/>
      <c r="AX193" s="699"/>
      <c r="AY193" s="699"/>
      <c r="AZ193" s="699"/>
      <c r="BA193" s="699"/>
      <c r="BB193" s="699"/>
      <c r="BC193" s="699"/>
      <c r="BD193" s="699"/>
      <c r="BE193" s="699"/>
      <c r="BF193" s="699"/>
      <c r="BG193" s="94"/>
      <c r="BH193" s="161"/>
      <c r="BI193" s="161"/>
      <c r="BJ193" s="161"/>
      <c r="BK193" s="198"/>
      <c r="BL193" s="198"/>
      <c r="BM193" s="198"/>
      <c r="BN193" s="231"/>
      <c r="BO193" s="231"/>
      <c r="BP193" s="231"/>
      <c r="BQ193" s="231"/>
      <c r="BR193" s="169"/>
      <c r="BS193" s="169"/>
      <c r="BT193" s="169"/>
      <c r="BU193" s="161"/>
      <c r="BV193" s="198"/>
      <c r="BW193" s="198"/>
      <c r="BX193" s="198"/>
      <c r="BY193" s="231"/>
      <c r="BZ193" s="231"/>
      <c r="CA193" s="231"/>
      <c r="CB193" s="231"/>
      <c r="CC193" s="169"/>
      <c r="CD193" s="169"/>
      <c r="CE193" s="169"/>
      <c r="CF193" s="161"/>
      <c r="CG193" s="198"/>
      <c r="CH193" s="198"/>
      <c r="CI193" s="198"/>
      <c r="CJ193" s="231"/>
      <c r="CK193" s="231"/>
      <c r="CL193" s="231"/>
      <c r="CM193" s="231"/>
      <c r="CN193" s="169"/>
      <c r="CO193" s="169"/>
      <c r="CP193" s="169"/>
      <c r="CQ193" s="161"/>
      <c r="CR193" s="161"/>
      <c r="CS193" s="161"/>
      <c r="CT193" s="161"/>
    </row>
    <row r="194" spans="1:98" ht="15.75" x14ac:dyDescent="0.2">
      <c r="A194" s="94"/>
      <c r="B194" s="63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150"/>
      <c r="T194" s="150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94"/>
      <c r="BH194" s="161"/>
      <c r="BI194" s="161"/>
      <c r="BJ194" s="161"/>
      <c r="BK194" s="198"/>
      <c r="BL194" s="198"/>
      <c r="BM194" s="198"/>
      <c r="BN194" s="231"/>
      <c r="BO194" s="231"/>
      <c r="BP194" s="231"/>
      <c r="BQ194" s="231"/>
      <c r="BR194" s="169"/>
      <c r="BS194" s="169"/>
      <c r="BT194" s="169"/>
      <c r="BU194" s="161"/>
      <c r="BV194" s="198"/>
      <c r="BW194" s="198"/>
      <c r="BX194" s="198"/>
      <c r="BY194" s="231"/>
      <c r="BZ194" s="231"/>
      <c r="CA194" s="231"/>
      <c r="CB194" s="231"/>
      <c r="CC194" s="169"/>
      <c r="CD194" s="169"/>
      <c r="CE194" s="169"/>
      <c r="CF194" s="161"/>
      <c r="CG194" s="198"/>
      <c r="CH194" s="198"/>
      <c r="CI194" s="198"/>
      <c r="CJ194" s="231"/>
      <c r="CK194" s="231"/>
      <c r="CL194" s="231"/>
      <c r="CM194" s="231"/>
      <c r="CN194" s="169"/>
      <c r="CO194" s="169"/>
      <c r="CP194" s="169"/>
      <c r="CQ194" s="161"/>
      <c r="CR194" s="161"/>
      <c r="CS194" s="161"/>
      <c r="CT194" s="161"/>
    </row>
    <row r="195" spans="1:98" ht="20.25" x14ac:dyDescent="0.2">
      <c r="A195" s="94"/>
      <c r="B195" s="63"/>
      <c r="C195" s="898" t="s">
        <v>220</v>
      </c>
      <c r="D195" s="898"/>
      <c r="E195" s="898"/>
      <c r="F195" s="898"/>
      <c r="G195" s="898"/>
      <c r="H195" s="898"/>
      <c r="I195" s="898"/>
      <c r="J195" s="898"/>
      <c r="K195" s="898"/>
      <c r="L195" s="898"/>
      <c r="M195" s="898"/>
      <c r="N195" s="898"/>
      <c r="O195" s="898"/>
      <c r="P195" s="898"/>
      <c r="Q195" s="898"/>
      <c r="R195" s="898"/>
      <c r="S195" s="150"/>
      <c r="T195" s="150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901">
        <v>3</v>
      </c>
      <c r="AJ195" s="902"/>
      <c r="AK195" s="151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94"/>
      <c r="BH195" s="161"/>
      <c r="BI195" s="161"/>
      <c r="BJ195" s="161"/>
      <c r="BK195" s="161"/>
      <c r="BL195" s="161"/>
      <c r="BM195" s="161"/>
      <c r="BN195" s="161"/>
      <c r="BO195" s="161"/>
      <c r="BP195" s="161"/>
      <c r="BQ195" s="161"/>
      <c r="BR195" s="161"/>
      <c r="BS195" s="161"/>
      <c r="BT195" s="161"/>
      <c r="BU195" s="161"/>
      <c r="BV195" s="161"/>
      <c r="BW195" s="161"/>
      <c r="BX195" s="161"/>
      <c r="BY195" s="161"/>
      <c r="BZ195" s="161"/>
      <c r="CA195" s="161"/>
      <c r="CB195" s="161"/>
      <c r="CC195" s="161"/>
      <c r="CD195" s="161"/>
      <c r="CE195" s="161"/>
      <c r="CF195" s="161"/>
      <c r="CG195" s="161"/>
      <c r="CH195" s="161"/>
      <c r="CI195" s="161"/>
      <c r="CJ195" s="161"/>
      <c r="CK195" s="161"/>
      <c r="CL195" s="161"/>
      <c r="CM195" s="161"/>
      <c r="CN195" s="161"/>
      <c r="CO195" s="161"/>
      <c r="CP195" s="161"/>
      <c r="CQ195" s="161"/>
      <c r="CR195" s="161"/>
      <c r="CS195" s="161"/>
      <c r="CT195" s="161"/>
    </row>
    <row r="196" spans="1:98" ht="20.25" x14ac:dyDescent="0.2">
      <c r="A196" s="94"/>
      <c r="B196" s="63"/>
      <c r="C196" s="898"/>
      <c r="D196" s="898"/>
      <c r="E196" s="898"/>
      <c r="F196" s="898"/>
      <c r="G196" s="898"/>
      <c r="H196" s="898"/>
      <c r="I196" s="898"/>
      <c r="J196" s="898"/>
      <c r="K196" s="898"/>
      <c r="L196" s="898"/>
      <c r="M196" s="898"/>
      <c r="N196" s="898"/>
      <c r="O196" s="898"/>
      <c r="P196" s="898"/>
      <c r="Q196" s="898"/>
      <c r="R196" s="898"/>
      <c r="S196" s="150"/>
      <c r="T196" s="150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151"/>
      <c r="AJ196" s="151"/>
      <c r="AK196" s="151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94"/>
      <c r="BH196" s="161"/>
      <c r="BI196" s="161"/>
      <c r="BJ196" s="161"/>
      <c r="BK196" s="161"/>
      <c r="BL196" s="161"/>
      <c r="BM196" s="161"/>
      <c r="BN196" s="161"/>
      <c r="BO196" s="161"/>
      <c r="BP196" s="161"/>
      <c r="BQ196" s="161"/>
      <c r="BR196" s="161"/>
      <c r="BS196" s="161"/>
      <c r="BT196" s="161"/>
      <c r="BU196" s="162"/>
      <c r="BV196" s="162"/>
      <c r="BW196" s="162"/>
      <c r="BX196" s="162"/>
      <c r="BY196" s="162"/>
      <c r="BZ196" s="162"/>
      <c r="CA196" s="162"/>
      <c r="CB196" s="162"/>
      <c r="CC196" s="162"/>
      <c r="CD196" s="162"/>
      <c r="CE196" s="162"/>
      <c r="CF196" s="162"/>
      <c r="CG196" s="162"/>
      <c r="CH196" s="162"/>
      <c r="CI196" s="162"/>
      <c r="CJ196" s="162"/>
      <c r="CK196" s="162"/>
      <c r="CL196" s="162"/>
      <c r="CM196" s="162"/>
      <c r="CN196" s="162"/>
      <c r="CO196" s="162"/>
      <c r="CP196" s="162"/>
      <c r="CQ196" s="162"/>
      <c r="CR196" s="162"/>
      <c r="CS196" s="162"/>
      <c r="CT196" s="162"/>
    </row>
    <row r="197" spans="1:98" x14ac:dyDescent="0.2">
      <c r="A197" s="94"/>
      <c r="B197" s="63"/>
      <c r="C197" s="898"/>
      <c r="D197" s="898"/>
      <c r="E197" s="898"/>
      <c r="F197" s="898"/>
      <c r="G197" s="898"/>
      <c r="H197" s="898"/>
      <c r="I197" s="898"/>
      <c r="J197" s="898"/>
      <c r="K197" s="898"/>
      <c r="L197" s="898"/>
      <c r="M197" s="898"/>
      <c r="N197" s="898"/>
      <c r="O197" s="898"/>
      <c r="P197" s="898"/>
      <c r="Q197" s="898"/>
      <c r="R197" s="898"/>
      <c r="S197" s="150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94"/>
      <c r="BH197" s="161"/>
      <c r="BI197" s="161"/>
      <c r="BJ197" s="161"/>
      <c r="BK197" s="161"/>
      <c r="BL197" s="161"/>
      <c r="BM197" s="161"/>
      <c r="BN197" s="161"/>
      <c r="BO197" s="161"/>
      <c r="BP197" s="161"/>
      <c r="BQ197" s="161"/>
      <c r="BR197" s="161"/>
      <c r="BS197" s="161"/>
      <c r="BT197" s="161"/>
      <c r="BU197" s="162"/>
      <c r="BV197" s="162"/>
      <c r="BW197" s="162"/>
      <c r="BX197" s="162"/>
      <c r="BY197" s="162"/>
      <c r="BZ197" s="162"/>
      <c r="CA197" s="162"/>
      <c r="CB197" s="162"/>
      <c r="CC197" s="162"/>
      <c r="CD197" s="162"/>
      <c r="CE197" s="162"/>
      <c r="CF197" s="162"/>
      <c r="CG197" s="162"/>
      <c r="CH197" s="162"/>
      <c r="CI197" s="162"/>
      <c r="CJ197" s="162"/>
      <c r="CK197" s="162"/>
      <c r="CL197" s="162"/>
      <c r="CM197" s="162"/>
      <c r="CN197" s="162"/>
      <c r="CO197" s="162"/>
      <c r="CP197" s="162"/>
      <c r="CQ197" s="162"/>
      <c r="CR197" s="162"/>
      <c r="CS197" s="162"/>
      <c r="CT197" s="162"/>
    </row>
    <row r="198" spans="1:98" ht="13.5" thickBot="1" x14ac:dyDescent="0.25">
      <c r="A198" s="94"/>
      <c r="B198" s="71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94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</row>
    <row r="199" spans="1:98" ht="13.5" thickBot="1" x14ac:dyDescent="0.25">
      <c r="A199" s="94"/>
      <c r="B199" s="63"/>
      <c r="C199" s="895" t="s">
        <v>213</v>
      </c>
      <c r="D199" s="895"/>
      <c r="E199" s="895"/>
      <c r="F199" s="895"/>
      <c r="G199" s="895"/>
      <c r="H199" s="895"/>
      <c r="I199" s="895"/>
      <c r="J199" s="895"/>
      <c r="K199" s="895"/>
      <c r="L199" s="895"/>
      <c r="M199" s="895"/>
      <c r="N199" s="895"/>
      <c r="O199" s="895"/>
      <c r="P199" s="895"/>
      <c r="Q199" s="895"/>
      <c r="R199" s="895"/>
      <c r="S199" s="927" t="s">
        <v>163</v>
      </c>
      <c r="T199" s="927"/>
      <c r="U199" s="927"/>
      <c r="V199" s="927"/>
      <c r="W199" s="927"/>
      <c r="X199" s="927"/>
      <c r="Y199" s="927"/>
      <c r="Z199" s="927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94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</row>
    <row r="200" spans="1:98" x14ac:dyDescent="0.2">
      <c r="A200" s="94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94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</row>
    <row r="201" spans="1:98" x14ac:dyDescent="0.2">
      <c r="A201" s="94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71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94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</row>
    <row r="202" spans="1:98" x14ac:dyDescent="0.2">
      <c r="A202" s="94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94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</row>
    <row r="203" spans="1:98" x14ac:dyDescent="0.2">
      <c r="A203" s="94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94"/>
      <c r="BH203" s="161"/>
      <c r="BI203" s="161"/>
      <c r="BJ203" s="161"/>
      <c r="BK203" s="161"/>
      <c r="BL203" s="161"/>
      <c r="BM203" s="161"/>
      <c r="BN203" s="161"/>
      <c r="BO203" s="161"/>
      <c r="BP203" s="161"/>
      <c r="BQ203" s="161"/>
      <c r="BR203" s="161"/>
      <c r="BS203" s="161"/>
      <c r="BT203" s="161"/>
    </row>
    <row r="204" spans="1:98" x14ac:dyDescent="0.2">
      <c r="A204" s="94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6"/>
      <c r="AH204" s="66"/>
      <c r="AI204" s="699" t="s">
        <v>214</v>
      </c>
      <c r="AJ204" s="699"/>
      <c r="AK204" s="699"/>
      <c r="AL204" s="699"/>
      <c r="AM204" s="699"/>
      <c r="AN204" s="699"/>
      <c r="AO204" s="699"/>
      <c r="AP204" s="699"/>
      <c r="AQ204" s="699"/>
      <c r="AR204" s="699"/>
      <c r="AS204" s="699"/>
      <c r="AT204" s="699"/>
      <c r="AU204" s="699"/>
      <c r="AV204" s="699"/>
      <c r="AW204" s="699"/>
      <c r="AX204" s="699"/>
      <c r="AY204" s="699"/>
      <c r="AZ204" s="699"/>
      <c r="BA204" s="699"/>
      <c r="BB204" s="699"/>
      <c r="BC204" s="699"/>
      <c r="BD204" s="699"/>
      <c r="BE204" s="699"/>
      <c r="BF204" s="699"/>
      <c r="BG204" s="94"/>
      <c r="BH204" s="161"/>
      <c r="BI204" s="161"/>
      <c r="BJ204" s="161"/>
      <c r="BK204" s="161"/>
      <c r="BL204" s="161"/>
      <c r="BM204" s="161"/>
      <c r="BN204" s="161"/>
      <c r="BO204" s="161"/>
      <c r="BP204" s="161"/>
      <c r="BQ204" s="161"/>
      <c r="BR204" s="161"/>
      <c r="BS204" s="161"/>
      <c r="BT204" s="161"/>
    </row>
    <row r="205" spans="1:98" x14ac:dyDescent="0.2">
      <c r="A205" s="94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6"/>
      <c r="AH205" s="66"/>
      <c r="AI205" s="699" t="s">
        <v>191</v>
      </c>
      <c r="AJ205" s="699"/>
      <c r="AK205" s="699"/>
      <c r="AL205" s="699"/>
      <c r="AM205" s="699"/>
      <c r="AN205" s="699"/>
      <c r="AO205" s="699"/>
      <c r="AP205" s="699"/>
      <c r="AQ205" s="699"/>
      <c r="AR205" s="699"/>
      <c r="AS205" s="699"/>
      <c r="AT205" s="699"/>
      <c r="AU205" s="699"/>
      <c r="AV205" s="699"/>
      <c r="AW205" s="699"/>
      <c r="AX205" s="699"/>
      <c r="AY205" s="699"/>
      <c r="AZ205" s="699"/>
      <c r="BA205" s="699"/>
      <c r="BB205" s="699"/>
      <c r="BC205" s="699"/>
      <c r="BD205" s="699"/>
      <c r="BE205" s="699"/>
      <c r="BF205" s="699"/>
      <c r="BG205" s="94"/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</row>
    <row r="206" spans="1:98" x14ac:dyDescent="0.2">
      <c r="A206" s="94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6"/>
      <c r="AH206" s="66"/>
      <c r="AI206" s="699" t="s">
        <v>192</v>
      </c>
      <c r="AJ206" s="699"/>
      <c r="AK206" s="699"/>
      <c r="AL206" s="699"/>
      <c r="AM206" s="699"/>
      <c r="AN206" s="699"/>
      <c r="AO206" s="699"/>
      <c r="AP206" s="699"/>
      <c r="AQ206" s="699"/>
      <c r="AR206" s="699"/>
      <c r="AS206" s="699"/>
      <c r="AT206" s="699"/>
      <c r="AU206" s="699"/>
      <c r="AV206" s="699"/>
      <c r="AW206" s="699"/>
      <c r="AX206" s="699"/>
      <c r="AY206" s="699"/>
      <c r="AZ206" s="699"/>
      <c r="BA206" s="699"/>
      <c r="BB206" s="699"/>
      <c r="BC206" s="699"/>
      <c r="BD206" s="699"/>
      <c r="BE206" s="699"/>
      <c r="BF206" s="699"/>
      <c r="BG206" s="94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161"/>
      <c r="BR206" s="161"/>
      <c r="BS206" s="161"/>
      <c r="BT206" s="161"/>
    </row>
    <row r="207" spans="1:98" x14ac:dyDescent="0.2">
      <c r="A207" s="94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94"/>
      <c r="BH207" s="161"/>
      <c r="BI207" s="161"/>
      <c r="BJ207" s="161"/>
      <c r="BK207" s="161"/>
      <c r="BL207" s="161"/>
      <c r="BM207" s="161"/>
      <c r="BN207" s="161"/>
      <c r="BO207" s="161"/>
      <c r="BP207" s="161"/>
      <c r="BQ207" s="161"/>
      <c r="BR207" s="161"/>
      <c r="BS207" s="161"/>
      <c r="BT207" s="161"/>
    </row>
    <row r="208" spans="1:98" ht="20.25" x14ac:dyDescent="0.2">
      <c r="A208" s="94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901">
        <v>4</v>
      </c>
      <c r="AJ208" s="902"/>
      <c r="AK208" s="151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94"/>
      <c r="BH208" s="161"/>
      <c r="BI208" s="161"/>
      <c r="BJ208" s="161"/>
      <c r="BK208" s="161"/>
      <c r="BL208" s="161"/>
      <c r="BM208" s="161"/>
      <c r="BN208" s="161"/>
      <c r="BO208" s="161"/>
      <c r="BP208" s="161"/>
      <c r="BQ208" s="161"/>
      <c r="BR208" s="161"/>
      <c r="BS208" s="161"/>
      <c r="BT208" s="161"/>
    </row>
    <row r="209" spans="1:72" ht="20.25" x14ac:dyDescent="0.2">
      <c r="A209" s="94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151"/>
      <c r="AJ209" s="151"/>
      <c r="AK209" s="151"/>
      <c r="AL209" s="63"/>
      <c r="AM209" s="63"/>
      <c r="AN209" s="63"/>
      <c r="AO209" s="63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94"/>
      <c r="BH209" s="161"/>
      <c r="BI209" s="161"/>
      <c r="BJ209" s="161"/>
      <c r="BK209" s="161"/>
      <c r="BL209" s="161"/>
      <c r="BM209" s="161"/>
      <c r="BN209" s="161"/>
      <c r="BO209" s="161"/>
      <c r="BP209" s="161"/>
      <c r="BQ209" s="161"/>
      <c r="BR209" s="161"/>
      <c r="BS209" s="161"/>
      <c r="BT209" s="161"/>
    </row>
    <row r="210" spans="1:72" x14ac:dyDescent="0.2">
      <c r="A210" s="94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94"/>
      <c r="BH210" s="161"/>
      <c r="BI210" s="161"/>
      <c r="BJ210" s="161"/>
      <c r="BK210" s="161"/>
      <c r="BL210" s="161"/>
      <c r="BM210" s="161"/>
      <c r="BN210" s="161"/>
      <c r="BO210" s="161"/>
      <c r="BP210" s="161"/>
      <c r="BQ210" s="161"/>
      <c r="BR210" s="161"/>
      <c r="BS210" s="161"/>
      <c r="BT210" s="161"/>
    </row>
    <row r="211" spans="1:72" x14ac:dyDescent="0.2">
      <c r="A211" s="94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94"/>
      <c r="BH211" s="161"/>
      <c r="BI211" s="161"/>
      <c r="BJ211" s="161"/>
      <c r="BK211" s="161"/>
      <c r="BL211" s="161"/>
      <c r="BM211" s="161"/>
      <c r="BN211" s="161"/>
      <c r="BO211" s="161"/>
      <c r="BP211" s="161"/>
      <c r="BQ211" s="161"/>
      <c r="BR211" s="161"/>
      <c r="BS211" s="161"/>
      <c r="BT211" s="161"/>
    </row>
    <row r="212" spans="1:72" x14ac:dyDescent="0.2">
      <c r="A212" s="94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94"/>
      <c r="BH212" s="161"/>
      <c r="BI212" s="161"/>
      <c r="BJ212" s="161"/>
      <c r="BK212" s="161"/>
      <c r="BL212" s="161"/>
      <c r="BM212" s="161"/>
      <c r="BN212" s="161"/>
      <c r="BO212" s="161"/>
      <c r="BP212" s="161"/>
      <c r="BQ212" s="161"/>
      <c r="BR212" s="161"/>
      <c r="BS212" s="161"/>
      <c r="BT212" s="161"/>
    </row>
    <row r="213" spans="1:72" x14ac:dyDescent="0.2">
      <c r="A213" s="94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94"/>
      <c r="BH213" s="161"/>
      <c r="BI213" s="161"/>
      <c r="BJ213" s="161"/>
      <c r="BK213" s="161"/>
      <c r="BL213" s="161"/>
      <c r="BM213" s="161"/>
      <c r="BN213" s="161"/>
      <c r="BO213" s="161"/>
      <c r="BP213" s="161"/>
      <c r="BQ213" s="161"/>
      <c r="BR213" s="161"/>
      <c r="BS213" s="161"/>
      <c r="BT213" s="161"/>
    </row>
    <row r="214" spans="1:72" x14ac:dyDescent="0.2">
      <c r="A214" s="94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94"/>
      <c r="BH214" s="161"/>
      <c r="BI214" s="161"/>
      <c r="BJ214" s="161"/>
      <c r="BK214" s="161"/>
      <c r="BL214" s="161"/>
      <c r="BM214" s="161"/>
      <c r="BN214" s="161"/>
      <c r="BO214" s="161"/>
      <c r="BP214" s="161"/>
      <c r="BQ214" s="161"/>
      <c r="BR214" s="161"/>
      <c r="BS214" s="161"/>
      <c r="BT214" s="161"/>
    </row>
    <row r="215" spans="1:72" x14ac:dyDescent="0.2">
      <c r="A215" s="94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94"/>
      <c r="BH215" s="161"/>
      <c r="BI215" s="161"/>
      <c r="BJ215" s="161"/>
      <c r="BK215" s="161"/>
      <c r="BL215" s="161"/>
      <c r="BM215" s="161"/>
      <c r="BN215" s="161"/>
      <c r="BO215" s="161"/>
      <c r="BP215" s="161"/>
      <c r="BQ215" s="161"/>
      <c r="BR215" s="161"/>
      <c r="BS215" s="161"/>
      <c r="BT215" s="161"/>
    </row>
    <row r="216" spans="1:72" x14ac:dyDescent="0.2">
      <c r="A216" s="94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903" t="s">
        <v>193</v>
      </c>
      <c r="AT216" s="903"/>
      <c r="AU216" s="903"/>
      <c r="AV216" s="903"/>
      <c r="AW216" s="903"/>
      <c r="AX216" s="903"/>
      <c r="AY216" s="903"/>
      <c r="AZ216" s="903"/>
      <c r="BA216" s="903"/>
      <c r="BB216" s="903"/>
      <c r="BC216" s="903"/>
      <c r="BD216" s="903"/>
      <c r="BE216" s="903"/>
      <c r="BF216" s="903"/>
      <c r="BG216" s="94"/>
      <c r="BH216" s="161"/>
      <c r="BI216" s="161"/>
      <c r="BJ216" s="161"/>
      <c r="BK216" s="161"/>
      <c r="BL216" s="161"/>
      <c r="BM216" s="161"/>
      <c r="BN216" s="161"/>
      <c r="BO216" s="161"/>
      <c r="BP216" s="161"/>
      <c r="BQ216" s="161"/>
      <c r="BR216" s="161"/>
      <c r="BS216" s="161"/>
      <c r="BT216" s="161"/>
    </row>
    <row r="217" spans="1:72" x14ac:dyDescent="0.2">
      <c r="A217" s="94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90"/>
      <c r="BH217" s="161"/>
      <c r="BI217" s="161"/>
      <c r="BJ217" s="161"/>
      <c r="BK217" s="161"/>
      <c r="BL217" s="161"/>
      <c r="BM217" s="161"/>
      <c r="BN217" s="161"/>
      <c r="BO217" s="161"/>
      <c r="BP217" s="161"/>
      <c r="BQ217" s="161"/>
      <c r="BR217" s="161"/>
      <c r="BS217" s="161"/>
      <c r="BT217" s="161"/>
    </row>
    <row r="218" spans="1:72" x14ac:dyDescent="0.2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4"/>
      <c r="BB218" s="94"/>
      <c r="BC218" s="94"/>
      <c r="BD218" s="94"/>
      <c r="BE218" s="94"/>
      <c r="BF218" s="94"/>
      <c r="BG218" s="94"/>
      <c r="BH218" s="161"/>
      <c r="BI218" s="161"/>
      <c r="BJ218" s="161"/>
      <c r="BK218" s="161"/>
      <c r="BL218" s="161"/>
      <c r="BM218" s="161"/>
      <c r="BN218" s="161"/>
      <c r="BO218" s="161"/>
      <c r="BP218" s="161"/>
      <c r="BQ218" s="161"/>
      <c r="BR218" s="161"/>
      <c r="BS218" s="161"/>
      <c r="BT218" s="161"/>
    </row>
    <row r="219" spans="1:72" x14ac:dyDescent="0.2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161"/>
      <c r="BI219" s="161"/>
      <c r="BJ219" s="161"/>
      <c r="BK219" s="161"/>
      <c r="BL219" s="161"/>
      <c r="BM219" s="161"/>
      <c r="BN219" s="161"/>
      <c r="BO219" s="161"/>
      <c r="BP219" s="161"/>
      <c r="BQ219" s="161"/>
      <c r="BR219" s="161"/>
      <c r="BS219" s="161"/>
      <c r="BT219" s="161"/>
    </row>
    <row r="220" spans="1:72" ht="23.25" x14ac:dyDescent="0.2">
      <c r="A220" s="101"/>
      <c r="B220" s="101"/>
      <c r="C220" s="580" t="s">
        <v>790</v>
      </c>
      <c r="D220" s="580"/>
      <c r="E220" s="580"/>
      <c r="F220" s="580"/>
      <c r="G220" s="580"/>
      <c r="H220" s="580"/>
      <c r="I220" s="580"/>
      <c r="J220" s="580"/>
      <c r="K220" s="580"/>
      <c r="L220" s="580"/>
      <c r="M220" s="580"/>
      <c r="N220" s="580"/>
      <c r="O220" s="580"/>
      <c r="P220" s="580"/>
      <c r="Q220" s="580"/>
      <c r="R220" s="580"/>
      <c r="S220" s="580"/>
      <c r="T220" s="580"/>
      <c r="U220" s="580"/>
      <c r="V220" s="580"/>
      <c r="W220" s="580"/>
      <c r="X220" s="580"/>
      <c r="Y220" s="580"/>
      <c r="Z220" s="580"/>
      <c r="AA220" s="580"/>
      <c r="AB220" s="580"/>
      <c r="AC220" s="580"/>
      <c r="AD220" s="580"/>
      <c r="AE220" s="580"/>
      <c r="AF220" s="580"/>
      <c r="AG220" s="580"/>
      <c r="AH220" s="580"/>
      <c r="AI220" s="580"/>
      <c r="AJ220" s="580"/>
      <c r="AK220" s="580"/>
      <c r="AL220" s="580"/>
      <c r="AM220" s="580"/>
      <c r="AN220" s="580"/>
      <c r="AO220" s="580"/>
      <c r="AP220" s="580"/>
      <c r="AQ220" s="580"/>
      <c r="AR220" s="580"/>
      <c r="AS220" s="580"/>
      <c r="AT220" s="580"/>
      <c r="AU220" s="580"/>
      <c r="AV220" s="580"/>
      <c r="AW220" s="580"/>
      <c r="AX220" s="580"/>
      <c r="AY220" s="580"/>
      <c r="AZ220" s="580"/>
      <c r="BA220" s="580"/>
      <c r="BB220" s="580"/>
      <c r="BC220" s="580"/>
      <c r="BD220" s="580"/>
      <c r="BE220" s="580"/>
      <c r="BF220" s="102"/>
      <c r="BG220" s="102"/>
      <c r="BH220" s="161"/>
      <c r="BI220" s="161"/>
      <c r="BJ220" s="161"/>
      <c r="BK220" s="161"/>
      <c r="BL220" s="161"/>
      <c r="BM220" s="161"/>
      <c r="BN220" s="161"/>
      <c r="BO220" s="161"/>
      <c r="BP220" s="161"/>
      <c r="BQ220" s="161"/>
      <c r="BR220" s="161"/>
      <c r="BS220" s="161"/>
      <c r="BT220" s="161"/>
    </row>
    <row r="221" spans="1:72" x14ac:dyDescent="0.2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</row>
    <row r="222" spans="1:72" ht="13.5" thickBot="1" x14ac:dyDescent="0.25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153"/>
      <c r="AW222" s="153"/>
      <c r="AX222" s="153"/>
      <c r="AY222" s="153"/>
      <c r="AZ222" s="153"/>
      <c r="BA222" s="153"/>
      <c r="BB222" s="153"/>
      <c r="BC222" s="153"/>
      <c r="BD222" s="153"/>
      <c r="BE222" s="153"/>
      <c r="BF222" s="153"/>
      <c r="BG222" s="584"/>
      <c r="BH222" s="161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</row>
    <row r="223" spans="1:72" ht="13.5" thickBot="1" x14ac:dyDescent="0.25">
      <c r="A223" s="94"/>
      <c r="B223" s="894" t="s">
        <v>795</v>
      </c>
      <c r="C223" s="895"/>
      <c r="D223" s="895"/>
      <c r="E223" s="895"/>
      <c r="F223" s="895"/>
      <c r="G223" s="895"/>
      <c r="H223" s="895"/>
      <c r="I223" s="895"/>
      <c r="J223" s="895"/>
      <c r="K223" s="895"/>
      <c r="L223" s="895"/>
      <c r="M223" s="895"/>
      <c r="N223" s="895"/>
      <c r="O223" s="895"/>
      <c r="P223" s="895"/>
      <c r="Q223" s="895"/>
      <c r="R223" s="896" t="s">
        <v>787</v>
      </c>
      <c r="S223" s="897"/>
      <c r="T223" s="897"/>
      <c r="U223" s="897"/>
      <c r="V223" s="897"/>
      <c r="W223" s="897"/>
      <c r="X223" s="897"/>
      <c r="Y223" s="897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585"/>
      <c r="BH223" s="170"/>
      <c r="BI223" s="177"/>
      <c r="BJ223" s="177"/>
      <c r="BK223" s="177"/>
      <c r="BL223" s="177"/>
      <c r="BM223" s="177"/>
      <c r="BN223" s="177"/>
      <c r="BO223" s="177"/>
      <c r="BP223" s="177"/>
      <c r="BQ223" s="177"/>
      <c r="BR223" s="177"/>
      <c r="BS223" s="177"/>
      <c r="BT223" s="177"/>
    </row>
    <row r="224" spans="1:72" x14ac:dyDescent="0.2">
      <c r="A224" s="94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585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</row>
    <row r="225" spans="1:72" ht="54.75" customHeight="1" x14ac:dyDescent="0.2">
      <c r="A225" s="584"/>
      <c r="B225" s="63"/>
      <c r="C225" s="506"/>
      <c r="D225" s="506"/>
      <c r="E225" s="1071" t="s">
        <v>813</v>
      </c>
      <c r="F225" s="1071"/>
      <c r="G225" s="1071"/>
      <c r="H225" s="1071"/>
      <c r="I225" s="1071"/>
      <c r="J225" s="1071"/>
      <c r="K225" s="1071"/>
      <c r="L225" s="1071"/>
      <c r="M225" s="1071"/>
      <c r="N225" s="1071"/>
      <c r="O225" s="1071"/>
      <c r="P225" s="1071"/>
      <c r="Q225" s="1071"/>
      <c r="R225" s="1071"/>
      <c r="S225" s="1071"/>
      <c r="T225" s="1071"/>
      <c r="U225" s="1071"/>
      <c r="V225" s="1071"/>
      <c r="W225" s="1071"/>
      <c r="X225" s="582"/>
      <c r="Y225" s="582"/>
      <c r="Z225" s="582"/>
      <c r="AA225" s="582"/>
      <c r="AB225" s="63"/>
      <c r="AC225" s="63"/>
      <c r="AD225" s="63"/>
      <c r="AE225" s="63"/>
      <c r="AF225" s="63"/>
      <c r="AG225" s="1071" t="s">
        <v>791</v>
      </c>
      <c r="AH225" s="1071"/>
      <c r="AI225" s="1071"/>
      <c r="AJ225" s="1071"/>
      <c r="AK225" s="1071"/>
      <c r="AL225" s="1071"/>
      <c r="AM225" s="1071"/>
      <c r="AN225" s="1071"/>
      <c r="AO225" s="1071"/>
      <c r="AP225" s="1071"/>
      <c r="AQ225" s="1071"/>
      <c r="AR225" s="1071"/>
      <c r="AS225" s="1071"/>
      <c r="AT225" s="1071"/>
      <c r="AU225" s="1071"/>
      <c r="AV225" s="1071"/>
      <c r="AW225" s="1071"/>
      <c r="AX225" s="1071"/>
      <c r="AY225" s="1071"/>
      <c r="AZ225" s="1071"/>
      <c r="BA225" s="1071"/>
      <c r="BB225" s="1071"/>
      <c r="BC225" s="582"/>
      <c r="BD225" s="63"/>
      <c r="BE225" s="63"/>
      <c r="BF225" s="63"/>
      <c r="BG225" s="585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</row>
    <row r="226" spans="1:72" x14ac:dyDescent="0.2">
      <c r="A226" s="584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585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</row>
    <row r="227" spans="1:72" x14ac:dyDescent="0.2">
      <c r="A227" s="584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585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</row>
    <row r="228" spans="1:72" x14ac:dyDescent="0.2">
      <c r="A228" s="584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585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</row>
    <row r="229" spans="1:72" x14ac:dyDescent="0.2">
      <c r="A229" s="584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63"/>
      <c r="BG229" s="585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</row>
    <row r="230" spans="1:72" x14ac:dyDescent="0.2">
      <c r="A230" s="585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63"/>
      <c r="BG230" s="585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</row>
    <row r="231" spans="1:72" x14ac:dyDescent="0.2">
      <c r="A231" s="585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585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</row>
    <row r="232" spans="1:72" ht="20.25" x14ac:dyDescent="0.2">
      <c r="A232" s="585"/>
      <c r="B232" s="63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63"/>
      <c r="P232" s="71"/>
      <c r="Q232" s="71"/>
      <c r="R232" s="66"/>
      <c r="S232" s="66"/>
      <c r="T232" s="66"/>
      <c r="U232" s="66"/>
      <c r="V232" s="66"/>
      <c r="W232" s="63"/>
      <c r="X232" s="63"/>
      <c r="Y232" s="63"/>
      <c r="Z232" s="63"/>
      <c r="AA232" s="63"/>
      <c r="AB232" s="63"/>
      <c r="AC232" s="63"/>
      <c r="AD232" s="63"/>
      <c r="AE232" s="63"/>
      <c r="AF232" s="66"/>
      <c r="AG232" s="66"/>
      <c r="AH232" s="66"/>
      <c r="AI232" s="63"/>
      <c r="AJ232" s="63"/>
      <c r="AK232" s="151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585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</row>
    <row r="233" spans="1:72" ht="20.25" x14ac:dyDescent="0.2">
      <c r="A233" s="585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6"/>
      <c r="AI233" s="66"/>
      <c r="AJ233" s="151"/>
      <c r="AK233" s="151"/>
      <c r="AL233" s="63"/>
      <c r="AM233" s="63"/>
      <c r="AN233" s="63"/>
      <c r="AO233" s="63"/>
      <c r="AP233" s="152"/>
      <c r="AQ233" s="152"/>
      <c r="AR233" s="152"/>
      <c r="AS233" s="152"/>
      <c r="AT233" s="152"/>
      <c r="AU233" s="152"/>
      <c r="AV233" s="152"/>
      <c r="AW233" s="152"/>
      <c r="AX233" s="152"/>
      <c r="AY233" s="152"/>
      <c r="AZ233" s="152"/>
      <c r="BA233" s="152"/>
      <c r="BB233" s="152"/>
      <c r="BC233" s="152"/>
      <c r="BD233" s="152"/>
      <c r="BE233" s="152"/>
      <c r="BF233" s="152"/>
      <c r="BG233" s="585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</row>
    <row r="234" spans="1:72" x14ac:dyDescent="0.2">
      <c r="A234" s="585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585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</row>
    <row r="235" spans="1:72" x14ac:dyDescent="0.2">
      <c r="A235" s="585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152"/>
      <c r="AQ235" s="152"/>
      <c r="AR235" s="152"/>
      <c r="AS235" s="152"/>
      <c r="AT235" s="152"/>
      <c r="AU235" s="152"/>
      <c r="AV235" s="152"/>
      <c r="AW235" s="152"/>
      <c r="AX235" s="152"/>
      <c r="AY235" s="152"/>
      <c r="AZ235" s="152"/>
      <c r="BA235" s="152"/>
      <c r="BB235" s="152"/>
      <c r="BC235" s="152"/>
      <c r="BD235" s="152"/>
      <c r="BE235" s="152"/>
      <c r="BF235" s="152"/>
      <c r="BG235" s="585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</row>
    <row r="236" spans="1:72" x14ac:dyDescent="0.2">
      <c r="A236" s="585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585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</row>
    <row r="237" spans="1:72" x14ac:dyDescent="0.2">
      <c r="A237" s="585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152"/>
      <c r="AQ237" s="152"/>
      <c r="AR237" s="152"/>
      <c r="AS237" s="152"/>
      <c r="AT237" s="152"/>
      <c r="AU237" s="152"/>
      <c r="AV237" s="152"/>
      <c r="AW237" s="152"/>
      <c r="AX237" s="152"/>
      <c r="AY237" s="152"/>
      <c r="AZ237" s="152"/>
      <c r="BA237" s="152"/>
      <c r="BB237" s="152"/>
      <c r="BC237" s="152"/>
      <c r="BD237" s="152"/>
      <c r="BE237" s="152"/>
      <c r="BF237" s="152"/>
      <c r="BG237" s="585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</row>
    <row r="238" spans="1:72" x14ac:dyDescent="0.2">
      <c r="A238" s="585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585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</row>
    <row r="239" spans="1:72" x14ac:dyDescent="0.2">
      <c r="A239" s="585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585"/>
      <c r="BH239" s="161"/>
      <c r="BI239" s="161"/>
      <c r="BJ239" s="161"/>
      <c r="BK239" s="161"/>
      <c r="BL239" s="161"/>
      <c r="BM239" s="161"/>
      <c r="BN239" s="161"/>
      <c r="BO239" s="161"/>
      <c r="BP239" s="161"/>
      <c r="BQ239" s="161"/>
      <c r="BR239" s="161"/>
      <c r="BS239" s="161"/>
      <c r="BT239" s="161"/>
    </row>
    <row r="240" spans="1:72" x14ac:dyDescent="0.2">
      <c r="A240" s="585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6"/>
      <c r="AQ240" s="66"/>
      <c r="AR240" s="66"/>
      <c r="AS240" s="118"/>
      <c r="AT240" s="118"/>
      <c r="AU240" s="118"/>
      <c r="AV240" s="118"/>
      <c r="AW240" s="118"/>
      <c r="AX240" s="118"/>
      <c r="AY240" s="118"/>
      <c r="AZ240" s="118"/>
      <c r="BA240" s="118"/>
      <c r="BB240" s="118"/>
      <c r="BC240" s="118"/>
      <c r="BD240" s="118"/>
      <c r="BE240" s="118"/>
      <c r="BF240" s="63"/>
      <c r="BG240" s="585"/>
      <c r="BH240" s="161"/>
      <c r="BI240" s="161"/>
      <c r="BJ240" s="161"/>
      <c r="BK240" s="161"/>
      <c r="BL240" s="161"/>
      <c r="BM240" s="161"/>
      <c r="BN240" s="161"/>
      <c r="BO240" s="161"/>
      <c r="BP240" s="161"/>
      <c r="BQ240" s="161"/>
      <c r="BR240" s="161"/>
      <c r="BS240" s="161"/>
      <c r="BT240" s="161"/>
    </row>
    <row r="241" spans="1:80" x14ac:dyDescent="0.2">
      <c r="A241" s="585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6"/>
      <c r="BB241" s="66"/>
      <c r="BC241" s="66"/>
      <c r="BD241" s="66"/>
      <c r="BE241" s="63"/>
      <c r="BF241" s="63"/>
      <c r="BG241" s="585"/>
      <c r="BH241" s="161"/>
      <c r="BI241" s="161"/>
      <c r="BJ241" s="161"/>
      <c r="BK241" s="161"/>
      <c r="BL241" s="161"/>
      <c r="BM241" s="161"/>
      <c r="BN241" s="161"/>
      <c r="BO241" s="161"/>
      <c r="BP241" s="161"/>
      <c r="BQ241" s="161"/>
      <c r="BR241" s="161"/>
      <c r="BS241" s="161"/>
      <c r="BT241" s="161"/>
    </row>
    <row r="242" spans="1:80" x14ac:dyDescent="0.2">
      <c r="A242" s="585"/>
      <c r="B242" s="63"/>
      <c r="C242" s="63"/>
      <c r="D242" s="63"/>
      <c r="E242" s="361" t="s">
        <v>794</v>
      </c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16" t="s">
        <v>793</v>
      </c>
      <c r="AH242" s="63"/>
      <c r="AI242" s="63"/>
      <c r="AJ242" s="63"/>
      <c r="AK242" s="63"/>
      <c r="AL242" s="63"/>
      <c r="AM242" s="63"/>
      <c r="AN242" s="63"/>
      <c r="AO242" s="63"/>
      <c r="AP242" s="152"/>
      <c r="AQ242" s="152"/>
      <c r="AR242" s="152"/>
      <c r="AS242" s="152"/>
      <c r="AT242" s="152"/>
      <c r="AU242" s="152"/>
      <c r="AV242" s="152"/>
      <c r="AW242" s="152"/>
      <c r="AX242" s="152"/>
      <c r="AY242" s="152"/>
      <c r="AZ242" s="152"/>
      <c r="BA242" s="152"/>
      <c r="BB242" s="152"/>
      <c r="BC242" s="152"/>
      <c r="BD242" s="152"/>
      <c r="BE242" s="152"/>
      <c r="BF242" s="152"/>
      <c r="BG242" s="585"/>
      <c r="BH242" s="161"/>
      <c r="BI242" s="161"/>
      <c r="BJ242" s="161"/>
      <c r="BK242" s="161"/>
      <c r="BL242" s="161"/>
      <c r="BM242" s="161"/>
      <c r="BN242" s="161"/>
      <c r="BO242" s="161"/>
      <c r="BP242" s="161"/>
      <c r="BQ242" s="161"/>
      <c r="BR242" s="161"/>
      <c r="BS242" s="161"/>
      <c r="BT242" s="161"/>
    </row>
    <row r="243" spans="1:80" x14ac:dyDescent="0.2">
      <c r="A243" s="585"/>
      <c r="B243" s="63"/>
      <c r="C243" s="63"/>
      <c r="D243" s="63"/>
      <c r="E243" s="361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16"/>
      <c r="AH243" s="63"/>
      <c r="AI243" s="63"/>
      <c r="AJ243" s="63"/>
      <c r="AK243" s="63"/>
      <c r="AL243" s="63"/>
      <c r="AM243" s="63"/>
      <c r="AN243" s="63"/>
      <c r="AO243" s="63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  <c r="BG243" s="585"/>
      <c r="BH243" s="161"/>
      <c r="BI243" s="161"/>
      <c r="BJ243" s="161"/>
      <c r="BK243" s="161"/>
      <c r="BL243" s="161"/>
      <c r="BM243" s="161"/>
      <c r="BN243" s="161"/>
      <c r="BO243" s="161"/>
      <c r="BP243" s="161"/>
      <c r="BQ243" s="161"/>
      <c r="BR243" s="161"/>
      <c r="BS243" s="161"/>
      <c r="BT243" s="161"/>
    </row>
    <row r="244" spans="1:80" x14ac:dyDescent="0.2">
      <c r="A244" s="585"/>
      <c r="B244" s="585"/>
      <c r="C244" s="585"/>
      <c r="D244" s="585"/>
      <c r="E244" s="585"/>
      <c r="F244" s="585"/>
      <c r="G244" s="585"/>
      <c r="H244" s="585"/>
      <c r="I244" s="585"/>
      <c r="J244" s="585"/>
      <c r="K244" s="585"/>
      <c r="L244" s="585"/>
      <c r="M244" s="585"/>
      <c r="N244" s="585"/>
      <c r="O244" s="585"/>
      <c r="P244" s="585"/>
      <c r="Q244" s="585"/>
      <c r="R244" s="585"/>
      <c r="S244" s="585"/>
      <c r="T244" s="585"/>
      <c r="U244" s="585"/>
      <c r="V244" s="585"/>
      <c r="W244" s="585"/>
      <c r="X244" s="585"/>
      <c r="Y244" s="585"/>
      <c r="Z244" s="585"/>
      <c r="AA244" s="585"/>
      <c r="AB244" s="585"/>
      <c r="AC244" s="585"/>
      <c r="AD244" s="585"/>
      <c r="AE244" s="585"/>
      <c r="AF244" s="585"/>
      <c r="AG244" s="585"/>
      <c r="AH244" s="585"/>
      <c r="AI244" s="585"/>
      <c r="AJ244" s="585"/>
      <c r="AK244" s="585"/>
      <c r="AL244" s="585"/>
      <c r="AM244" s="585"/>
      <c r="AN244" s="585"/>
      <c r="AO244" s="585"/>
      <c r="AP244" s="585"/>
      <c r="AQ244" s="585"/>
      <c r="AR244" s="585"/>
      <c r="AS244" s="585"/>
      <c r="AT244" s="585"/>
      <c r="AU244" s="585"/>
      <c r="AV244" s="585"/>
      <c r="AW244" s="585"/>
      <c r="AX244" s="585"/>
      <c r="AY244" s="585"/>
      <c r="AZ244" s="585"/>
      <c r="BA244" s="585"/>
      <c r="BB244" s="585"/>
      <c r="BC244" s="585"/>
      <c r="BD244" s="585"/>
      <c r="BE244" s="585"/>
      <c r="BF244" s="585"/>
      <c r="BG244" s="585"/>
      <c r="BH244" s="161"/>
      <c r="BI244" s="161"/>
      <c r="BJ244" s="161"/>
      <c r="BK244" s="161"/>
      <c r="BL244" s="161"/>
      <c r="BM244" s="161"/>
      <c r="BN244" s="161"/>
      <c r="BO244" s="161"/>
      <c r="BP244" s="161"/>
      <c r="BQ244" s="161"/>
      <c r="BR244" s="161"/>
      <c r="BS244" s="161"/>
      <c r="BT244" s="161"/>
    </row>
    <row r="245" spans="1:80" x14ac:dyDescent="0.2">
      <c r="A245" s="585"/>
      <c r="B245" s="585"/>
      <c r="C245" s="585"/>
      <c r="D245" s="585"/>
      <c r="E245" s="585"/>
      <c r="F245" s="585"/>
      <c r="G245" s="585"/>
      <c r="H245" s="585"/>
      <c r="I245" s="585"/>
      <c r="J245" s="585"/>
      <c r="K245" s="585"/>
      <c r="L245" s="585"/>
      <c r="M245" s="585"/>
      <c r="N245" s="585"/>
      <c r="O245" s="585"/>
      <c r="P245" s="585"/>
      <c r="Q245" s="585"/>
      <c r="R245" s="585"/>
      <c r="S245" s="585"/>
      <c r="T245" s="585"/>
      <c r="U245" s="585"/>
      <c r="V245" s="585"/>
      <c r="W245" s="585"/>
      <c r="X245" s="585"/>
      <c r="Y245" s="585"/>
      <c r="Z245" s="585"/>
      <c r="AA245" s="585"/>
      <c r="AB245" s="585"/>
      <c r="AC245" s="585"/>
      <c r="AD245" s="585"/>
      <c r="AE245" s="585"/>
      <c r="AF245" s="585"/>
      <c r="AG245" s="585"/>
      <c r="AH245" s="585"/>
      <c r="AI245" s="585"/>
      <c r="AJ245" s="585"/>
      <c r="AK245" s="585"/>
      <c r="AL245" s="585"/>
      <c r="AM245" s="585"/>
      <c r="AN245" s="585"/>
      <c r="AO245" s="585"/>
      <c r="AP245" s="585"/>
      <c r="AQ245" s="585"/>
      <c r="AR245" s="585"/>
      <c r="AS245" s="585"/>
      <c r="AT245" s="585"/>
      <c r="AU245" s="585"/>
      <c r="AV245" s="585"/>
      <c r="AW245" s="585"/>
      <c r="AX245" s="585"/>
      <c r="AY245" s="585"/>
      <c r="AZ245" s="585"/>
      <c r="BA245" s="585"/>
      <c r="BB245" s="585"/>
      <c r="BC245" s="585"/>
      <c r="BD245" s="585"/>
      <c r="BE245" s="585"/>
      <c r="BF245" s="585"/>
      <c r="BG245" s="585"/>
      <c r="BH245" s="161"/>
      <c r="BI245" s="161"/>
      <c r="BJ245" s="161"/>
      <c r="BK245" s="161"/>
      <c r="BL245" s="161"/>
      <c r="BM245" s="161"/>
      <c r="BN245" s="161"/>
      <c r="BO245" s="161"/>
      <c r="BP245" s="161"/>
      <c r="BQ245" s="161"/>
      <c r="BR245" s="161"/>
      <c r="BS245" s="161"/>
      <c r="BT245" s="161"/>
    </row>
    <row r="246" spans="1:80" x14ac:dyDescent="0.2">
      <c r="A246" s="585"/>
      <c r="B246" s="585"/>
      <c r="C246" s="583" t="s">
        <v>196</v>
      </c>
      <c r="D246" s="583"/>
      <c r="E246" s="583"/>
      <c r="F246" s="583"/>
      <c r="G246" s="583"/>
      <c r="H246" s="583"/>
      <c r="I246" s="583"/>
      <c r="J246" s="583"/>
      <c r="K246" s="583"/>
      <c r="L246" s="583"/>
      <c r="M246" s="583"/>
      <c r="N246" s="583"/>
      <c r="O246" s="583"/>
      <c r="P246" s="583"/>
      <c r="Q246" s="583"/>
      <c r="R246" s="583"/>
      <c r="S246" s="583"/>
      <c r="T246" s="583"/>
      <c r="U246" s="583"/>
      <c r="V246" s="583"/>
      <c r="W246" s="585"/>
      <c r="X246" s="585"/>
      <c r="Y246" s="585"/>
      <c r="Z246" s="585"/>
      <c r="AA246" s="585"/>
      <c r="AB246" s="585"/>
      <c r="AC246" s="585"/>
      <c r="AD246" s="585"/>
      <c r="AE246" s="585"/>
      <c r="AF246" s="585"/>
      <c r="AG246" s="585"/>
      <c r="AH246" s="585"/>
      <c r="AI246" s="585"/>
      <c r="AJ246" s="585"/>
      <c r="AK246" s="585"/>
      <c r="AL246" s="585"/>
      <c r="AM246" s="585"/>
      <c r="AN246" s="585"/>
      <c r="AO246" s="585"/>
      <c r="AP246" s="585"/>
      <c r="AQ246" s="585"/>
      <c r="AR246" s="585"/>
      <c r="AS246" s="585"/>
      <c r="AT246" s="585"/>
      <c r="AU246" s="585"/>
      <c r="AV246" s="585"/>
      <c r="AW246" s="585"/>
      <c r="AX246" s="585"/>
      <c r="AY246" s="585"/>
      <c r="AZ246" s="585"/>
      <c r="BA246" s="585"/>
      <c r="BB246" s="585"/>
      <c r="BC246" s="585"/>
      <c r="BD246" s="585"/>
      <c r="BE246" s="585"/>
      <c r="BF246" s="585"/>
      <c r="BG246" s="585"/>
      <c r="BH246" s="161"/>
      <c r="BI246" s="161"/>
      <c r="BJ246" s="161"/>
      <c r="BK246" s="161"/>
      <c r="BL246" s="161"/>
      <c r="BM246" s="161"/>
      <c r="BN246" s="161"/>
      <c r="BO246" s="161"/>
      <c r="BP246" s="161"/>
      <c r="BQ246" s="161"/>
      <c r="BR246" s="161"/>
      <c r="BS246" s="161"/>
      <c r="BT246" s="161"/>
    </row>
    <row r="247" spans="1:80" x14ac:dyDescent="0.2">
      <c r="BG247" s="161"/>
      <c r="BH247" s="161"/>
      <c r="BI247" s="161"/>
      <c r="BJ247" s="161"/>
      <c r="BK247" s="161"/>
      <c r="BL247" s="161"/>
      <c r="BM247" s="161"/>
      <c r="BN247" s="161"/>
      <c r="BO247" s="161"/>
      <c r="BP247" s="161"/>
      <c r="BQ247" s="161"/>
      <c r="BR247" s="161"/>
      <c r="BS247" s="161"/>
      <c r="BT247" s="161"/>
    </row>
    <row r="248" spans="1:80" x14ac:dyDescent="0.2">
      <c r="BG248" s="161"/>
      <c r="BH248" s="161"/>
      <c r="BI248" s="161"/>
      <c r="BJ248" s="161"/>
      <c r="BK248" s="161"/>
      <c r="BL248" s="161"/>
      <c r="BM248" s="161"/>
      <c r="BN248" s="161"/>
      <c r="BO248" s="161"/>
      <c r="BP248" s="161"/>
      <c r="BQ248" s="161"/>
      <c r="BR248" s="161"/>
      <c r="BS248" s="161"/>
      <c r="BT248" s="161"/>
    </row>
    <row r="249" spans="1:80" x14ac:dyDescent="0.2">
      <c r="BG249" s="161"/>
      <c r="BH249" s="161"/>
      <c r="BI249" s="161"/>
      <c r="BJ249" s="161"/>
      <c r="BK249" s="161"/>
      <c r="BL249" s="161"/>
      <c r="BM249" s="161"/>
      <c r="BN249" s="161"/>
      <c r="BO249" s="161"/>
      <c r="BP249" s="161"/>
      <c r="BQ249" s="161"/>
      <c r="BR249" s="161"/>
      <c r="BS249" s="161"/>
      <c r="BT249" s="161"/>
    </row>
    <row r="250" spans="1:80" x14ac:dyDescent="0.2">
      <c r="BG250" s="161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</row>
    <row r="251" spans="1:80" x14ac:dyDescent="0.2">
      <c r="BG251" s="161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</row>
    <row r="252" spans="1:80" x14ac:dyDescent="0.2">
      <c r="BG252" s="161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</row>
    <row r="253" spans="1:80" x14ac:dyDescent="0.2">
      <c r="BG253" s="161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</row>
    <row r="254" spans="1:80" x14ac:dyDescent="0.2">
      <c r="BG254" s="161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</row>
    <row r="255" spans="1:80" x14ac:dyDescent="0.2">
      <c r="BG255" s="161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7"/>
      <c r="BV255" s="177"/>
      <c r="BW255" s="177"/>
      <c r="BX255" s="177"/>
      <c r="BY255" s="177"/>
      <c r="BZ255" s="177"/>
      <c r="CA255" s="177"/>
      <c r="CB255" s="177"/>
    </row>
    <row r="256" spans="1:80" x14ac:dyDescent="0.2">
      <c r="BG256" s="161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7"/>
      <c r="BV256" s="177"/>
      <c r="BW256" s="177"/>
      <c r="BX256" s="177"/>
      <c r="BY256" s="177"/>
      <c r="BZ256" s="177"/>
      <c r="CA256" s="177"/>
      <c r="CB256" s="177"/>
    </row>
    <row r="257" spans="59:80" x14ac:dyDescent="0.2">
      <c r="BG257" s="161"/>
      <c r="BH257" s="170"/>
      <c r="BI257" s="170"/>
      <c r="BJ257" s="177"/>
      <c r="BK257" s="177"/>
      <c r="BL257" s="177"/>
      <c r="BM257" s="177"/>
      <c r="BN257" s="177"/>
      <c r="BO257" s="177"/>
      <c r="BP257" s="177"/>
      <c r="BQ257" s="177"/>
      <c r="BR257" s="177"/>
      <c r="BS257" s="177"/>
      <c r="BT257" s="177"/>
      <c r="BU257" s="177"/>
      <c r="BV257" s="177"/>
      <c r="BW257" s="177"/>
      <c r="BX257" s="177"/>
      <c r="BY257" s="177"/>
      <c r="BZ257" s="177"/>
      <c r="CA257" s="177"/>
      <c r="CB257" s="177"/>
    </row>
    <row r="258" spans="59:80" x14ac:dyDescent="0.2">
      <c r="BG258" s="161"/>
      <c r="BH258" s="170"/>
      <c r="BI258" s="170"/>
      <c r="BJ258" s="177"/>
      <c r="BK258" s="177"/>
      <c r="BL258" s="177"/>
      <c r="BM258" s="177"/>
      <c r="BN258" s="177"/>
      <c r="BO258" s="177"/>
      <c r="BP258" s="177"/>
      <c r="BQ258" s="177"/>
      <c r="BR258" s="177"/>
      <c r="BS258" s="177"/>
      <c r="BT258" s="177"/>
      <c r="BU258" s="177"/>
      <c r="BV258" s="177"/>
      <c r="BW258" s="177"/>
      <c r="BX258" s="177"/>
      <c r="BY258" s="177"/>
      <c r="BZ258" s="177"/>
      <c r="CA258" s="177"/>
      <c r="CB258" s="177"/>
    </row>
    <row r="259" spans="59:80" x14ac:dyDescent="0.2">
      <c r="BG259" s="161"/>
      <c r="BH259" s="161"/>
      <c r="BI259" s="161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  <c r="CB259" s="162"/>
    </row>
    <row r="260" spans="59:80" x14ac:dyDescent="0.2">
      <c r="BG260" s="161"/>
      <c r="BH260" s="161"/>
      <c r="BI260" s="161"/>
      <c r="BJ260" s="161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  <c r="CB260" s="162"/>
    </row>
    <row r="261" spans="59:80" x14ac:dyDescent="0.2">
      <c r="BG261" s="161"/>
      <c r="BH261" s="161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  <c r="CB261" s="162"/>
    </row>
    <row r="262" spans="59:80" x14ac:dyDescent="0.2">
      <c r="BG262" s="161"/>
      <c r="BH262" s="161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  <c r="CB262" s="162"/>
    </row>
    <row r="263" spans="59:80" x14ac:dyDescent="0.2">
      <c r="BG263" s="161"/>
      <c r="BH263" s="161"/>
      <c r="BI263" s="161"/>
      <c r="BJ263" s="161"/>
      <c r="BK263" s="161"/>
      <c r="BL263" s="161"/>
      <c r="BM263" s="161"/>
      <c r="BN263" s="161"/>
      <c r="BO263" s="161"/>
      <c r="BP263" s="161"/>
      <c r="BQ263" s="161"/>
      <c r="BR263" s="161"/>
      <c r="BS263" s="161"/>
      <c r="BT263" s="161"/>
      <c r="BU263" s="161"/>
      <c r="BV263" s="161"/>
      <c r="BW263" s="161"/>
      <c r="BX263" s="161"/>
      <c r="BY263" s="161"/>
      <c r="BZ263" s="161"/>
      <c r="CA263" s="161"/>
      <c r="CB263" s="161"/>
    </row>
    <row r="264" spans="59:80" x14ac:dyDescent="0.2">
      <c r="BG264" s="161"/>
      <c r="BH264" s="161"/>
      <c r="BI264" s="161"/>
      <c r="BJ264" s="161"/>
      <c r="BK264" s="161"/>
      <c r="BL264" s="161"/>
      <c r="BM264" s="161"/>
      <c r="BN264" s="161"/>
      <c r="BO264" s="161"/>
      <c r="BP264" s="161"/>
      <c r="BQ264" s="161"/>
      <c r="BR264" s="161"/>
      <c r="BS264" s="161"/>
      <c r="BT264" s="161"/>
      <c r="BU264" s="162"/>
      <c r="BV264" s="162"/>
      <c r="BW264" s="162"/>
      <c r="BX264" s="162"/>
      <c r="BY264" s="162"/>
      <c r="BZ264" s="162"/>
      <c r="CA264" s="162"/>
      <c r="CB264" s="162"/>
    </row>
    <row r="265" spans="59:80" x14ac:dyDescent="0.2">
      <c r="BG265" s="161"/>
      <c r="BH265" s="161"/>
      <c r="BI265" s="161"/>
      <c r="BJ265" s="161"/>
      <c r="BK265" s="161"/>
      <c r="BL265" s="161"/>
      <c r="BM265" s="161"/>
      <c r="BN265" s="161"/>
      <c r="BO265" s="161"/>
      <c r="BP265" s="161"/>
      <c r="BQ265" s="161"/>
      <c r="BR265" s="161"/>
      <c r="BS265" s="161"/>
      <c r="BT265" s="161"/>
      <c r="BU265" s="162"/>
      <c r="BV265" s="162"/>
      <c r="BW265" s="162"/>
      <c r="BX265" s="162"/>
      <c r="BY265" s="162"/>
      <c r="BZ265" s="162"/>
      <c r="CA265" s="162"/>
      <c r="CB265" s="162"/>
    </row>
    <row r="266" spans="59:80" x14ac:dyDescent="0.2">
      <c r="BG266" s="161"/>
      <c r="BH266" s="161"/>
      <c r="BI266" s="161"/>
      <c r="BJ266" s="161"/>
      <c r="BK266" s="161"/>
      <c r="BL266" s="161"/>
      <c r="BM266" s="161"/>
      <c r="BN266" s="161"/>
      <c r="BO266" s="161"/>
      <c r="BP266" s="161"/>
      <c r="BQ266" s="161"/>
      <c r="BR266" s="161"/>
      <c r="BS266" s="161"/>
      <c r="BT266" s="161"/>
      <c r="BU266" s="161"/>
      <c r="BV266" s="161"/>
      <c r="BW266" s="161"/>
      <c r="BX266" s="161"/>
      <c r="BY266" s="161"/>
      <c r="BZ266" s="161"/>
      <c r="CA266" s="161"/>
      <c r="CB266" s="161"/>
    </row>
    <row r="267" spans="59:80" x14ac:dyDescent="0.2">
      <c r="BG267" s="161"/>
      <c r="BH267" s="161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  <c r="CB267" s="162"/>
    </row>
    <row r="268" spans="59:80" x14ac:dyDescent="0.2">
      <c r="BG268" s="161"/>
      <c r="BH268" s="161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  <c r="CB268" s="162"/>
    </row>
    <row r="269" spans="59:80" x14ac:dyDescent="0.2">
      <c r="BG269" s="161"/>
      <c r="BH269" s="161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  <c r="CB269" s="162"/>
    </row>
    <row r="270" spans="59:80" x14ac:dyDescent="0.2">
      <c r="BG270" s="161"/>
      <c r="BH270" s="161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  <c r="CB270" s="162"/>
    </row>
    <row r="271" spans="59:80" x14ac:dyDescent="0.2">
      <c r="BG271" s="161"/>
      <c r="BH271" s="161"/>
    </row>
    <row r="272" spans="59:80" x14ac:dyDescent="0.2">
      <c r="BG272" s="161"/>
      <c r="BH272" s="161"/>
    </row>
    <row r="273" spans="59:60" x14ac:dyDescent="0.2">
      <c r="BG273" s="161"/>
      <c r="BH273" s="161"/>
    </row>
    <row r="274" spans="59:60" x14ac:dyDescent="0.2">
      <c r="BG274" s="161"/>
      <c r="BH274" s="161"/>
    </row>
    <row r="275" spans="59:60" x14ac:dyDescent="0.2">
      <c r="BG275" s="161"/>
      <c r="BH275" s="161"/>
    </row>
    <row r="276" spans="59:60" x14ac:dyDescent="0.2">
      <c r="BG276" s="161"/>
      <c r="BH276" s="161"/>
    </row>
    <row r="277" spans="59:60" x14ac:dyDescent="0.2">
      <c r="BG277" s="161"/>
      <c r="BH277" s="161"/>
    </row>
    <row r="278" spans="59:60" x14ac:dyDescent="0.2">
      <c r="BG278" s="161"/>
      <c r="BH278" s="161"/>
    </row>
    <row r="279" spans="59:60" x14ac:dyDescent="0.2">
      <c r="BG279" s="161"/>
      <c r="BH279" s="161"/>
    </row>
    <row r="280" spans="59:60" x14ac:dyDescent="0.2">
      <c r="BG280" s="161"/>
      <c r="BH280" s="161"/>
    </row>
    <row r="281" spans="59:60" x14ac:dyDescent="0.2">
      <c r="BG281" s="161"/>
      <c r="BH281" s="161"/>
    </row>
    <row r="282" spans="59:60" x14ac:dyDescent="0.2">
      <c r="BG282" s="161"/>
      <c r="BH282" s="161"/>
    </row>
    <row r="283" spans="59:60" x14ac:dyDescent="0.2">
      <c r="BG283" s="161"/>
      <c r="BH283" s="161"/>
    </row>
    <row r="284" spans="59:60" x14ac:dyDescent="0.2">
      <c r="BG284" s="161"/>
      <c r="BH284" s="161"/>
    </row>
    <row r="285" spans="59:60" x14ac:dyDescent="0.2">
      <c r="BG285" s="161"/>
      <c r="BH285" s="161"/>
    </row>
    <row r="286" spans="59:60" x14ac:dyDescent="0.2">
      <c r="BG286" s="161"/>
      <c r="BH286" s="161"/>
    </row>
    <row r="287" spans="59:60" x14ac:dyDescent="0.2">
      <c r="BG287" s="161"/>
      <c r="BH287" s="162"/>
    </row>
    <row r="288" spans="59:60" x14ac:dyDescent="0.2">
      <c r="BG288" s="161"/>
      <c r="BH288" s="162"/>
    </row>
    <row r="289" spans="59:72" x14ac:dyDescent="0.2">
      <c r="BG289" s="161"/>
      <c r="BH289" s="161"/>
    </row>
    <row r="290" spans="59:72" x14ac:dyDescent="0.2">
      <c r="BG290" s="161"/>
      <c r="BH290" s="161"/>
    </row>
    <row r="291" spans="59:72" x14ac:dyDescent="0.2">
      <c r="BG291" s="161"/>
      <c r="BH291" s="161"/>
    </row>
    <row r="292" spans="59:72" x14ac:dyDescent="0.2">
      <c r="BG292" s="161"/>
      <c r="BH292" s="161"/>
    </row>
    <row r="293" spans="59:72" x14ac:dyDescent="0.2">
      <c r="BG293" s="161"/>
      <c r="BH293" s="161"/>
    </row>
    <row r="294" spans="59:72" x14ac:dyDescent="0.2">
      <c r="BG294" s="161"/>
      <c r="BH294" s="161"/>
    </row>
    <row r="295" spans="59:72" x14ac:dyDescent="0.2">
      <c r="BG295" s="161"/>
      <c r="BH295" s="161"/>
    </row>
    <row r="296" spans="59:72" x14ac:dyDescent="0.2">
      <c r="BG296" s="161"/>
      <c r="BH296" s="161"/>
    </row>
    <row r="297" spans="59:72" x14ac:dyDescent="0.2">
      <c r="BG297" s="161"/>
      <c r="BH297" s="161"/>
    </row>
    <row r="298" spans="59:72" x14ac:dyDescent="0.2">
      <c r="BG298" s="161"/>
      <c r="BH298" s="161"/>
    </row>
    <row r="299" spans="59:72" x14ac:dyDescent="0.2">
      <c r="BG299" s="161"/>
      <c r="BH299" s="161"/>
    </row>
    <row r="300" spans="59:72" x14ac:dyDescent="0.2">
      <c r="BG300" s="161"/>
      <c r="BH300" s="161"/>
    </row>
    <row r="301" spans="59:72" x14ac:dyDescent="0.2">
      <c r="BG301" s="161"/>
      <c r="BH301" s="161"/>
    </row>
    <row r="302" spans="59:72" x14ac:dyDescent="0.2">
      <c r="BG302" s="161"/>
      <c r="BH302" s="161"/>
    </row>
    <row r="303" spans="59:72" x14ac:dyDescent="0.2">
      <c r="BG303" s="161"/>
      <c r="BH303" s="161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</row>
    <row r="304" spans="59:72" x14ac:dyDescent="0.2">
      <c r="BG304" s="161"/>
      <c r="BH304" s="161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</row>
    <row r="305" spans="59:72" x14ac:dyDescent="0.2">
      <c r="BG305" s="161"/>
      <c r="BH305" s="161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</row>
    <row r="306" spans="59:72" x14ac:dyDescent="0.2">
      <c r="BG306" s="161"/>
      <c r="BH306" s="161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</row>
    <row r="307" spans="59:72" x14ac:dyDescent="0.2">
      <c r="BG307" s="161"/>
      <c r="BH307" s="161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</row>
    <row r="308" spans="59:72" x14ac:dyDescent="0.2">
      <c r="BG308" s="161"/>
      <c r="BH308" s="161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</row>
    <row r="309" spans="59:72" x14ac:dyDescent="0.2">
      <c r="BG309" s="161"/>
      <c r="BH309" s="161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</row>
    <row r="310" spans="59:72" x14ac:dyDescent="0.2">
      <c r="BG310" s="161"/>
      <c r="BH310" s="161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</row>
    <row r="311" spans="59:72" x14ac:dyDescent="0.2">
      <c r="BG311" s="161"/>
      <c r="BH311" s="161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</row>
    <row r="312" spans="59:72" x14ac:dyDescent="0.2">
      <c r="BG312" s="161"/>
      <c r="BH312" s="161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</row>
    <row r="313" spans="59:72" x14ac:dyDescent="0.2">
      <c r="BG313" s="161"/>
      <c r="BH313" s="161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</row>
    <row r="314" spans="59:72" x14ac:dyDescent="0.2">
      <c r="BG314" s="161"/>
      <c r="BH314" s="161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</row>
    <row r="315" spans="59:72" x14ac:dyDescent="0.2">
      <c r="BG315" s="161"/>
      <c r="BH315" s="161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</row>
    <row r="316" spans="59:72" x14ac:dyDescent="0.2">
      <c r="BG316" s="161"/>
      <c r="BH316" s="161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</row>
    <row r="317" spans="59:72" x14ac:dyDescent="0.2">
      <c r="BG317" s="161"/>
    </row>
    <row r="318" spans="59:72" x14ac:dyDescent="0.2">
      <c r="BG318" s="161"/>
      <c r="BH318" s="161"/>
      <c r="BI318" s="161"/>
      <c r="BJ318" s="161"/>
      <c r="BK318" s="161"/>
      <c r="BL318" s="161"/>
      <c r="BM318" s="161"/>
      <c r="BN318" s="161"/>
      <c r="BO318" s="161"/>
      <c r="BP318" s="161"/>
      <c r="BQ318" s="161"/>
      <c r="BR318" s="161"/>
      <c r="BS318" s="161"/>
      <c r="BT318" s="161"/>
    </row>
    <row r="319" spans="59:72" x14ac:dyDescent="0.2">
      <c r="BG319" s="161"/>
      <c r="BH319" s="161"/>
      <c r="BI319" s="161"/>
      <c r="BJ319" s="161"/>
      <c r="BK319" s="161"/>
      <c r="BL319" s="161"/>
      <c r="BM319" s="161"/>
      <c r="BN319" s="161"/>
      <c r="BO319" s="161"/>
      <c r="BP319" s="161"/>
      <c r="BQ319" s="161"/>
      <c r="BR319" s="161"/>
      <c r="BS319" s="161"/>
      <c r="BT319" s="161"/>
    </row>
    <row r="320" spans="59:72" x14ac:dyDescent="0.2">
      <c r="BG320" s="161"/>
      <c r="BH320" s="161"/>
      <c r="BI320" s="161"/>
      <c r="BJ320" s="161"/>
      <c r="BK320" s="161"/>
      <c r="BL320" s="161"/>
      <c r="BM320" s="161"/>
      <c r="BN320" s="161"/>
      <c r="BO320" s="161"/>
      <c r="BP320" s="161"/>
      <c r="BQ320" s="161"/>
      <c r="BR320" s="161"/>
      <c r="BS320" s="161"/>
      <c r="BT320" s="161"/>
    </row>
    <row r="321" spans="59:72" x14ac:dyDescent="0.2">
      <c r="BG321" s="161"/>
      <c r="BH321" s="161"/>
      <c r="BI321" s="161"/>
      <c r="BJ321" s="161"/>
      <c r="BK321" s="161"/>
      <c r="BL321" s="161"/>
      <c r="BM321" s="161"/>
      <c r="BN321" s="161"/>
      <c r="BO321" s="161"/>
      <c r="BP321" s="161"/>
      <c r="BQ321" s="161"/>
      <c r="BR321" s="161"/>
      <c r="BS321" s="161"/>
      <c r="BT321" s="161"/>
    </row>
    <row r="322" spans="59:72" x14ac:dyDescent="0.2"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1"/>
      <c r="BQ322" s="161"/>
      <c r="BR322" s="161"/>
      <c r="BS322" s="161"/>
      <c r="BT322" s="161"/>
    </row>
    <row r="323" spans="59:72" x14ac:dyDescent="0.2">
      <c r="BG323" s="161"/>
      <c r="BH323" s="161"/>
      <c r="BI323" s="161"/>
      <c r="BJ323" s="161"/>
      <c r="BK323" s="161"/>
      <c r="BL323" s="161"/>
      <c r="BM323" s="161"/>
      <c r="BN323" s="161"/>
      <c r="BO323" s="161"/>
      <c r="BP323" s="161"/>
      <c r="BQ323" s="161"/>
      <c r="BR323" s="161"/>
      <c r="BS323" s="161"/>
      <c r="BT323" s="161"/>
    </row>
    <row r="324" spans="59:72" x14ac:dyDescent="0.2"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1"/>
      <c r="BQ324" s="161"/>
      <c r="BR324" s="161"/>
      <c r="BS324" s="161"/>
      <c r="BT324" s="161"/>
    </row>
    <row r="325" spans="59:72" x14ac:dyDescent="0.2">
      <c r="BG325" s="161"/>
      <c r="BH325" s="161"/>
      <c r="BI325" s="161"/>
      <c r="BJ325" s="161"/>
      <c r="BK325" s="161"/>
      <c r="BL325" s="161"/>
      <c r="BM325" s="161"/>
      <c r="BN325" s="161"/>
      <c r="BO325" s="161"/>
      <c r="BP325" s="161"/>
      <c r="BQ325" s="161"/>
      <c r="BR325" s="161"/>
      <c r="BS325" s="161"/>
      <c r="BT325" s="161"/>
    </row>
    <row r="326" spans="59:72" x14ac:dyDescent="0.2">
      <c r="BG326" s="161"/>
      <c r="BH326" s="161"/>
      <c r="BI326" s="161"/>
      <c r="BJ326" s="161"/>
      <c r="BK326" s="161"/>
      <c r="BL326" s="161"/>
      <c r="BM326" s="161"/>
      <c r="BN326" s="161"/>
      <c r="BO326" s="161"/>
      <c r="BP326" s="161"/>
      <c r="BQ326" s="161"/>
      <c r="BR326" s="161"/>
      <c r="BS326" s="161"/>
      <c r="BT326" s="161"/>
    </row>
    <row r="327" spans="59:72" x14ac:dyDescent="0.2">
      <c r="BG327" s="161"/>
      <c r="BH327" s="161"/>
      <c r="BI327" s="161"/>
      <c r="BJ327" s="161"/>
      <c r="BK327" s="161"/>
      <c r="BL327" s="161"/>
      <c r="BM327" s="161"/>
      <c r="BN327" s="161"/>
      <c r="BO327" s="161"/>
      <c r="BP327" s="161"/>
      <c r="BQ327" s="161"/>
      <c r="BR327" s="161"/>
      <c r="BS327" s="161"/>
      <c r="BT327" s="161"/>
    </row>
    <row r="328" spans="59:72" x14ac:dyDescent="0.2">
      <c r="BG328" s="161"/>
      <c r="BH328" s="161"/>
      <c r="BI328" s="161"/>
      <c r="BJ328" s="161"/>
      <c r="BK328" s="161"/>
      <c r="BL328" s="161"/>
      <c r="BM328" s="161"/>
      <c r="BN328" s="161"/>
      <c r="BO328" s="161"/>
      <c r="BP328" s="161"/>
      <c r="BQ328" s="161"/>
      <c r="BR328" s="161"/>
      <c r="BS328" s="161"/>
      <c r="BT328" s="161"/>
    </row>
    <row r="329" spans="59:72" x14ac:dyDescent="0.2">
      <c r="BG329" s="161"/>
      <c r="BH329" s="161"/>
      <c r="BI329" s="161"/>
      <c r="BJ329" s="161"/>
      <c r="BK329" s="161"/>
      <c r="BL329" s="161"/>
      <c r="BM329" s="161"/>
      <c r="BN329" s="161"/>
      <c r="BO329" s="161"/>
      <c r="BP329" s="161"/>
      <c r="BQ329" s="161"/>
      <c r="BR329" s="161"/>
      <c r="BS329" s="161"/>
      <c r="BT329" s="161"/>
    </row>
    <row r="330" spans="59:72" x14ac:dyDescent="0.2"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161"/>
      <c r="BR330" s="161"/>
      <c r="BS330" s="161"/>
      <c r="BT330" s="161"/>
    </row>
    <row r="331" spans="59:72" x14ac:dyDescent="0.2">
      <c r="BG331" s="161"/>
      <c r="BH331" s="161"/>
      <c r="BI331" s="161"/>
      <c r="BJ331" s="161"/>
      <c r="BK331" s="161"/>
      <c r="BL331" s="161"/>
      <c r="BM331" s="161"/>
      <c r="BN331" s="161"/>
      <c r="BO331" s="161"/>
      <c r="BP331" s="161"/>
      <c r="BQ331" s="161"/>
      <c r="BR331" s="161"/>
      <c r="BS331" s="161"/>
      <c r="BT331" s="161"/>
    </row>
    <row r="332" spans="59:72" x14ac:dyDescent="0.2">
      <c r="BG332" s="161"/>
      <c r="BH332" s="161"/>
      <c r="BI332" s="161"/>
      <c r="BJ332" s="161"/>
      <c r="BK332" s="161"/>
      <c r="BL332" s="161"/>
      <c r="BM332" s="161"/>
      <c r="BN332" s="161"/>
      <c r="BO332" s="161"/>
      <c r="BP332" s="161"/>
      <c r="BQ332" s="161"/>
      <c r="BR332" s="161"/>
      <c r="BS332" s="161"/>
      <c r="BT332" s="161"/>
    </row>
    <row r="333" spans="59:72" x14ac:dyDescent="0.2">
      <c r="BG333" s="161"/>
      <c r="BH333" s="161"/>
      <c r="BI333" s="161"/>
      <c r="BJ333" s="161"/>
      <c r="BK333" s="161"/>
      <c r="BL333" s="161"/>
      <c r="BM333" s="161"/>
      <c r="BN333" s="161"/>
      <c r="BO333" s="161"/>
      <c r="BP333" s="161"/>
      <c r="BQ333" s="161"/>
      <c r="BR333" s="161"/>
      <c r="BS333" s="161"/>
      <c r="BT333" s="161"/>
    </row>
    <row r="334" spans="59:72" x14ac:dyDescent="0.2">
      <c r="BG334" s="161"/>
      <c r="BH334" s="161"/>
      <c r="BI334" s="161"/>
      <c r="BJ334" s="161"/>
      <c r="BK334" s="161"/>
      <c r="BL334" s="161"/>
      <c r="BM334" s="161"/>
      <c r="BN334" s="161"/>
      <c r="BO334" s="161"/>
      <c r="BP334" s="161"/>
      <c r="BQ334" s="161"/>
      <c r="BR334" s="161"/>
      <c r="BS334" s="161"/>
      <c r="BT334" s="161"/>
    </row>
    <row r="335" spans="59:72" x14ac:dyDescent="0.2">
      <c r="BG335" s="161"/>
      <c r="BH335" s="161"/>
      <c r="BI335" s="161"/>
      <c r="BJ335" s="161"/>
      <c r="BK335" s="161"/>
      <c r="BL335" s="161"/>
      <c r="BM335" s="161"/>
      <c r="BN335" s="161"/>
      <c r="BO335" s="161"/>
      <c r="BP335" s="161"/>
      <c r="BQ335" s="161"/>
      <c r="BR335" s="161"/>
      <c r="BS335" s="161"/>
      <c r="BT335" s="161"/>
    </row>
    <row r="336" spans="59:72" x14ac:dyDescent="0.2">
      <c r="BG336" s="161"/>
      <c r="BH336" s="161"/>
      <c r="BI336" s="161"/>
      <c r="BJ336" s="161"/>
      <c r="BK336" s="161"/>
      <c r="BL336" s="161"/>
      <c r="BM336" s="161"/>
      <c r="BN336" s="161"/>
      <c r="BO336" s="161"/>
      <c r="BP336" s="161"/>
      <c r="BQ336" s="161"/>
      <c r="BR336" s="161"/>
      <c r="BS336" s="161"/>
      <c r="BT336" s="161"/>
    </row>
    <row r="337" spans="59:72" x14ac:dyDescent="0.2">
      <c r="BG337" s="161"/>
      <c r="BH337" s="161"/>
      <c r="BI337" s="161"/>
      <c r="BJ337" s="161"/>
      <c r="BK337" s="161"/>
      <c r="BL337" s="161"/>
      <c r="BM337" s="161"/>
      <c r="BN337" s="161"/>
      <c r="BO337" s="161"/>
      <c r="BP337" s="161"/>
      <c r="BQ337" s="161"/>
      <c r="BR337" s="161"/>
      <c r="BS337" s="161"/>
      <c r="BT337" s="161"/>
    </row>
    <row r="338" spans="59:72" x14ac:dyDescent="0.2">
      <c r="BG338" s="161"/>
      <c r="BH338" s="161"/>
      <c r="BI338" s="161"/>
      <c r="BJ338" s="161"/>
      <c r="BK338" s="161"/>
      <c r="BL338" s="161"/>
      <c r="BM338" s="161"/>
      <c r="BN338" s="161"/>
      <c r="BO338" s="161"/>
      <c r="BP338" s="161"/>
      <c r="BQ338" s="161"/>
      <c r="BR338" s="161"/>
      <c r="BS338" s="161"/>
      <c r="BT338" s="161"/>
    </row>
    <row r="339" spans="59:72" x14ac:dyDescent="0.2">
      <c r="BG339" s="161"/>
      <c r="BH339" s="161"/>
      <c r="BI339" s="161"/>
      <c r="BJ339" s="161"/>
      <c r="BK339" s="161"/>
      <c r="BL339" s="161"/>
      <c r="BM339" s="161"/>
      <c r="BN339" s="161"/>
      <c r="BO339" s="161"/>
      <c r="BP339" s="161"/>
      <c r="BQ339" s="161"/>
      <c r="BR339" s="161"/>
      <c r="BS339" s="161"/>
      <c r="BT339" s="161"/>
    </row>
    <row r="340" spans="59:72" x14ac:dyDescent="0.2">
      <c r="BG340" s="161"/>
      <c r="BH340" s="161"/>
      <c r="BI340" s="161"/>
      <c r="BJ340" s="161"/>
      <c r="BK340" s="161"/>
      <c r="BL340" s="161"/>
      <c r="BM340" s="161"/>
      <c r="BN340" s="161"/>
      <c r="BO340" s="161"/>
      <c r="BP340" s="161"/>
      <c r="BQ340" s="161"/>
      <c r="BR340" s="161"/>
      <c r="BS340" s="161"/>
      <c r="BT340" s="161"/>
    </row>
    <row r="341" spans="59:72" x14ac:dyDescent="0.2">
      <c r="BG341" s="161"/>
      <c r="BH341" s="161"/>
      <c r="BI341" s="161"/>
      <c r="BJ341" s="161"/>
      <c r="BK341" s="161"/>
      <c r="BL341" s="161"/>
      <c r="BM341" s="161"/>
      <c r="BN341" s="161"/>
      <c r="BO341" s="161"/>
      <c r="BP341" s="161"/>
      <c r="BQ341" s="161"/>
      <c r="BR341" s="161"/>
      <c r="BS341" s="161"/>
      <c r="BT341" s="161"/>
    </row>
    <row r="342" spans="59:72" x14ac:dyDescent="0.2">
      <c r="BG342" s="161"/>
      <c r="BH342" s="161"/>
      <c r="BI342" s="161"/>
      <c r="BJ342" s="161"/>
      <c r="BK342" s="161"/>
      <c r="BL342" s="161"/>
      <c r="BM342" s="161"/>
      <c r="BN342" s="161"/>
      <c r="BO342" s="161"/>
      <c r="BP342" s="161"/>
      <c r="BQ342" s="161"/>
      <c r="BR342" s="161"/>
      <c r="BS342" s="161"/>
      <c r="BT342" s="161"/>
    </row>
    <row r="343" spans="59:72" x14ac:dyDescent="0.2">
      <c r="BG343" s="161"/>
      <c r="BH343" s="161"/>
      <c r="BI343" s="161"/>
      <c r="BJ343" s="161"/>
      <c r="BK343" s="161"/>
      <c r="BL343" s="161"/>
      <c r="BM343" s="161"/>
      <c r="BN343" s="161"/>
      <c r="BO343" s="161"/>
      <c r="BP343" s="161"/>
      <c r="BQ343" s="161"/>
      <c r="BR343" s="161"/>
      <c r="BS343" s="161"/>
      <c r="BT343" s="161"/>
    </row>
    <row r="344" spans="59:72" x14ac:dyDescent="0.2">
      <c r="BG344" s="161"/>
      <c r="BH344" s="161"/>
      <c r="BI344" s="161"/>
      <c r="BJ344" s="161"/>
      <c r="BK344" s="161"/>
      <c r="BL344" s="161"/>
      <c r="BM344" s="161"/>
      <c r="BN344" s="161"/>
      <c r="BO344" s="161"/>
      <c r="BP344" s="161"/>
      <c r="BQ344" s="161"/>
      <c r="BR344" s="161"/>
      <c r="BS344" s="161"/>
      <c r="BT344" s="161"/>
    </row>
    <row r="345" spans="59:72" x14ac:dyDescent="0.2">
      <c r="BG345" s="161"/>
      <c r="BH345" s="161"/>
      <c r="BI345" s="161"/>
      <c r="BJ345" s="161"/>
      <c r="BK345" s="161"/>
      <c r="BL345" s="161"/>
      <c r="BM345" s="161"/>
      <c r="BN345" s="161"/>
      <c r="BO345" s="161"/>
      <c r="BP345" s="161"/>
      <c r="BQ345" s="161"/>
      <c r="BR345" s="161"/>
      <c r="BS345" s="161"/>
      <c r="BT345" s="161"/>
    </row>
    <row r="346" spans="59:72" x14ac:dyDescent="0.2">
      <c r="BG346" s="161"/>
      <c r="BH346" s="161"/>
      <c r="BI346" s="161"/>
      <c r="BJ346" s="161"/>
      <c r="BK346" s="161"/>
      <c r="BL346" s="161"/>
      <c r="BM346" s="161"/>
      <c r="BN346" s="161"/>
      <c r="BO346" s="161"/>
      <c r="BP346" s="161"/>
      <c r="BQ346" s="161"/>
      <c r="BR346" s="161"/>
      <c r="BS346" s="161"/>
      <c r="BT346" s="161"/>
    </row>
    <row r="347" spans="59:72" x14ac:dyDescent="0.2">
      <c r="BG347" s="161"/>
      <c r="BH347" s="161"/>
      <c r="BI347" s="161"/>
      <c r="BJ347" s="161"/>
      <c r="BK347" s="161"/>
      <c r="BL347" s="161"/>
      <c r="BM347" s="161"/>
      <c r="BN347" s="161"/>
      <c r="BO347" s="161"/>
      <c r="BP347" s="161"/>
      <c r="BQ347" s="161"/>
      <c r="BR347" s="161"/>
      <c r="BS347" s="161"/>
      <c r="BT347" s="161"/>
    </row>
    <row r="348" spans="59:72" x14ac:dyDescent="0.2">
      <c r="BG348" s="161"/>
      <c r="BH348" s="161"/>
      <c r="BI348" s="161"/>
      <c r="BJ348" s="161"/>
      <c r="BK348" s="161"/>
      <c r="BL348" s="161"/>
      <c r="BM348" s="161"/>
      <c r="BN348" s="161"/>
      <c r="BO348" s="161"/>
      <c r="BP348" s="161"/>
      <c r="BQ348" s="161"/>
      <c r="BR348" s="161"/>
      <c r="BS348" s="161"/>
      <c r="BT348" s="161"/>
    </row>
    <row r="349" spans="59:72" x14ac:dyDescent="0.2">
      <c r="BG349" s="161"/>
      <c r="BH349" s="161"/>
      <c r="BI349" s="161"/>
      <c r="BJ349" s="161"/>
      <c r="BK349" s="161"/>
      <c r="BL349" s="161"/>
      <c r="BM349" s="161"/>
      <c r="BN349" s="161"/>
      <c r="BO349" s="161"/>
      <c r="BP349" s="161"/>
      <c r="BQ349" s="161"/>
      <c r="BR349" s="161"/>
      <c r="BS349" s="161"/>
      <c r="BT349" s="161"/>
    </row>
    <row r="350" spans="59:72" x14ac:dyDescent="0.2">
      <c r="BG350" s="161"/>
      <c r="BH350" s="161"/>
      <c r="BI350" s="161"/>
      <c r="BJ350" s="161"/>
      <c r="BK350" s="161"/>
      <c r="BL350" s="161"/>
      <c r="BM350" s="161"/>
      <c r="BN350" s="161"/>
      <c r="BO350" s="161"/>
      <c r="BP350" s="161"/>
      <c r="BQ350" s="161"/>
      <c r="BR350" s="161"/>
      <c r="BS350" s="161"/>
      <c r="BT350" s="161"/>
    </row>
    <row r="351" spans="59:72" x14ac:dyDescent="0.2">
      <c r="BG351" s="161"/>
      <c r="BH351" s="161"/>
      <c r="BI351" s="161"/>
      <c r="BJ351" s="161"/>
      <c r="BK351" s="161"/>
      <c r="BL351" s="161"/>
      <c r="BM351" s="161"/>
      <c r="BN351" s="161"/>
      <c r="BO351" s="161"/>
      <c r="BP351" s="161"/>
      <c r="BQ351" s="161"/>
      <c r="BR351" s="161"/>
      <c r="BS351" s="161"/>
      <c r="BT351" s="161"/>
    </row>
    <row r="352" spans="59:72" x14ac:dyDescent="0.2">
      <c r="BG352" s="161"/>
      <c r="BH352" s="161"/>
      <c r="BI352" s="161"/>
      <c r="BJ352" s="161"/>
      <c r="BK352" s="161"/>
      <c r="BL352" s="161"/>
      <c r="BM352" s="161"/>
      <c r="BN352" s="161"/>
      <c r="BO352" s="161"/>
      <c r="BP352" s="161"/>
      <c r="BQ352" s="161"/>
      <c r="BR352" s="161"/>
      <c r="BS352" s="161"/>
      <c r="BT352" s="161"/>
    </row>
    <row r="353" spans="59:72" x14ac:dyDescent="0.2">
      <c r="BG353" s="161"/>
      <c r="BH353" s="161"/>
      <c r="BI353" s="161"/>
      <c r="BJ353" s="161"/>
      <c r="BK353" s="161"/>
      <c r="BL353" s="161"/>
      <c r="BM353" s="161"/>
      <c r="BN353" s="161"/>
      <c r="BO353" s="161"/>
      <c r="BP353" s="161"/>
      <c r="BQ353" s="161"/>
      <c r="BR353" s="161"/>
      <c r="BS353" s="161"/>
      <c r="BT353" s="161"/>
    </row>
    <row r="354" spans="59:72" x14ac:dyDescent="0.2">
      <c r="BG354" s="161"/>
      <c r="BH354" s="161"/>
      <c r="BI354" s="161"/>
      <c r="BJ354" s="161"/>
      <c r="BK354" s="161"/>
      <c r="BL354" s="161"/>
      <c r="BM354" s="161"/>
      <c r="BN354" s="161"/>
      <c r="BO354" s="161"/>
      <c r="BP354" s="161"/>
      <c r="BQ354" s="161"/>
      <c r="BR354" s="161"/>
      <c r="BS354" s="161"/>
      <c r="BT354" s="161"/>
    </row>
    <row r="355" spans="59:72" x14ac:dyDescent="0.2">
      <c r="BG355" s="161"/>
      <c r="BH355" s="161"/>
      <c r="BI355" s="161"/>
      <c r="BJ355" s="161"/>
      <c r="BK355" s="161"/>
      <c r="BL355" s="161"/>
      <c r="BM355" s="161"/>
      <c r="BN355" s="161"/>
      <c r="BO355" s="161"/>
      <c r="BP355" s="161"/>
      <c r="BQ355" s="161"/>
      <c r="BR355" s="161"/>
      <c r="BS355" s="161"/>
      <c r="BT355" s="161"/>
    </row>
    <row r="356" spans="59:72" x14ac:dyDescent="0.2">
      <c r="BG356" s="161"/>
      <c r="BH356" s="161"/>
      <c r="BI356" s="161"/>
      <c r="BJ356" s="161"/>
      <c r="BK356" s="161"/>
      <c r="BL356" s="161"/>
      <c r="BM356" s="161"/>
      <c r="BN356" s="161"/>
      <c r="BO356" s="161"/>
      <c r="BP356" s="161"/>
      <c r="BQ356" s="161"/>
      <c r="BR356" s="161"/>
      <c r="BS356" s="161"/>
      <c r="BT356" s="161"/>
    </row>
    <row r="357" spans="59:72" x14ac:dyDescent="0.2">
      <c r="BG357" s="161"/>
      <c r="BH357" s="161"/>
      <c r="BI357" s="161"/>
      <c r="BJ357" s="161"/>
      <c r="BK357" s="161"/>
      <c r="BL357" s="161"/>
      <c r="BM357" s="161"/>
      <c r="BN357" s="161"/>
      <c r="BO357" s="161"/>
      <c r="BP357" s="161"/>
      <c r="BQ357" s="161"/>
      <c r="BR357" s="161"/>
      <c r="BS357" s="161"/>
      <c r="BT357" s="161"/>
    </row>
    <row r="358" spans="59:72" x14ac:dyDescent="0.2">
      <c r="BG358" s="161"/>
      <c r="BH358" s="161"/>
      <c r="BI358" s="161"/>
      <c r="BJ358" s="161"/>
      <c r="BK358" s="161"/>
      <c r="BL358" s="161"/>
      <c r="BM358" s="161"/>
      <c r="BN358" s="161"/>
      <c r="BO358" s="161"/>
      <c r="BP358" s="161"/>
      <c r="BQ358" s="161"/>
      <c r="BR358" s="161"/>
      <c r="BS358" s="161"/>
      <c r="BT358" s="161"/>
    </row>
    <row r="359" spans="59:72" x14ac:dyDescent="0.2">
      <c r="BG359" s="161"/>
      <c r="BH359" s="161"/>
      <c r="BI359" s="161"/>
      <c r="BJ359" s="161"/>
      <c r="BK359" s="161"/>
      <c r="BL359" s="161"/>
      <c r="BM359" s="161"/>
      <c r="BN359" s="161"/>
      <c r="BO359" s="161"/>
      <c r="BP359" s="161"/>
      <c r="BQ359" s="161"/>
      <c r="BR359" s="161"/>
      <c r="BS359" s="161"/>
      <c r="BT359" s="161"/>
    </row>
    <row r="360" spans="59:72" x14ac:dyDescent="0.2">
      <c r="BG360" s="161"/>
      <c r="BH360" s="161"/>
      <c r="BI360" s="161"/>
      <c r="BJ360" s="161"/>
      <c r="BK360" s="161"/>
      <c r="BL360" s="161"/>
      <c r="BM360" s="161"/>
      <c r="BN360" s="161"/>
      <c r="BO360" s="161"/>
      <c r="BP360" s="161"/>
      <c r="BQ360" s="161"/>
      <c r="BR360" s="161"/>
      <c r="BS360" s="161"/>
      <c r="BT360" s="161"/>
    </row>
    <row r="361" spans="59:72" x14ac:dyDescent="0.2">
      <c r="BG361" s="161"/>
      <c r="BH361" s="161"/>
      <c r="BI361" s="161"/>
      <c r="BJ361" s="161"/>
      <c r="BK361" s="161"/>
      <c r="BL361" s="161"/>
      <c r="BM361" s="161"/>
      <c r="BN361" s="161"/>
      <c r="BO361" s="161"/>
      <c r="BP361" s="161"/>
      <c r="BQ361" s="161"/>
      <c r="BR361" s="161"/>
      <c r="BS361" s="161"/>
      <c r="BT361" s="161"/>
    </row>
    <row r="362" spans="59:72" x14ac:dyDescent="0.2">
      <c r="BG362" s="161"/>
      <c r="BH362" s="161"/>
      <c r="BI362" s="161"/>
      <c r="BJ362" s="161"/>
      <c r="BK362" s="161"/>
      <c r="BL362" s="161"/>
      <c r="BM362" s="161"/>
      <c r="BN362" s="161"/>
      <c r="BO362" s="161"/>
      <c r="BP362" s="161"/>
      <c r="BQ362" s="161"/>
      <c r="BR362" s="161"/>
      <c r="BS362" s="161"/>
      <c r="BT362" s="161"/>
    </row>
    <row r="363" spans="59:72" x14ac:dyDescent="0.2">
      <c r="BG363" s="161"/>
      <c r="BH363" s="161"/>
      <c r="BI363" s="161"/>
      <c r="BJ363" s="161"/>
      <c r="BK363" s="161"/>
      <c r="BL363" s="161"/>
      <c r="BM363" s="161"/>
      <c r="BN363" s="161"/>
      <c r="BO363" s="161"/>
      <c r="BP363" s="161"/>
      <c r="BQ363" s="161"/>
      <c r="BR363" s="161"/>
      <c r="BS363" s="161"/>
      <c r="BT363" s="161"/>
    </row>
    <row r="364" spans="59:72" x14ac:dyDescent="0.2">
      <c r="BG364" s="161"/>
      <c r="BH364" s="161"/>
      <c r="BI364" s="161"/>
      <c r="BJ364" s="161"/>
      <c r="BK364" s="161"/>
      <c r="BL364" s="161"/>
      <c r="BM364" s="161"/>
      <c r="BN364" s="161"/>
      <c r="BO364" s="161"/>
      <c r="BP364" s="161"/>
      <c r="BQ364" s="161"/>
      <c r="BR364" s="161"/>
      <c r="BS364" s="161"/>
      <c r="BT364" s="161"/>
    </row>
    <row r="365" spans="59:72" x14ac:dyDescent="0.2">
      <c r="BG365" s="161"/>
      <c r="BH365" s="161"/>
      <c r="BI365" s="161"/>
      <c r="BJ365" s="161"/>
      <c r="BK365" s="161"/>
      <c r="BL365" s="161"/>
      <c r="BM365" s="161"/>
      <c r="BN365" s="161"/>
      <c r="BO365" s="161"/>
      <c r="BP365" s="161"/>
      <c r="BQ365" s="161"/>
      <c r="BR365" s="161"/>
      <c r="BS365" s="161"/>
      <c r="BT365" s="161"/>
    </row>
    <row r="366" spans="59:72" x14ac:dyDescent="0.2">
      <c r="BG366" s="161"/>
      <c r="BH366" s="161"/>
      <c r="BI366" s="161"/>
      <c r="BJ366" s="161"/>
      <c r="BK366" s="161"/>
      <c r="BL366" s="161"/>
      <c r="BM366" s="161"/>
      <c r="BN366" s="161"/>
      <c r="BO366" s="161"/>
      <c r="BP366" s="161"/>
      <c r="BQ366" s="161"/>
      <c r="BR366" s="161"/>
      <c r="BS366" s="161"/>
      <c r="BT366" s="161"/>
    </row>
    <row r="367" spans="59:72" x14ac:dyDescent="0.2">
      <c r="BG367" s="161"/>
      <c r="BH367" s="161"/>
      <c r="BI367" s="161"/>
      <c r="BJ367" s="161"/>
      <c r="BK367" s="161"/>
      <c r="BL367" s="161"/>
      <c r="BM367" s="161"/>
      <c r="BN367" s="161"/>
      <c r="BO367" s="161"/>
      <c r="BP367" s="161"/>
      <c r="BQ367" s="161"/>
      <c r="BR367" s="161"/>
      <c r="BS367" s="161"/>
      <c r="BT367" s="161"/>
    </row>
    <row r="368" spans="59:72" x14ac:dyDescent="0.2">
      <c r="BG368" s="161"/>
      <c r="BH368" s="161"/>
      <c r="BI368" s="161"/>
      <c r="BJ368" s="161"/>
      <c r="BK368" s="161"/>
      <c r="BL368" s="161"/>
      <c r="BM368" s="161"/>
      <c r="BN368" s="161"/>
      <c r="BO368" s="161"/>
      <c r="BP368" s="161"/>
      <c r="BQ368" s="161"/>
      <c r="BR368" s="161"/>
      <c r="BS368" s="161"/>
      <c r="BT368" s="161"/>
    </row>
    <row r="369" spans="59:72" x14ac:dyDescent="0.2">
      <c r="BG369" s="161"/>
      <c r="BH369" s="161"/>
      <c r="BI369" s="161"/>
      <c r="BJ369" s="161"/>
      <c r="BK369" s="161"/>
      <c r="BL369" s="161"/>
      <c r="BM369" s="161"/>
      <c r="BN369" s="161"/>
      <c r="BO369" s="161"/>
      <c r="BP369" s="161"/>
      <c r="BQ369" s="161"/>
      <c r="BR369" s="161"/>
      <c r="BS369" s="161"/>
      <c r="BT369" s="161"/>
    </row>
    <row r="370" spans="59:72" x14ac:dyDescent="0.2">
      <c r="BG370" s="161"/>
      <c r="BH370" s="161"/>
      <c r="BI370" s="161"/>
      <c r="BJ370" s="161"/>
      <c r="BK370" s="161"/>
      <c r="BL370" s="161"/>
      <c r="BM370" s="161"/>
      <c r="BN370" s="161"/>
      <c r="BO370" s="161"/>
      <c r="BP370" s="161"/>
      <c r="BQ370" s="161"/>
      <c r="BR370" s="161"/>
      <c r="BS370" s="161"/>
      <c r="BT370" s="161"/>
    </row>
    <row r="371" spans="59:72" x14ac:dyDescent="0.2">
      <c r="BG371" s="161"/>
      <c r="BH371" s="161"/>
      <c r="BI371" s="161"/>
      <c r="BJ371" s="161"/>
      <c r="BK371" s="161"/>
      <c r="BL371" s="161"/>
      <c r="BM371" s="161"/>
      <c r="BN371" s="161"/>
      <c r="BO371" s="161"/>
      <c r="BP371" s="161"/>
      <c r="BQ371" s="161"/>
      <c r="BR371" s="161"/>
      <c r="BS371" s="161"/>
      <c r="BT371" s="161"/>
    </row>
    <row r="372" spans="59:72" x14ac:dyDescent="0.2">
      <c r="BG372" s="161"/>
      <c r="BH372" s="161"/>
      <c r="BI372" s="161"/>
      <c r="BJ372" s="161"/>
      <c r="BK372" s="161"/>
      <c r="BL372" s="161"/>
      <c r="BM372" s="161"/>
      <c r="BN372" s="161"/>
      <c r="BO372" s="161"/>
      <c r="BP372" s="161"/>
      <c r="BQ372" s="161"/>
      <c r="BR372" s="161"/>
      <c r="BS372" s="161"/>
      <c r="BT372" s="161"/>
    </row>
    <row r="373" spans="59:72" x14ac:dyDescent="0.2">
      <c r="BG373" s="161"/>
      <c r="BH373" s="161"/>
      <c r="BI373" s="161"/>
      <c r="BJ373" s="161"/>
      <c r="BK373" s="161"/>
      <c r="BL373" s="161"/>
      <c r="BM373" s="161"/>
      <c r="BN373" s="161"/>
      <c r="BO373" s="161"/>
      <c r="BP373" s="161"/>
      <c r="BQ373" s="161"/>
      <c r="BR373" s="161"/>
      <c r="BS373" s="161"/>
      <c r="BT373" s="161"/>
    </row>
    <row r="374" spans="59:72" x14ac:dyDescent="0.2">
      <c r="BG374" s="161"/>
      <c r="BH374" s="161"/>
      <c r="BI374" s="161"/>
      <c r="BJ374" s="161"/>
      <c r="BK374" s="161"/>
      <c r="BL374" s="161"/>
      <c r="BM374" s="161"/>
      <c r="BN374" s="161"/>
      <c r="BO374" s="161"/>
      <c r="BP374" s="161"/>
      <c r="BQ374" s="161"/>
      <c r="BR374" s="161"/>
      <c r="BS374" s="161"/>
      <c r="BT374" s="161"/>
    </row>
    <row r="375" spans="59:72" x14ac:dyDescent="0.2">
      <c r="BG375" s="161"/>
      <c r="BH375" s="161"/>
      <c r="BI375" s="161"/>
      <c r="BJ375" s="161"/>
      <c r="BK375" s="161"/>
      <c r="BL375" s="161"/>
      <c r="BM375" s="161"/>
      <c r="BN375" s="161"/>
      <c r="BO375" s="161"/>
      <c r="BP375" s="161"/>
      <c r="BQ375" s="161"/>
      <c r="BR375" s="161"/>
      <c r="BS375" s="161"/>
      <c r="BT375" s="161"/>
    </row>
    <row r="376" spans="59:72" x14ac:dyDescent="0.2">
      <c r="BG376" s="161"/>
      <c r="BH376" s="161"/>
      <c r="BI376" s="161"/>
      <c r="BJ376" s="161"/>
      <c r="BK376" s="161"/>
      <c r="BL376" s="161"/>
      <c r="BM376" s="161"/>
      <c r="BN376" s="161"/>
      <c r="BO376" s="161"/>
      <c r="BP376" s="161"/>
      <c r="BQ376" s="161"/>
      <c r="BR376" s="161"/>
      <c r="BS376" s="161"/>
      <c r="BT376" s="161"/>
    </row>
    <row r="377" spans="59:72" x14ac:dyDescent="0.2">
      <c r="BG377" s="161"/>
      <c r="BH377" s="161"/>
      <c r="BI377" s="161"/>
      <c r="BJ377" s="161"/>
      <c r="BK377" s="161"/>
      <c r="BL377" s="161"/>
      <c r="BM377" s="161"/>
      <c r="BN377" s="161"/>
      <c r="BO377" s="161"/>
      <c r="BP377" s="161"/>
      <c r="BQ377" s="161"/>
      <c r="BR377" s="161"/>
      <c r="BS377" s="161"/>
      <c r="BT377" s="161"/>
    </row>
    <row r="378" spans="59:72" x14ac:dyDescent="0.2">
      <c r="BG378" s="161"/>
      <c r="BH378" s="161"/>
      <c r="BI378" s="161"/>
      <c r="BJ378" s="161"/>
      <c r="BK378" s="161"/>
      <c r="BL378" s="161"/>
      <c r="BM378" s="161"/>
      <c r="BN378" s="161"/>
      <c r="BO378" s="161"/>
      <c r="BP378" s="161"/>
      <c r="BQ378" s="161"/>
      <c r="BR378" s="161"/>
      <c r="BS378" s="161"/>
      <c r="BT378" s="161"/>
    </row>
    <row r="379" spans="59:72" x14ac:dyDescent="0.2">
      <c r="BG379" s="161"/>
      <c r="BH379" s="161"/>
      <c r="BI379" s="161"/>
      <c r="BJ379" s="161"/>
      <c r="BK379" s="161"/>
      <c r="BL379" s="161"/>
      <c r="BM379" s="161"/>
      <c r="BN379" s="161"/>
      <c r="BO379" s="161"/>
      <c r="BP379" s="161"/>
      <c r="BQ379" s="161"/>
      <c r="BR379" s="161"/>
      <c r="BS379" s="161"/>
      <c r="BT379" s="161"/>
    </row>
    <row r="380" spans="59:72" x14ac:dyDescent="0.2">
      <c r="BG380" s="161"/>
      <c r="BH380" s="161"/>
      <c r="BI380" s="161"/>
      <c r="BJ380" s="161"/>
      <c r="BK380" s="161"/>
      <c r="BL380" s="161"/>
      <c r="BM380" s="161"/>
      <c r="BN380" s="161"/>
      <c r="BO380" s="161"/>
      <c r="BP380" s="161"/>
      <c r="BQ380" s="161"/>
      <c r="BR380" s="161"/>
      <c r="BS380" s="161"/>
      <c r="BT380" s="161"/>
    </row>
    <row r="381" spans="59:72" x14ac:dyDescent="0.2">
      <c r="BG381" s="161"/>
      <c r="BH381" s="161"/>
      <c r="BI381" s="161"/>
      <c r="BJ381" s="161"/>
      <c r="BK381" s="161"/>
      <c r="BL381" s="161"/>
      <c r="BM381" s="161"/>
      <c r="BN381" s="161"/>
      <c r="BO381" s="161"/>
      <c r="BP381" s="161"/>
      <c r="BQ381" s="161"/>
      <c r="BR381" s="161"/>
      <c r="BS381" s="161"/>
      <c r="BT381" s="161"/>
    </row>
    <row r="382" spans="59:72" x14ac:dyDescent="0.2">
      <c r="BG382" s="161"/>
      <c r="BH382" s="161"/>
      <c r="BI382" s="161"/>
      <c r="BJ382" s="161"/>
      <c r="BK382" s="161"/>
      <c r="BL382" s="161"/>
      <c r="BM382" s="161"/>
      <c r="BN382" s="161"/>
      <c r="BO382" s="161"/>
      <c r="BP382" s="161"/>
      <c r="BQ382" s="161"/>
      <c r="BR382" s="161"/>
      <c r="BS382" s="161"/>
      <c r="BT382" s="161"/>
    </row>
    <row r="383" spans="59:72" x14ac:dyDescent="0.2">
      <c r="BG383" s="161"/>
      <c r="BH383" s="161"/>
      <c r="BI383" s="161"/>
      <c r="BJ383" s="161"/>
      <c r="BK383" s="161"/>
      <c r="BL383" s="161"/>
      <c r="BM383" s="161"/>
      <c r="BN383" s="161"/>
      <c r="BO383" s="161"/>
      <c r="BP383" s="161"/>
      <c r="BQ383" s="161"/>
      <c r="BR383" s="161"/>
      <c r="BS383" s="161"/>
      <c r="BT383" s="161"/>
    </row>
    <row r="384" spans="59:72" x14ac:dyDescent="0.2">
      <c r="BG384" s="161"/>
      <c r="BH384" s="161"/>
      <c r="BI384" s="161"/>
      <c r="BJ384" s="161"/>
      <c r="BK384" s="161"/>
      <c r="BL384" s="161"/>
      <c r="BM384" s="161"/>
      <c r="BN384" s="161"/>
      <c r="BO384" s="161"/>
      <c r="BP384" s="161"/>
      <c r="BQ384" s="161"/>
      <c r="BR384" s="161"/>
      <c r="BS384" s="161"/>
      <c r="BT384" s="161"/>
    </row>
    <row r="385" spans="59:72" x14ac:dyDescent="0.2">
      <c r="BG385" s="161"/>
      <c r="BH385" s="161"/>
      <c r="BI385" s="161"/>
      <c r="BJ385" s="161"/>
      <c r="BK385" s="161"/>
      <c r="BL385" s="161"/>
      <c r="BM385" s="161"/>
      <c r="BN385" s="161"/>
      <c r="BO385" s="161"/>
      <c r="BP385" s="161"/>
      <c r="BQ385" s="161"/>
      <c r="BR385" s="161"/>
      <c r="BS385" s="161"/>
      <c r="BT385" s="161"/>
    </row>
    <row r="386" spans="59:72" x14ac:dyDescent="0.2">
      <c r="BG386" s="161"/>
      <c r="BH386" s="161"/>
      <c r="BI386" s="161"/>
      <c r="BJ386" s="161"/>
      <c r="BK386" s="161"/>
      <c r="BL386" s="161"/>
      <c r="BM386" s="161"/>
      <c r="BN386" s="161"/>
      <c r="BO386" s="161"/>
      <c r="BP386" s="161"/>
      <c r="BQ386" s="161"/>
      <c r="BR386" s="161"/>
      <c r="BS386" s="161"/>
      <c r="BT386" s="161"/>
    </row>
    <row r="387" spans="59:72" x14ac:dyDescent="0.2">
      <c r="BG387" s="161"/>
      <c r="BH387" s="161"/>
      <c r="BI387" s="161"/>
      <c r="BJ387" s="161"/>
      <c r="BK387" s="161"/>
      <c r="BL387" s="161"/>
      <c r="BM387" s="161"/>
      <c r="BN387" s="161"/>
      <c r="BO387" s="161"/>
      <c r="BP387" s="161"/>
      <c r="BQ387" s="161"/>
      <c r="BR387" s="161"/>
      <c r="BS387" s="161"/>
      <c r="BT387" s="161"/>
    </row>
    <row r="388" spans="59:72" x14ac:dyDescent="0.2">
      <c r="BG388" s="161"/>
      <c r="BH388" s="161"/>
      <c r="BI388" s="161"/>
      <c r="BJ388" s="161"/>
      <c r="BK388" s="161"/>
      <c r="BL388" s="161"/>
      <c r="BM388" s="161"/>
      <c r="BN388" s="161"/>
      <c r="BO388" s="161"/>
      <c r="BP388" s="161"/>
      <c r="BQ388" s="161"/>
      <c r="BR388" s="161"/>
      <c r="BS388" s="161"/>
      <c r="BT388" s="161"/>
    </row>
    <row r="389" spans="59:72" x14ac:dyDescent="0.2">
      <c r="BG389" s="161"/>
      <c r="BH389" s="161"/>
      <c r="BI389" s="161"/>
      <c r="BJ389" s="161"/>
      <c r="BK389" s="161"/>
      <c r="BL389" s="161"/>
      <c r="BM389" s="161"/>
      <c r="BN389" s="161"/>
      <c r="BO389" s="161"/>
      <c r="BP389" s="161"/>
      <c r="BQ389" s="161"/>
      <c r="BR389" s="161"/>
      <c r="BS389" s="161"/>
      <c r="BT389" s="161"/>
    </row>
    <row r="390" spans="59:72" x14ac:dyDescent="0.2">
      <c r="BG390" s="161"/>
      <c r="BH390" s="161"/>
      <c r="BI390" s="161"/>
      <c r="BJ390" s="161"/>
      <c r="BK390" s="161"/>
      <c r="BL390" s="161"/>
      <c r="BM390" s="161"/>
      <c r="BN390" s="161"/>
      <c r="BO390" s="161"/>
      <c r="BP390" s="161"/>
      <c r="BQ390" s="161"/>
      <c r="BR390" s="161"/>
      <c r="BS390" s="161"/>
      <c r="BT390" s="161"/>
    </row>
    <row r="391" spans="59:72" x14ac:dyDescent="0.2">
      <c r="BG391" s="161"/>
      <c r="BH391" s="161"/>
      <c r="BI391" s="161"/>
      <c r="BJ391" s="161"/>
      <c r="BK391" s="161"/>
      <c r="BL391" s="161"/>
      <c r="BM391" s="161"/>
      <c r="BN391" s="161"/>
      <c r="BO391" s="161"/>
      <c r="BP391" s="161"/>
      <c r="BQ391" s="161"/>
      <c r="BR391" s="161"/>
      <c r="BS391" s="161"/>
      <c r="BT391" s="161"/>
    </row>
    <row r="392" spans="59:72" x14ac:dyDescent="0.2">
      <c r="BG392" s="161"/>
      <c r="BH392" s="161"/>
      <c r="BI392" s="161"/>
      <c r="BJ392" s="161"/>
      <c r="BK392" s="161"/>
      <c r="BL392" s="161"/>
      <c r="BM392" s="161"/>
      <c r="BN392" s="161"/>
      <c r="BO392" s="161"/>
      <c r="BP392" s="161"/>
      <c r="BQ392" s="161"/>
      <c r="BR392" s="161"/>
      <c r="BS392" s="161"/>
      <c r="BT392" s="161"/>
    </row>
    <row r="393" spans="59:72" x14ac:dyDescent="0.2">
      <c r="BG393" s="161"/>
      <c r="BH393" s="161"/>
      <c r="BI393" s="161"/>
      <c r="BJ393" s="161"/>
      <c r="BK393" s="161"/>
      <c r="BL393" s="161"/>
      <c r="BM393" s="161"/>
      <c r="BN393" s="161"/>
      <c r="BO393" s="161"/>
      <c r="BP393" s="161"/>
      <c r="BQ393" s="161"/>
      <c r="BR393" s="161"/>
      <c r="BS393" s="161"/>
      <c r="BT393" s="161"/>
    </row>
    <row r="394" spans="59:72" x14ac:dyDescent="0.2">
      <c r="BG394" s="161"/>
      <c r="BH394" s="161"/>
      <c r="BI394" s="161"/>
      <c r="BJ394" s="161"/>
      <c r="BK394" s="161"/>
      <c r="BL394" s="161"/>
      <c r="BM394" s="161"/>
      <c r="BN394" s="161"/>
      <c r="BO394" s="161"/>
      <c r="BP394" s="161"/>
      <c r="BQ394" s="161"/>
      <c r="BR394" s="161"/>
      <c r="BS394" s="161"/>
      <c r="BT394" s="161"/>
    </row>
    <row r="395" spans="59:72" x14ac:dyDescent="0.2">
      <c r="BG395" s="161"/>
      <c r="BH395" s="161"/>
      <c r="BI395" s="161"/>
      <c r="BJ395" s="161"/>
      <c r="BK395" s="161"/>
      <c r="BL395" s="161"/>
      <c r="BM395" s="161"/>
      <c r="BN395" s="161"/>
      <c r="BO395" s="161"/>
      <c r="BP395" s="161"/>
      <c r="BQ395" s="161"/>
      <c r="BR395" s="161"/>
      <c r="BS395" s="161"/>
      <c r="BT395" s="161"/>
    </row>
    <row r="396" spans="59:72" x14ac:dyDescent="0.2">
      <c r="BG396" s="161"/>
      <c r="BH396" s="161"/>
      <c r="BI396" s="161"/>
      <c r="BJ396" s="161"/>
      <c r="BK396" s="161"/>
      <c r="BL396" s="161"/>
      <c r="BM396" s="161"/>
      <c r="BN396" s="161"/>
      <c r="BO396" s="161"/>
      <c r="BP396" s="161"/>
      <c r="BQ396" s="161"/>
      <c r="BR396" s="161"/>
      <c r="BS396" s="161"/>
      <c r="BT396" s="161"/>
    </row>
    <row r="397" spans="59:72" x14ac:dyDescent="0.2">
      <c r="BG397" s="161"/>
      <c r="BH397" s="161"/>
      <c r="BI397" s="161"/>
      <c r="BJ397" s="161"/>
      <c r="BK397" s="161"/>
      <c r="BL397" s="161"/>
      <c r="BM397" s="161"/>
      <c r="BN397" s="161"/>
      <c r="BO397" s="161"/>
      <c r="BP397" s="161"/>
      <c r="BQ397" s="161"/>
      <c r="BR397" s="161"/>
      <c r="BS397" s="161"/>
      <c r="BT397" s="161"/>
    </row>
    <row r="398" spans="59:72" x14ac:dyDescent="0.2">
      <c r="BG398" s="161"/>
      <c r="BH398" s="161"/>
      <c r="BI398" s="161"/>
      <c r="BJ398" s="161"/>
      <c r="BK398" s="161"/>
      <c r="BL398" s="161"/>
      <c r="BM398" s="161"/>
      <c r="BN398" s="161"/>
      <c r="BO398" s="161"/>
      <c r="BP398" s="161"/>
      <c r="BQ398" s="161"/>
      <c r="BR398" s="161"/>
      <c r="BS398" s="161"/>
      <c r="BT398" s="161"/>
    </row>
    <row r="399" spans="59:72" x14ac:dyDescent="0.2">
      <c r="BG399" s="161"/>
      <c r="BH399" s="161"/>
      <c r="BI399" s="161"/>
      <c r="BJ399" s="161"/>
      <c r="BK399" s="161"/>
      <c r="BL399" s="161"/>
      <c r="BM399" s="161"/>
      <c r="BN399" s="161"/>
      <c r="BO399" s="161"/>
      <c r="BP399" s="161"/>
      <c r="BQ399" s="161"/>
      <c r="BR399" s="161"/>
      <c r="BS399" s="161"/>
      <c r="BT399" s="161"/>
    </row>
    <row r="400" spans="59:72" x14ac:dyDescent="0.2">
      <c r="BG400" s="161"/>
      <c r="BH400" s="161"/>
      <c r="BI400" s="161"/>
      <c r="BJ400" s="161"/>
      <c r="BK400" s="161"/>
      <c r="BL400" s="161"/>
      <c r="BM400" s="161"/>
      <c r="BN400" s="161"/>
      <c r="BO400" s="161"/>
      <c r="BP400" s="161"/>
      <c r="BQ400" s="161"/>
      <c r="BR400" s="161"/>
      <c r="BS400" s="161"/>
      <c r="BT400" s="161"/>
    </row>
    <row r="401" spans="59:72" x14ac:dyDescent="0.2">
      <c r="BG401" s="161"/>
      <c r="BH401" s="161"/>
      <c r="BI401" s="161"/>
      <c r="BJ401" s="161"/>
      <c r="BK401" s="161"/>
      <c r="BL401" s="161"/>
      <c r="BM401" s="161"/>
      <c r="BN401" s="161"/>
      <c r="BO401" s="161"/>
      <c r="BP401" s="161"/>
      <c r="BQ401" s="161"/>
      <c r="BR401" s="161"/>
      <c r="BS401" s="161"/>
      <c r="BT401" s="161"/>
    </row>
    <row r="402" spans="59:72" x14ac:dyDescent="0.2">
      <c r="BG402" s="161"/>
      <c r="BH402" s="161"/>
      <c r="BI402" s="161"/>
      <c r="BJ402" s="161"/>
      <c r="BK402" s="161"/>
      <c r="BL402" s="161"/>
      <c r="BM402" s="161"/>
      <c r="BN402" s="161"/>
      <c r="BO402" s="161"/>
      <c r="BP402" s="161"/>
      <c r="BQ402" s="161"/>
      <c r="BR402" s="161"/>
      <c r="BS402" s="161"/>
      <c r="BT402" s="161"/>
    </row>
    <row r="403" spans="59:72" x14ac:dyDescent="0.2">
      <c r="BG403" s="161"/>
      <c r="BH403" s="161"/>
      <c r="BI403" s="161"/>
      <c r="BJ403" s="161"/>
      <c r="BK403" s="161"/>
      <c r="BL403" s="161"/>
      <c r="BM403" s="161"/>
      <c r="BN403" s="161"/>
      <c r="BO403" s="161"/>
      <c r="BP403" s="161"/>
      <c r="BQ403" s="161"/>
      <c r="BR403" s="161"/>
      <c r="BS403" s="161"/>
      <c r="BT403" s="161"/>
    </row>
    <row r="404" spans="59:72" x14ac:dyDescent="0.2">
      <c r="BG404" s="161"/>
      <c r="BH404" s="161"/>
      <c r="BI404" s="161"/>
      <c r="BJ404" s="161"/>
      <c r="BK404" s="161"/>
      <c r="BL404" s="161"/>
      <c r="BM404" s="161"/>
      <c r="BN404" s="161"/>
      <c r="BO404" s="161"/>
      <c r="BP404" s="161"/>
      <c r="BQ404" s="161"/>
      <c r="BR404" s="161"/>
      <c r="BS404" s="161"/>
      <c r="BT404" s="161"/>
    </row>
    <row r="405" spans="59:72" x14ac:dyDescent="0.2">
      <c r="BG405" s="161"/>
      <c r="BH405" s="161"/>
      <c r="BI405" s="161"/>
      <c r="BJ405" s="161"/>
      <c r="BK405" s="161"/>
      <c r="BL405" s="161"/>
      <c r="BM405" s="161"/>
      <c r="BN405" s="161"/>
      <c r="BO405" s="161"/>
      <c r="BP405" s="161"/>
      <c r="BQ405" s="161"/>
      <c r="BR405" s="161"/>
      <c r="BS405" s="161"/>
      <c r="BT405" s="161"/>
    </row>
    <row r="406" spans="59:72" x14ac:dyDescent="0.2">
      <c r="BG406" s="161"/>
      <c r="BH406" s="161"/>
      <c r="BI406" s="161"/>
      <c r="BJ406" s="161"/>
      <c r="BK406" s="161"/>
      <c r="BL406" s="161"/>
      <c r="BM406" s="161"/>
      <c r="BN406" s="161"/>
      <c r="BO406" s="161"/>
      <c r="BP406" s="161"/>
      <c r="BQ406" s="161"/>
      <c r="BR406" s="161"/>
      <c r="BS406" s="161"/>
      <c r="BT406" s="161"/>
    </row>
    <row r="407" spans="59:72" x14ac:dyDescent="0.2">
      <c r="BG407" s="161"/>
      <c r="BH407" s="161"/>
      <c r="BI407" s="161"/>
      <c r="BJ407" s="161"/>
      <c r="BK407" s="161"/>
      <c r="BL407" s="161"/>
      <c r="BM407" s="161"/>
      <c r="BN407" s="161"/>
      <c r="BO407" s="161"/>
      <c r="BP407" s="161"/>
      <c r="BQ407" s="161"/>
      <c r="BR407" s="161"/>
      <c r="BS407" s="161"/>
      <c r="BT407" s="161"/>
    </row>
    <row r="408" spans="59:72" x14ac:dyDescent="0.2">
      <c r="BG408" s="161"/>
      <c r="BH408" s="161"/>
      <c r="BI408" s="161"/>
      <c r="BJ408" s="161"/>
      <c r="BK408" s="161"/>
      <c r="BL408" s="161"/>
      <c r="BM408" s="161"/>
      <c r="BN408" s="161"/>
      <c r="BO408" s="161"/>
      <c r="BP408" s="161"/>
      <c r="BQ408" s="161"/>
      <c r="BR408" s="161"/>
      <c r="BS408" s="161"/>
      <c r="BT408" s="161"/>
    </row>
    <row r="409" spans="59:72" x14ac:dyDescent="0.2">
      <c r="BG409" s="161"/>
      <c r="BH409" s="161"/>
      <c r="BI409" s="161"/>
      <c r="BJ409" s="161"/>
      <c r="BK409" s="161"/>
      <c r="BL409" s="161"/>
      <c r="BM409" s="161"/>
      <c r="BN409" s="161"/>
      <c r="BO409" s="161"/>
      <c r="BP409" s="161"/>
      <c r="BQ409" s="161"/>
      <c r="BR409" s="161"/>
      <c r="BS409" s="161"/>
      <c r="BT409" s="161"/>
    </row>
    <row r="410" spans="59:72" x14ac:dyDescent="0.2">
      <c r="BG410" s="161"/>
      <c r="BH410" s="161"/>
      <c r="BI410" s="161"/>
      <c r="BJ410" s="161"/>
      <c r="BK410" s="161"/>
      <c r="BL410" s="161"/>
      <c r="BM410" s="161"/>
      <c r="BN410" s="161"/>
      <c r="BO410" s="161"/>
      <c r="BP410" s="161"/>
      <c r="BQ410" s="161"/>
      <c r="BR410" s="161"/>
      <c r="BS410" s="161"/>
      <c r="BT410" s="161"/>
    </row>
    <row r="411" spans="59:72" x14ac:dyDescent="0.2">
      <c r="BG411" s="161"/>
      <c r="BH411" s="161"/>
      <c r="BI411" s="161"/>
      <c r="BJ411" s="161"/>
      <c r="BK411" s="161"/>
      <c r="BL411" s="161"/>
      <c r="BM411" s="161"/>
      <c r="BN411" s="161"/>
      <c r="BO411" s="161"/>
      <c r="BP411" s="161"/>
      <c r="BQ411" s="161"/>
      <c r="BR411" s="161"/>
      <c r="BS411" s="161"/>
      <c r="BT411" s="161"/>
    </row>
    <row r="412" spans="59:72" x14ac:dyDescent="0.2">
      <c r="BG412" s="161"/>
      <c r="BH412" s="161"/>
      <c r="BI412" s="161"/>
      <c r="BJ412" s="161"/>
      <c r="BK412" s="161"/>
      <c r="BL412" s="161"/>
      <c r="BM412" s="161"/>
      <c r="BN412" s="161"/>
      <c r="BO412" s="161"/>
      <c r="BP412" s="161"/>
      <c r="BQ412" s="161"/>
      <c r="BR412" s="161"/>
      <c r="BS412" s="161"/>
      <c r="BT412" s="161"/>
    </row>
    <row r="413" spans="59:72" x14ac:dyDescent="0.2">
      <c r="BG413" s="161"/>
      <c r="BH413" s="161"/>
      <c r="BI413" s="161"/>
      <c r="BJ413" s="161"/>
      <c r="BK413" s="161"/>
      <c r="BL413" s="161"/>
      <c r="BM413" s="161"/>
      <c r="BN413" s="161"/>
      <c r="BO413" s="161"/>
      <c r="BP413" s="161"/>
      <c r="BQ413" s="161"/>
      <c r="BR413" s="161"/>
      <c r="BS413" s="161"/>
      <c r="BT413" s="161"/>
    </row>
    <row r="414" spans="59:72" x14ac:dyDescent="0.2">
      <c r="BG414" s="161"/>
      <c r="BH414" s="161"/>
      <c r="BI414" s="161"/>
      <c r="BJ414" s="161"/>
      <c r="BK414" s="161"/>
      <c r="BL414" s="161"/>
      <c r="BM414" s="161"/>
      <c r="BN414" s="161"/>
      <c r="BO414" s="161"/>
      <c r="BP414" s="161"/>
      <c r="BQ414" s="161"/>
      <c r="BR414" s="161"/>
      <c r="BS414" s="161"/>
      <c r="BT414" s="161"/>
    </row>
    <row r="415" spans="59:72" x14ac:dyDescent="0.2">
      <c r="BG415" s="161"/>
      <c r="BH415" s="161"/>
      <c r="BI415" s="161"/>
      <c r="BJ415" s="161"/>
      <c r="BK415" s="161"/>
      <c r="BL415" s="161"/>
      <c r="BM415" s="161"/>
      <c r="BN415" s="161"/>
      <c r="BO415" s="161"/>
      <c r="BP415" s="161"/>
      <c r="BQ415" s="161"/>
      <c r="BR415" s="161"/>
      <c r="BS415" s="161"/>
      <c r="BT415" s="161"/>
    </row>
    <row r="416" spans="59:72" x14ac:dyDescent="0.2">
      <c r="BG416" s="161"/>
      <c r="BH416" s="161"/>
      <c r="BI416" s="161"/>
      <c r="BJ416" s="161"/>
      <c r="BK416" s="161"/>
      <c r="BL416" s="161"/>
      <c r="BM416" s="161"/>
      <c r="BN416" s="161"/>
      <c r="BO416" s="161"/>
      <c r="BP416" s="161"/>
      <c r="BQ416" s="161"/>
      <c r="BR416" s="161"/>
      <c r="BS416" s="161"/>
      <c r="BT416" s="161"/>
    </row>
    <row r="417" spans="59:72" x14ac:dyDescent="0.2">
      <c r="BG417" s="161"/>
      <c r="BH417" s="161"/>
      <c r="BI417" s="161"/>
      <c r="BJ417" s="161"/>
      <c r="BK417" s="161"/>
      <c r="BL417" s="161"/>
      <c r="BM417" s="161"/>
      <c r="BN417" s="161"/>
      <c r="BO417" s="161"/>
      <c r="BP417" s="161"/>
      <c r="BQ417" s="161"/>
      <c r="BR417" s="161"/>
      <c r="BS417" s="161"/>
      <c r="BT417" s="161"/>
    </row>
    <row r="418" spans="59:72" x14ac:dyDescent="0.2">
      <c r="BG418" s="161"/>
      <c r="BH418" s="161"/>
      <c r="BI418" s="161"/>
      <c r="BJ418" s="161"/>
      <c r="BK418" s="161"/>
      <c r="BL418" s="161"/>
      <c r="BM418" s="161"/>
      <c r="BN418" s="161"/>
      <c r="BO418" s="161"/>
      <c r="BP418" s="161"/>
      <c r="BQ418" s="161"/>
      <c r="BR418" s="161"/>
      <c r="BS418" s="161"/>
      <c r="BT418" s="161"/>
    </row>
    <row r="419" spans="59:72" x14ac:dyDescent="0.2">
      <c r="BG419" s="161"/>
      <c r="BH419" s="161"/>
      <c r="BI419" s="161"/>
      <c r="BJ419" s="161"/>
      <c r="BK419" s="161"/>
      <c r="BL419" s="161"/>
      <c r="BM419" s="161"/>
      <c r="BN419" s="161"/>
      <c r="BO419" s="161"/>
      <c r="BP419" s="161"/>
      <c r="BQ419" s="161"/>
      <c r="BR419" s="161"/>
      <c r="BS419" s="161"/>
      <c r="BT419" s="161"/>
    </row>
    <row r="420" spans="59:72" x14ac:dyDescent="0.2">
      <c r="BG420" s="161"/>
      <c r="BH420" s="161"/>
      <c r="BI420" s="161"/>
      <c r="BJ420" s="161"/>
      <c r="BK420" s="161"/>
      <c r="BL420" s="161"/>
      <c r="BM420" s="161"/>
      <c r="BN420" s="161"/>
      <c r="BO420" s="161"/>
      <c r="BP420" s="161"/>
      <c r="BQ420" s="161"/>
      <c r="BR420" s="161"/>
      <c r="BS420" s="161"/>
      <c r="BT420" s="161"/>
    </row>
    <row r="421" spans="59:72" x14ac:dyDescent="0.2">
      <c r="BG421" s="161"/>
      <c r="BH421" s="161"/>
      <c r="BI421" s="161"/>
      <c r="BJ421" s="161"/>
      <c r="BK421" s="161"/>
      <c r="BL421" s="161"/>
      <c r="BM421" s="161"/>
      <c r="BN421" s="161"/>
      <c r="BO421" s="161"/>
      <c r="BP421" s="161"/>
      <c r="BQ421" s="161"/>
      <c r="BR421" s="161"/>
      <c r="BS421" s="161"/>
      <c r="BT421" s="161"/>
    </row>
    <row r="422" spans="59:72" x14ac:dyDescent="0.2">
      <c r="BG422" s="161"/>
      <c r="BH422" s="161"/>
      <c r="BI422" s="161"/>
      <c r="BJ422" s="161"/>
      <c r="BK422" s="161"/>
      <c r="BL422" s="161"/>
      <c r="BM422" s="161"/>
      <c r="BN422" s="161"/>
      <c r="BO422" s="161"/>
      <c r="BP422" s="161"/>
      <c r="BQ422" s="161"/>
      <c r="BR422" s="161"/>
      <c r="BS422" s="161"/>
      <c r="BT422" s="161"/>
    </row>
    <row r="423" spans="59:72" x14ac:dyDescent="0.2">
      <c r="BG423" s="161"/>
      <c r="BH423" s="161"/>
      <c r="BI423" s="161"/>
      <c r="BJ423" s="161"/>
      <c r="BK423" s="161"/>
      <c r="BL423" s="161"/>
      <c r="BM423" s="161"/>
      <c r="BN423" s="161"/>
      <c r="BO423" s="161"/>
      <c r="BP423" s="161"/>
      <c r="BQ423" s="161"/>
      <c r="BR423" s="161"/>
      <c r="BS423" s="161"/>
      <c r="BT423" s="161"/>
    </row>
    <row r="424" spans="59:72" x14ac:dyDescent="0.2">
      <c r="BG424" s="161"/>
      <c r="BH424" s="161"/>
      <c r="BI424" s="161"/>
      <c r="BJ424" s="161"/>
      <c r="BK424" s="161"/>
      <c r="BL424" s="161"/>
      <c r="BM424" s="161"/>
      <c r="BN424" s="161"/>
      <c r="BO424" s="161"/>
      <c r="BP424" s="161"/>
      <c r="BQ424" s="161"/>
      <c r="BR424" s="161"/>
      <c r="BS424" s="161"/>
      <c r="BT424" s="161"/>
    </row>
    <row r="425" spans="59:72" x14ac:dyDescent="0.2">
      <c r="BG425" s="161"/>
      <c r="BH425" s="161"/>
      <c r="BI425" s="161"/>
      <c r="BJ425" s="161"/>
      <c r="BK425" s="161"/>
      <c r="BL425" s="161"/>
      <c r="BM425" s="161"/>
      <c r="BN425" s="161"/>
      <c r="BO425" s="161"/>
      <c r="BP425" s="161"/>
      <c r="BQ425" s="161"/>
      <c r="BR425" s="161"/>
      <c r="BS425" s="161"/>
      <c r="BT425" s="161"/>
    </row>
    <row r="426" spans="59:72" x14ac:dyDescent="0.2">
      <c r="BG426" s="161"/>
      <c r="BH426" s="161"/>
      <c r="BI426" s="161"/>
      <c r="BJ426" s="161"/>
      <c r="BK426" s="161"/>
      <c r="BL426" s="161"/>
      <c r="BM426" s="161"/>
      <c r="BN426" s="161"/>
      <c r="BO426" s="161"/>
      <c r="BP426" s="161"/>
      <c r="BQ426" s="161"/>
      <c r="BR426" s="161"/>
      <c r="BS426" s="161"/>
      <c r="BT426" s="161"/>
    </row>
    <row r="427" spans="59:72" x14ac:dyDescent="0.2">
      <c r="BG427" s="161"/>
      <c r="BH427" s="161"/>
      <c r="BI427" s="161"/>
      <c r="BJ427" s="161"/>
      <c r="BK427" s="161"/>
      <c r="BL427" s="161"/>
      <c r="BM427" s="161"/>
      <c r="BN427" s="161"/>
      <c r="BO427" s="161"/>
      <c r="BP427" s="161"/>
      <c r="BQ427" s="161"/>
      <c r="BR427" s="161"/>
      <c r="BS427" s="161"/>
      <c r="BT427" s="161"/>
    </row>
    <row r="428" spans="59:72" x14ac:dyDescent="0.2">
      <c r="BG428" s="161"/>
      <c r="BH428" s="161"/>
      <c r="BI428" s="161"/>
      <c r="BJ428" s="161"/>
      <c r="BK428" s="161"/>
      <c r="BL428" s="161"/>
      <c r="BM428" s="161"/>
      <c r="BN428" s="161"/>
      <c r="BO428" s="161"/>
      <c r="BP428" s="161"/>
      <c r="BQ428" s="161"/>
      <c r="BR428" s="161"/>
      <c r="BS428" s="161"/>
      <c r="BT428" s="161"/>
    </row>
    <row r="429" spans="59:72" x14ac:dyDescent="0.2">
      <c r="BG429" s="161"/>
      <c r="BH429" s="161"/>
      <c r="BI429" s="161"/>
      <c r="BJ429" s="161"/>
      <c r="BK429" s="161"/>
      <c r="BL429" s="161"/>
      <c r="BM429" s="161"/>
      <c r="BN429" s="161"/>
      <c r="BO429" s="161"/>
      <c r="BP429" s="161"/>
      <c r="BQ429" s="161"/>
      <c r="BR429" s="161"/>
      <c r="BS429" s="161"/>
      <c r="BT429" s="161"/>
    </row>
    <row r="430" spans="59:72" x14ac:dyDescent="0.2">
      <c r="BG430" s="161"/>
      <c r="BH430" s="161"/>
      <c r="BI430" s="161"/>
      <c r="BJ430" s="161"/>
      <c r="BK430" s="161"/>
      <c r="BL430" s="161"/>
      <c r="BM430" s="161"/>
      <c r="BN430" s="161"/>
      <c r="BO430" s="161"/>
      <c r="BP430" s="161"/>
      <c r="BQ430" s="161"/>
      <c r="BR430" s="161"/>
      <c r="BS430" s="161"/>
      <c r="BT430" s="161"/>
    </row>
    <row r="431" spans="59:72" x14ac:dyDescent="0.2">
      <c r="BG431" s="161"/>
      <c r="BH431" s="161"/>
      <c r="BI431" s="161"/>
      <c r="BJ431" s="161"/>
      <c r="BK431" s="161"/>
      <c r="BL431" s="161"/>
      <c r="BM431" s="161"/>
      <c r="BN431" s="161"/>
      <c r="BO431" s="161"/>
      <c r="BP431" s="161"/>
      <c r="BQ431" s="161"/>
      <c r="BR431" s="161"/>
      <c r="BS431" s="161"/>
      <c r="BT431" s="161"/>
    </row>
    <row r="432" spans="59:72" x14ac:dyDescent="0.2">
      <c r="BG432" s="161"/>
      <c r="BH432" s="161"/>
      <c r="BI432" s="161"/>
      <c r="BJ432" s="161"/>
      <c r="BK432" s="161"/>
      <c r="BL432" s="161"/>
      <c r="BM432" s="161"/>
      <c r="BN432" s="161"/>
      <c r="BO432" s="161"/>
      <c r="BP432" s="161"/>
      <c r="BQ432" s="161"/>
      <c r="BR432" s="161"/>
      <c r="BS432" s="161"/>
      <c r="BT432" s="161"/>
    </row>
    <row r="433" spans="59:72" x14ac:dyDescent="0.2">
      <c r="BG433" s="161"/>
      <c r="BH433" s="161"/>
      <c r="BI433" s="161"/>
      <c r="BJ433" s="161"/>
      <c r="BK433" s="161"/>
      <c r="BL433" s="161"/>
      <c r="BM433" s="161"/>
      <c r="BN433" s="161"/>
      <c r="BO433" s="161"/>
      <c r="BP433" s="161"/>
      <c r="BQ433" s="161"/>
      <c r="BR433" s="161"/>
      <c r="BS433" s="161"/>
      <c r="BT433" s="161"/>
    </row>
    <row r="434" spans="59:72" x14ac:dyDescent="0.2">
      <c r="BG434" s="161"/>
      <c r="BH434" s="161"/>
      <c r="BI434" s="161"/>
      <c r="BJ434" s="161"/>
      <c r="BK434" s="161"/>
      <c r="BL434" s="161"/>
      <c r="BM434" s="161"/>
      <c r="BN434" s="161"/>
      <c r="BO434" s="161"/>
      <c r="BP434" s="161"/>
      <c r="BQ434" s="161"/>
      <c r="BR434" s="161"/>
      <c r="BS434" s="161"/>
      <c r="BT434" s="161"/>
    </row>
    <row r="435" spans="59:72" x14ac:dyDescent="0.2">
      <c r="BG435" s="161"/>
      <c r="BH435" s="161"/>
      <c r="BI435" s="161"/>
      <c r="BJ435" s="161"/>
      <c r="BK435" s="161"/>
      <c r="BL435" s="161"/>
      <c r="BM435" s="161"/>
      <c r="BN435" s="161"/>
      <c r="BO435" s="161"/>
      <c r="BP435" s="161"/>
      <c r="BQ435" s="161"/>
      <c r="BR435" s="161"/>
      <c r="BS435" s="161"/>
      <c r="BT435" s="161"/>
    </row>
    <row r="436" spans="59:72" x14ac:dyDescent="0.2">
      <c r="BG436" s="161"/>
      <c r="BH436" s="161"/>
      <c r="BI436" s="161"/>
      <c r="BJ436" s="161"/>
      <c r="BK436" s="161"/>
      <c r="BL436" s="161"/>
      <c r="BM436" s="161"/>
      <c r="BN436" s="161"/>
      <c r="BO436" s="161"/>
      <c r="BP436" s="161"/>
      <c r="BQ436" s="161"/>
      <c r="BR436" s="161"/>
      <c r="BS436" s="161"/>
      <c r="BT436" s="161"/>
    </row>
    <row r="437" spans="59:72" x14ac:dyDescent="0.2">
      <c r="BG437" s="161"/>
      <c r="BH437" s="161"/>
      <c r="BI437" s="161"/>
      <c r="BJ437" s="161"/>
      <c r="BK437" s="161"/>
      <c r="BL437" s="161"/>
      <c r="BM437" s="161"/>
      <c r="BN437" s="161"/>
      <c r="BO437" s="161"/>
      <c r="BP437" s="161"/>
      <c r="BQ437" s="161"/>
      <c r="BR437" s="161"/>
      <c r="BS437" s="161"/>
      <c r="BT437" s="161"/>
    </row>
    <row r="438" spans="59:72" x14ac:dyDescent="0.2">
      <c r="BG438" s="161"/>
      <c r="BH438" s="161"/>
      <c r="BI438" s="161"/>
      <c r="BJ438" s="161"/>
      <c r="BK438" s="161"/>
      <c r="BL438" s="161"/>
      <c r="BM438" s="161"/>
      <c r="BN438" s="161"/>
      <c r="BO438" s="161"/>
      <c r="BP438" s="161"/>
      <c r="BQ438" s="161"/>
      <c r="BR438" s="161"/>
      <c r="BS438" s="161"/>
      <c r="BT438" s="161"/>
    </row>
    <row r="439" spans="59:72" x14ac:dyDescent="0.2">
      <c r="BG439" s="161"/>
      <c r="BH439" s="161"/>
      <c r="BI439" s="161"/>
      <c r="BJ439" s="161"/>
      <c r="BK439" s="161"/>
      <c r="BL439" s="161"/>
      <c r="BM439" s="161"/>
      <c r="BN439" s="161"/>
      <c r="BO439" s="161"/>
      <c r="BP439" s="161"/>
      <c r="BQ439" s="161"/>
      <c r="BR439" s="161"/>
      <c r="BS439" s="161"/>
      <c r="BT439" s="161"/>
    </row>
    <row r="440" spans="59:72" x14ac:dyDescent="0.2">
      <c r="BG440" s="161"/>
      <c r="BH440" s="161"/>
      <c r="BI440" s="161"/>
      <c r="BJ440" s="161"/>
      <c r="BK440" s="161"/>
      <c r="BL440" s="161"/>
      <c r="BM440" s="161"/>
      <c r="BN440" s="161"/>
      <c r="BO440" s="161"/>
      <c r="BP440" s="161"/>
      <c r="BQ440" s="161"/>
      <c r="BR440" s="161"/>
      <c r="BS440" s="161"/>
      <c r="BT440" s="161"/>
    </row>
    <row r="441" spans="59:72" x14ac:dyDescent="0.2">
      <c r="BG441" s="161"/>
      <c r="BH441" s="161"/>
      <c r="BI441" s="161"/>
      <c r="BJ441" s="161"/>
      <c r="BK441" s="161"/>
      <c r="BL441" s="161"/>
      <c r="BM441" s="161"/>
      <c r="BN441" s="161"/>
      <c r="BO441" s="161"/>
      <c r="BP441" s="161"/>
      <c r="BQ441" s="161"/>
      <c r="BR441" s="161"/>
      <c r="BS441" s="161"/>
      <c r="BT441" s="161"/>
    </row>
    <row r="442" spans="59:72" x14ac:dyDescent="0.2">
      <c r="BG442" s="161"/>
      <c r="BH442" s="161"/>
      <c r="BI442" s="161"/>
      <c r="BJ442" s="161"/>
      <c r="BK442" s="161"/>
      <c r="BL442" s="161"/>
      <c r="BM442" s="161"/>
      <c r="BN442" s="161"/>
      <c r="BO442" s="161"/>
      <c r="BP442" s="161"/>
      <c r="BQ442" s="161"/>
      <c r="BR442" s="161"/>
      <c r="BS442" s="161"/>
      <c r="BT442" s="161"/>
    </row>
    <row r="443" spans="59:72" x14ac:dyDescent="0.2">
      <c r="BG443" s="161"/>
      <c r="BH443" s="161"/>
      <c r="BI443" s="161"/>
      <c r="BJ443" s="161"/>
      <c r="BK443" s="161"/>
      <c r="BL443" s="161"/>
      <c r="BM443" s="161"/>
      <c r="BN443" s="161"/>
      <c r="BO443" s="161"/>
      <c r="BP443" s="161"/>
      <c r="BQ443" s="161"/>
      <c r="BR443" s="161"/>
      <c r="BS443" s="161"/>
      <c r="BT443" s="161"/>
    </row>
    <row r="444" spans="59:72" x14ac:dyDescent="0.2">
      <c r="BG444" s="161"/>
      <c r="BH444" s="161"/>
      <c r="BI444" s="161"/>
      <c r="BJ444" s="161"/>
      <c r="BK444" s="161"/>
      <c r="BL444" s="161"/>
      <c r="BM444" s="161"/>
      <c r="BN444" s="161"/>
      <c r="BO444" s="161"/>
      <c r="BP444" s="161"/>
      <c r="BQ444" s="161"/>
      <c r="BR444" s="161"/>
      <c r="BS444" s="161"/>
      <c r="BT444" s="161"/>
    </row>
    <row r="445" spans="59:72" x14ac:dyDescent="0.2">
      <c r="BG445" s="161"/>
      <c r="BH445" s="161"/>
      <c r="BI445" s="161"/>
      <c r="BJ445" s="161"/>
      <c r="BK445" s="161"/>
      <c r="BL445" s="161"/>
      <c r="BM445" s="161"/>
      <c r="BN445" s="161"/>
      <c r="BO445" s="161"/>
      <c r="BP445" s="161"/>
      <c r="BQ445" s="161"/>
      <c r="BR445" s="161"/>
      <c r="BS445" s="161"/>
      <c r="BT445" s="161"/>
    </row>
    <row r="446" spans="59:72" x14ac:dyDescent="0.2">
      <c r="BG446" s="161"/>
      <c r="BH446" s="161"/>
      <c r="BI446" s="161"/>
      <c r="BJ446" s="161"/>
      <c r="BK446" s="161"/>
      <c r="BL446" s="161"/>
      <c r="BM446" s="161"/>
      <c r="BN446" s="161"/>
      <c r="BO446" s="161"/>
      <c r="BP446" s="161"/>
      <c r="BQ446" s="161"/>
      <c r="BR446" s="161"/>
      <c r="BS446" s="161"/>
      <c r="BT446" s="161"/>
    </row>
    <row r="447" spans="59:72" x14ac:dyDescent="0.2">
      <c r="BG447" s="161"/>
      <c r="BH447" s="161"/>
      <c r="BI447" s="161"/>
      <c r="BJ447" s="161"/>
      <c r="BK447" s="161"/>
      <c r="BL447" s="161"/>
      <c r="BM447" s="161"/>
      <c r="BN447" s="161"/>
      <c r="BO447" s="161"/>
      <c r="BP447" s="161"/>
      <c r="BQ447" s="161"/>
      <c r="BR447" s="161"/>
      <c r="BS447" s="161"/>
      <c r="BT447" s="161"/>
    </row>
    <row r="448" spans="59:72" x14ac:dyDescent="0.2">
      <c r="BG448" s="161"/>
      <c r="BH448" s="161"/>
      <c r="BI448" s="161"/>
      <c r="BJ448" s="161"/>
      <c r="BK448" s="161"/>
      <c r="BL448" s="161"/>
      <c r="BM448" s="161"/>
      <c r="BN448" s="161"/>
      <c r="BO448" s="161"/>
      <c r="BP448" s="161"/>
      <c r="BQ448" s="161"/>
      <c r="BR448" s="161"/>
      <c r="BS448" s="161"/>
      <c r="BT448" s="161"/>
    </row>
    <row r="449" spans="59:72" x14ac:dyDescent="0.2">
      <c r="BG449" s="161"/>
      <c r="BH449" s="161"/>
      <c r="BI449" s="161"/>
      <c r="BJ449" s="161"/>
      <c r="BK449" s="161"/>
      <c r="BL449" s="161"/>
      <c r="BM449" s="161"/>
      <c r="BN449" s="161"/>
      <c r="BO449" s="161"/>
      <c r="BP449" s="161"/>
      <c r="BQ449" s="161"/>
      <c r="BR449" s="161"/>
      <c r="BS449" s="161"/>
      <c r="BT449" s="161"/>
    </row>
    <row r="450" spans="59:72" x14ac:dyDescent="0.2">
      <c r="BG450" s="161"/>
      <c r="BH450" s="161"/>
      <c r="BI450" s="161"/>
      <c r="BJ450" s="161"/>
      <c r="BK450" s="161"/>
      <c r="BL450" s="161"/>
      <c r="BM450" s="161"/>
      <c r="BN450" s="161"/>
      <c r="BO450" s="161"/>
      <c r="BP450" s="161"/>
      <c r="BQ450" s="161"/>
      <c r="BR450" s="161"/>
      <c r="BS450" s="161"/>
      <c r="BT450" s="161"/>
    </row>
    <row r="451" spans="59:72" x14ac:dyDescent="0.2">
      <c r="BG451" s="161"/>
      <c r="BH451" s="161"/>
      <c r="BI451" s="161"/>
      <c r="BJ451" s="161"/>
      <c r="BK451" s="161"/>
      <c r="BL451" s="161"/>
      <c r="BM451" s="161"/>
      <c r="BN451" s="161"/>
      <c r="BO451" s="161"/>
      <c r="BP451" s="161"/>
      <c r="BQ451" s="161"/>
      <c r="BR451" s="161"/>
      <c r="BS451" s="161"/>
      <c r="BT451" s="161"/>
    </row>
    <row r="452" spans="59:72" x14ac:dyDescent="0.2">
      <c r="BG452" s="161"/>
      <c r="BH452" s="161"/>
      <c r="BI452" s="161"/>
      <c r="BJ452" s="161"/>
      <c r="BK452" s="161"/>
      <c r="BL452" s="161"/>
      <c r="BM452" s="161"/>
      <c r="BN452" s="161"/>
      <c r="BO452" s="161"/>
      <c r="BP452" s="161"/>
      <c r="BQ452" s="161"/>
      <c r="BR452" s="161"/>
      <c r="BS452" s="161"/>
      <c r="BT452" s="161"/>
    </row>
    <row r="453" spans="59:72" x14ac:dyDescent="0.2">
      <c r="BG453" s="161"/>
      <c r="BH453" s="161"/>
      <c r="BI453" s="161"/>
      <c r="BJ453" s="161"/>
      <c r="BK453" s="161"/>
      <c r="BL453" s="161"/>
      <c r="BM453" s="161"/>
      <c r="BN453" s="161"/>
      <c r="BO453" s="161"/>
      <c r="BP453" s="161"/>
      <c r="BQ453" s="161"/>
      <c r="BR453" s="161"/>
      <c r="BS453" s="161"/>
      <c r="BT453" s="161"/>
    </row>
    <row r="454" spans="59:72" x14ac:dyDescent="0.2">
      <c r="BG454" s="161"/>
      <c r="BH454" s="161"/>
      <c r="BI454" s="161"/>
      <c r="BJ454" s="161"/>
      <c r="BK454" s="161"/>
      <c r="BL454" s="161"/>
      <c r="BM454" s="161"/>
      <c r="BN454" s="161"/>
      <c r="BO454" s="161"/>
      <c r="BP454" s="161"/>
      <c r="BQ454" s="161"/>
      <c r="BR454" s="161"/>
      <c r="BS454" s="161"/>
      <c r="BT454" s="161"/>
    </row>
    <row r="455" spans="59:72" x14ac:dyDescent="0.2">
      <c r="BG455" s="161"/>
      <c r="BH455" s="161"/>
      <c r="BI455" s="161"/>
      <c r="BJ455" s="161"/>
      <c r="BK455" s="161"/>
      <c r="BL455" s="161"/>
      <c r="BM455" s="161"/>
      <c r="BN455" s="161"/>
      <c r="BO455" s="161"/>
      <c r="BP455" s="161"/>
      <c r="BQ455" s="161"/>
      <c r="BR455" s="161"/>
      <c r="BS455" s="161"/>
      <c r="BT455" s="161"/>
    </row>
    <row r="456" spans="59:72" x14ac:dyDescent="0.2">
      <c r="BG456" s="161"/>
      <c r="BH456" s="161"/>
      <c r="BI456" s="161"/>
      <c r="BJ456" s="161"/>
      <c r="BK456" s="161"/>
      <c r="BL456" s="161"/>
      <c r="BM456" s="161"/>
      <c r="BN456" s="161"/>
      <c r="BO456" s="161"/>
      <c r="BP456" s="161"/>
      <c r="BQ456" s="161"/>
      <c r="BR456" s="161"/>
      <c r="BS456" s="161"/>
      <c r="BT456" s="161"/>
    </row>
    <row r="457" spans="59:72" x14ac:dyDescent="0.2">
      <c r="BG457" s="161"/>
      <c r="BH457" s="161"/>
      <c r="BI457" s="161"/>
      <c r="BJ457" s="161"/>
      <c r="BK457" s="161"/>
      <c r="BL457" s="161"/>
      <c r="BM457" s="161"/>
      <c r="BN457" s="161"/>
      <c r="BO457" s="161"/>
      <c r="BP457" s="161"/>
      <c r="BQ457" s="161"/>
      <c r="BR457" s="161"/>
      <c r="BS457" s="161"/>
      <c r="BT457" s="161"/>
    </row>
    <row r="458" spans="59:72" x14ac:dyDescent="0.2">
      <c r="BG458" s="161"/>
      <c r="BH458" s="161"/>
      <c r="BI458" s="161"/>
      <c r="BJ458" s="161"/>
      <c r="BK458" s="161"/>
      <c r="BL458" s="161"/>
      <c r="BM458" s="161"/>
      <c r="BN458" s="161"/>
      <c r="BO458" s="161"/>
      <c r="BP458" s="161"/>
      <c r="BQ458" s="161"/>
      <c r="BR458" s="161"/>
      <c r="BS458" s="161"/>
      <c r="BT458" s="161"/>
    </row>
    <row r="459" spans="59:72" x14ac:dyDescent="0.2">
      <c r="BH459" s="161"/>
      <c r="BI459" s="161"/>
      <c r="BJ459" s="161"/>
      <c r="BK459" s="161"/>
      <c r="BL459" s="161"/>
      <c r="BM459" s="161"/>
      <c r="BN459" s="161"/>
      <c r="BO459" s="161"/>
      <c r="BP459" s="161"/>
      <c r="BQ459" s="161"/>
      <c r="BR459" s="161"/>
      <c r="BS459" s="161"/>
      <c r="BT459" s="161"/>
    </row>
    <row r="460" spans="59:72" x14ac:dyDescent="0.2">
      <c r="BH460" s="161"/>
      <c r="BI460" s="161"/>
      <c r="BJ460" s="161"/>
      <c r="BK460" s="161"/>
      <c r="BL460" s="161"/>
      <c r="BM460" s="161"/>
      <c r="BN460" s="161"/>
      <c r="BO460" s="161"/>
      <c r="BP460" s="161"/>
      <c r="BQ460" s="161"/>
      <c r="BR460" s="161"/>
      <c r="BS460" s="161"/>
      <c r="BT460" s="161"/>
    </row>
    <row r="461" spans="59:72" x14ac:dyDescent="0.2">
      <c r="BH461" s="161"/>
      <c r="BI461" s="161"/>
      <c r="BJ461" s="161"/>
      <c r="BK461" s="161"/>
      <c r="BL461" s="161"/>
      <c r="BM461" s="161"/>
      <c r="BN461" s="161"/>
      <c r="BO461" s="161"/>
      <c r="BP461" s="161"/>
      <c r="BQ461" s="161"/>
      <c r="BR461" s="161"/>
      <c r="BS461" s="161"/>
      <c r="BT461" s="161"/>
    </row>
    <row r="462" spans="59:72" x14ac:dyDescent="0.2">
      <c r="BH462" s="161"/>
      <c r="BI462" s="161"/>
      <c r="BJ462" s="161"/>
      <c r="BK462" s="161"/>
      <c r="BL462" s="161"/>
      <c r="BM462" s="161"/>
      <c r="BN462" s="161"/>
      <c r="BO462" s="161"/>
      <c r="BP462" s="161"/>
      <c r="BQ462" s="161"/>
      <c r="BR462" s="161"/>
      <c r="BS462" s="161"/>
      <c r="BT462" s="161"/>
    </row>
    <row r="463" spans="59:72" x14ac:dyDescent="0.2">
      <c r="BH463" s="161"/>
      <c r="BI463" s="161"/>
      <c r="BJ463" s="161"/>
      <c r="BK463" s="161"/>
      <c r="BL463" s="161"/>
      <c r="BM463" s="161"/>
      <c r="BN463" s="161"/>
      <c r="BO463" s="161"/>
      <c r="BP463" s="161"/>
      <c r="BQ463" s="161"/>
      <c r="BR463" s="161"/>
      <c r="BS463" s="161"/>
      <c r="BT463" s="161"/>
    </row>
    <row r="464" spans="59:72" x14ac:dyDescent="0.2">
      <c r="BH464" s="161"/>
      <c r="BI464" s="161"/>
      <c r="BJ464" s="161"/>
      <c r="BK464" s="161"/>
      <c r="BL464" s="161"/>
      <c r="BM464" s="161"/>
      <c r="BN464" s="161"/>
      <c r="BO464" s="161"/>
      <c r="BP464" s="161"/>
      <c r="BQ464" s="161"/>
      <c r="BR464" s="161"/>
      <c r="BS464" s="161"/>
      <c r="BT464" s="161"/>
    </row>
    <row r="465" spans="60:72" x14ac:dyDescent="0.2">
      <c r="BH465" s="161"/>
      <c r="BI465" s="161"/>
      <c r="BJ465" s="161"/>
      <c r="BK465" s="161"/>
      <c r="BL465" s="161"/>
      <c r="BM465" s="161"/>
      <c r="BN465" s="161"/>
      <c r="BO465" s="161"/>
      <c r="BP465" s="161"/>
      <c r="BQ465" s="161"/>
      <c r="BR465" s="161"/>
      <c r="BS465" s="161"/>
      <c r="BT465" s="161"/>
    </row>
    <row r="466" spans="60:72" x14ac:dyDescent="0.2">
      <c r="BH466" s="161"/>
      <c r="BI466" s="161"/>
      <c r="BJ466" s="161"/>
      <c r="BK466" s="161"/>
      <c r="BL466" s="161"/>
      <c r="BM466" s="161"/>
      <c r="BN466" s="161"/>
      <c r="BO466" s="161"/>
      <c r="BP466" s="161"/>
      <c r="BQ466" s="161"/>
      <c r="BR466" s="161"/>
      <c r="BS466" s="161"/>
      <c r="BT466" s="161"/>
    </row>
    <row r="467" spans="60:72" x14ac:dyDescent="0.2">
      <c r="BH467" s="161"/>
      <c r="BI467" s="161"/>
      <c r="BJ467" s="161"/>
      <c r="BK467" s="161"/>
      <c r="BL467" s="161"/>
      <c r="BM467" s="161"/>
      <c r="BN467" s="161"/>
      <c r="BO467" s="161"/>
      <c r="BP467" s="161"/>
      <c r="BQ467" s="161"/>
      <c r="BR467" s="161"/>
      <c r="BS467" s="161"/>
      <c r="BT467" s="161"/>
    </row>
    <row r="468" spans="60:72" x14ac:dyDescent="0.2">
      <c r="BH468" s="161"/>
      <c r="BI468" s="161"/>
      <c r="BJ468" s="161"/>
      <c r="BK468" s="161"/>
      <c r="BL468" s="161"/>
      <c r="BM468" s="161"/>
      <c r="BN468" s="161"/>
      <c r="BO468" s="161"/>
      <c r="BP468" s="161"/>
      <c r="BQ468" s="161"/>
      <c r="BR468" s="161"/>
      <c r="BS468" s="161"/>
      <c r="BT468" s="161"/>
    </row>
    <row r="469" spans="60:72" x14ac:dyDescent="0.2">
      <c r="BH469" s="161"/>
      <c r="BI469" s="161"/>
      <c r="BJ469" s="161"/>
      <c r="BK469" s="161"/>
      <c r="BL469" s="161"/>
      <c r="BM469" s="161"/>
      <c r="BN469" s="161"/>
      <c r="BO469" s="161"/>
      <c r="BP469" s="161"/>
      <c r="BQ469" s="161"/>
      <c r="BR469" s="161"/>
      <c r="BS469" s="161"/>
      <c r="BT469" s="161"/>
    </row>
    <row r="470" spans="60:72" x14ac:dyDescent="0.2">
      <c r="BH470" s="161"/>
      <c r="BI470" s="161"/>
      <c r="BJ470" s="161"/>
      <c r="BK470" s="161"/>
      <c r="BL470" s="161"/>
      <c r="BM470" s="161"/>
      <c r="BN470" s="161"/>
      <c r="BO470" s="161"/>
      <c r="BP470" s="161"/>
      <c r="BQ470" s="161"/>
      <c r="BR470" s="161"/>
      <c r="BS470" s="161"/>
      <c r="BT470" s="161"/>
    </row>
    <row r="471" spans="60:72" x14ac:dyDescent="0.2">
      <c r="BH471" s="161"/>
      <c r="BI471" s="161"/>
      <c r="BJ471" s="161"/>
      <c r="BK471" s="161"/>
      <c r="BL471" s="161"/>
      <c r="BM471" s="161"/>
      <c r="BN471" s="161"/>
      <c r="BO471" s="161"/>
      <c r="BP471" s="161"/>
      <c r="BQ471" s="161"/>
      <c r="BR471" s="161"/>
      <c r="BS471" s="161"/>
      <c r="BT471" s="161"/>
    </row>
    <row r="472" spans="60:72" x14ac:dyDescent="0.2">
      <c r="BH472" s="161"/>
      <c r="BI472" s="161"/>
      <c r="BJ472" s="161"/>
      <c r="BK472" s="161"/>
      <c r="BL472" s="161"/>
      <c r="BM472" s="161"/>
      <c r="BN472" s="161"/>
      <c r="BO472" s="161"/>
      <c r="BP472" s="161"/>
      <c r="BQ472" s="161"/>
      <c r="BR472" s="161"/>
      <c r="BS472" s="161"/>
      <c r="BT472" s="161"/>
    </row>
    <row r="473" spans="60:72" x14ac:dyDescent="0.2">
      <c r="BH473" s="161"/>
      <c r="BI473" s="161"/>
      <c r="BJ473" s="161"/>
      <c r="BK473" s="161"/>
      <c r="BL473" s="161"/>
      <c r="BM473" s="161"/>
      <c r="BN473" s="161"/>
      <c r="BO473" s="161"/>
      <c r="BP473" s="161"/>
      <c r="BQ473" s="161"/>
      <c r="BR473" s="161"/>
      <c r="BS473" s="161"/>
      <c r="BT473" s="161"/>
    </row>
    <row r="474" spans="60:72" x14ac:dyDescent="0.2">
      <c r="BH474" s="161"/>
      <c r="BI474" s="161"/>
      <c r="BJ474" s="161"/>
      <c r="BK474" s="161"/>
      <c r="BL474" s="161"/>
      <c r="BM474" s="161"/>
      <c r="BN474" s="161"/>
      <c r="BO474" s="161"/>
      <c r="BP474" s="161"/>
      <c r="BQ474" s="161"/>
      <c r="BR474" s="161"/>
      <c r="BS474" s="161"/>
      <c r="BT474" s="161"/>
    </row>
    <row r="475" spans="60:72" x14ac:dyDescent="0.2">
      <c r="BH475" s="161"/>
      <c r="BI475" s="161"/>
      <c r="BJ475" s="161"/>
      <c r="BK475" s="161"/>
      <c r="BL475" s="161"/>
      <c r="BM475" s="161"/>
      <c r="BN475" s="161"/>
      <c r="BO475" s="161"/>
      <c r="BP475" s="161"/>
      <c r="BQ475" s="161"/>
      <c r="BR475" s="161"/>
      <c r="BS475" s="161"/>
      <c r="BT475" s="161"/>
    </row>
    <row r="476" spans="60:72" x14ac:dyDescent="0.2">
      <c r="BH476" s="161"/>
      <c r="BI476" s="161"/>
      <c r="BJ476" s="161"/>
      <c r="BK476" s="161"/>
      <c r="BL476" s="161"/>
      <c r="BM476" s="161"/>
      <c r="BN476" s="161"/>
      <c r="BO476" s="161"/>
      <c r="BP476" s="161"/>
      <c r="BQ476" s="161"/>
      <c r="BR476" s="161"/>
      <c r="BS476" s="161"/>
      <c r="BT476" s="161"/>
    </row>
    <row r="477" spans="60:72" x14ac:dyDescent="0.2">
      <c r="BH477" s="161"/>
      <c r="BI477" s="161"/>
      <c r="BJ477" s="161"/>
      <c r="BK477" s="161"/>
      <c r="BL477" s="161"/>
      <c r="BM477" s="161"/>
      <c r="BN477" s="161"/>
      <c r="BO477" s="161"/>
      <c r="BP477" s="161"/>
      <c r="BQ477" s="161"/>
      <c r="BR477" s="161"/>
      <c r="BS477" s="161"/>
      <c r="BT477" s="161"/>
    </row>
    <row r="478" spans="60:72" x14ac:dyDescent="0.2">
      <c r="BH478" s="161"/>
      <c r="BI478" s="161"/>
      <c r="BJ478" s="161"/>
      <c r="BK478" s="161"/>
      <c r="BL478" s="161"/>
      <c r="BM478" s="161"/>
      <c r="BN478" s="161"/>
      <c r="BO478" s="161"/>
      <c r="BP478" s="161"/>
      <c r="BQ478" s="161"/>
      <c r="BR478" s="161"/>
      <c r="BS478" s="161"/>
      <c r="BT478" s="161"/>
    </row>
    <row r="479" spans="60:72" x14ac:dyDescent="0.2">
      <c r="BH479" s="161"/>
      <c r="BI479" s="161"/>
      <c r="BJ479" s="161"/>
      <c r="BK479" s="161"/>
      <c r="BL479" s="161"/>
      <c r="BM479" s="161"/>
      <c r="BN479" s="161"/>
      <c r="BO479" s="161"/>
      <c r="BP479" s="161"/>
      <c r="BQ479" s="161"/>
      <c r="BR479" s="161"/>
      <c r="BS479" s="161"/>
      <c r="BT479" s="161"/>
    </row>
    <row r="480" spans="60:72" x14ac:dyDescent="0.2">
      <c r="BH480" s="161"/>
      <c r="BI480" s="161"/>
      <c r="BJ480" s="161"/>
      <c r="BK480" s="161"/>
      <c r="BL480" s="161"/>
      <c r="BM480" s="161"/>
      <c r="BN480" s="161"/>
      <c r="BO480" s="161"/>
      <c r="BP480" s="161"/>
      <c r="BQ480" s="161"/>
      <c r="BR480" s="161"/>
      <c r="BS480" s="161"/>
      <c r="BT480" s="161"/>
    </row>
    <row r="481" spans="60:72" x14ac:dyDescent="0.2">
      <c r="BH481" s="161"/>
      <c r="BI481" s="161"/>
      <c r="BJ481" s="161"/>
      <c r="BK481" s="161"/>
      <c r="BL481" s="161"/>
      <c r="BM481" s="161"/>
      <c r="BN481" s="161"/>
      <c r="BO481" s="161"/>
      <c r="BP481" s="161"/>
      <c r="BQ481" s="161"/>
      <c r="BR481" s="161"/>
      <c r="BS481" s="161"/>
      <c r="BT481" s="161"/>
    </row>
    <row r="482" spans="60:72" x14ac:dyDescent="0.2">
      <c r="BH482" s="161"/>
      <c r="BI482" s="161"/>
      <c r="BJ482" s="161"/>
      <c r="BK482" s="161"/>
      <c r="BL482" s="161"/>
      <c r="BM482" s="161"/>
      <c r="BN482" s="161"/>
      <c r="BO482" s="161"/>
      <c r="BP482" s="161"/>
      <c r="BQ482" s="161"/>
      <c r="BR482" s="161"/>
      <c r="BS482" s="161"/>
      <c r="BT482" s="161"/>
    </row>
    <row r="483" spans="60:72" x14ac:dyDescent="0.2">
      <c r="BH483" s="161"/>
      <c r="BI483" s="161"/>
      <c r="BJ483" s="161"/>
      <c r="BK483" s="161"/>
      <c r="BL483" s="161"/>
      <c r="BM483" s="161"/>
      <c r="BN483" s="161"/>
      <c r="BO483" s="161"/>
      <c r="BP483" s="161"/>
      <c r="BQ483" s="161"/>
      <c r="BR483" s="161"/>
      <c r="BS483" s="161"/>
      <c r="BT483" s="161"/>
    </row>
    <row r="484" spans="60:72" x14ac:dyDescent="0.2">
      <c r="BH484" s="161"/>
      <c r="BI484" s="161"/>
      <c r="BJ484" s="161"/>
      <c r="BK484" s="161"/>
      <c r="BL484" s="161"/>
      <c r="BM484" s="161"/>
      <c r="BN484" s="161"/>
      <c r="BO484" s="161"/>
      <c r="BP484" s="161"/>
      <c r="BQ484" s="161"/>
      <c r="BR484" s="161"/>
      <c r="BS484" s="161"/>
      <c r="BT484" s="161"/>
    </row>
    <row r="485" spans="60:72" x14ac:dyDescent="0.2">
      <c r="BH485" s="161"/>
      <c r="BI485" s="161"/>
      <c r="BJ485" s="161"/>
      <c r="BK485" s="161"/>
      <c r="BL485" s="161"/>
      <c r="BM485" s="161"/>
      <c r="BN485" s="161"/>
      <c r="BO485" s="161"/>
      <c r="BP485" s="161"/>
      <c r="BQ485" s="161"/>
      <c r="BR485" s="161"/>
      <c r="BS485" s="161"/>
      <c r="BT485" s="161"/>
    </row>
    <row r="486" spans="60:72" x14ac:dyDescent="0.2">
      <c r="BH486" s="161"/>
      <c r="BI486" s="161"/>
      <c r="BJ486" s="161"/>
      <c r="BK486" s="161"/>
      <c r="BL486" s="161"/>
      <c r="BM486" s="161"/>
      <c r="BN486" s="161"/>
      <c r="BO486" s="161"/>
      <c r="BP486" s="161"/>
      <c r="BQ486" s="161"/>
      <c r="BR486" s="161"/>
      <c r="BS486" s="161"/>
      <c r="BT486" s="161"/>
    </row>
    <row r="487" spans="60:72" x14ac:dyDescent="0.2">
      <c r="BH487" s="161"/>
      <c r="BI487" s="161"/>
      <c r="BJ487" s="161"/>
      <c r="BK487" s="161"/>
      <c r="BL487" s="161"/>
      <c r="BM487" s="161"/>
      <c r="BN487" s="161"/>
      <c r="BO487" s="161"/>
      <c r="BP487" s="161"/>
      <c r="BQ487" s="161"/>
      <c r="BR487" s="161"/>
      <c r="BS487" s="161"/>
      <c r="BT487" s="161"/>
    </row>
    <row r="488" spans="60:72" x14ac:dyDescent="0.2">
      <c r="BH488" s="161"/>
      <c r="BI488" s="161"/>
      <c r="BJ488" s="161"/>
      <c r="BK488" s="161"/>
      <c r="BL488" s="161"/>
      <c r="BM488" s="161"/>
      <c r="BN488" s="161"/>
      <c r="BO488" s="161"/>
      <c r="BP488" s="161"/>
      <c r="BQ488" s="161"/>
      <c r="BR488" s="161"/>
      <c r="BS488" s="161"/>
      <c r="BT488" s="161"/>
    </row>
    <row r="489" spans="60:72" x14ac:dyDescent="0.2">
      <c r="BH489" s="161"/>
      <c r="BI489" s="161"/>
      <c r="BJ489" s="161"/>
      <c r="BK489" s="161"/>
      <c r="BL489" s="161"/>
      <c r="BM489" s="161"/>
      <c r="BN489" s="161"/>
      <c r="BO489" s="161"/>
      <c r="BP489" s="161"/>
      <c r="BQ489" s="161"/>
      <c r="BR489" s="161"/>
      <c r="BS489" s="161"/>
      <c r="BT489" s="161"/>
    </row>
    <row r="490" spans="60:72" x14ac:dyDescent="0.2">
      <c r="BH490" s="161"/>
      <c r="BI490" s="161"/>
      <c r="BJ490" s="161"/>
      <c r="BK490" s="161"/>
      <c r="BL490" s="161"/>
      <c r="BM490" s="161"/>
      <c r="BN490" s="161"/>
      <c r="BO490" s="161"/>
      <c r="BP490" s="161"/>
      <c r="BQ490" s="161"/>
      <c r="BR490" s="161"/>
      <c r="BS490" s="161"/>
      <c r="BT490" s="161"/>
    </row>
    <row r="491" spans="60:72" x14ac:dyDescent="0.2">
      <c r="BH491" s="161"/>
      <c r="BI491" s="161"/>
      <c r="BJ491" s="161"/>
      <c r="BK491" s="161"/>
      <c r="BL491" s="161"/>
      <c r="BM491" s="161"/>
      <c r="BN491" s="161"/>
      <c r="BO491" s="161"/>
      <c r="BP491" s="161"/>
      <c r="BQ491" s="161"/>
      <c r="BR491" s="161"/>
      <c r="BS491" s="161"/>
      <c r="BT491" s="161"/>
    </row>
    <row r="492" spans="60:72" x14ac:dyDescent="0.2">
      <c r="BH492" s="161"/>
      <c r="BI492" s="161"/>
      <c r="BJ492" s="161"/>
      <c r="BK492" s="161"/>
      <c r="BL492" s="161"/>
      <c r="BM492" s="161"/>
      <c r="BN492" s="161"/>
      <c r="BO492" s="161"/>
      <c r="BP492" s="161"/>
      <c r="BQ492" s="161"/>
      <c r="BR492" s="161"/>
      <c r="BS492" s="161"/>
      <c r="BT492" s="161"/>
    </row>
    <row r="493" spans="60:72" x14ac:dyDescent="0.2">
      <c r="BH493" s="161"/>
      <c r="BI493" s="161"/>
      <c r="BJ493" s="161"/>
      <c r="BK493" s="161"/>
      <c r="BL493" s="161"/>
      <c r="BM493" s="161"/>
      <c r="BN493" s="161"/>
      <c r="BO493" s="161"/>
      <c r="BP493" s="161"/>
      <c r="BQ493" s="161"/>
      <c r="BR493" s="161"/>
      <c r="BS493" s="161"/>
      <c r="BT493" s="161"/>
    </row>
    <row r="494" spans="60:72" x14ac:dyDescent="0.2">
      <c r="BH494" s="161"/>
      <c r="BI494" s="161"/>
      <c r="BJ494" s="161"/>
      <c r="BK494" s="161"/>
      <c r="BL494" s="161"/>
      <c r="BM494" s="161"/>
      <c r="BN494" s="161"/>
      <c r="BO494" s="161"/>
      <c r="BP494" s="161"/>
      <c r="BQ494" s="161"/>
      <c r="BR494" s="161"/>
      <c r="BS494" s="161"/>
      <c r="BT494" s="161"/>
    </row>
    <row r="495" spans="60:72" x14ac:dyDescent="0.2">
      <c r="BH495" s="161"/>
      <c r="BI495" s="161"/>
      <c r="BJ495" s="161"/>
      <c r="BK495" s="161"/>
      <c r="BL495" s="161"/>
      <c r="BM495" s="161"/>
      <c r="BN495" s="161"/>
      <c r="BO495" s="161"/>
      <c r="BP495" s="161"/>
      <c r="BQ495" s="161"/>
      <c r="BR495" s="161"/>
      <c r="BS495" s="161"/>
      <c r="BT495" s="161"/>
    </row>
    <row r="496" spans="60:72" x14ac:dyDescent="0.2">
      <c r="BH496" s="161"/>
      <c r="BI496" s="161"/>
      <c r="BJ496" s="161"/>
      <c r="BK496" s="161"/>
      <c r="BL496" s="161"/>
      <c r="BM496" s="161"/>
      <c r="BN496" s="161"/>
      <c r="BO496" s="161"/>
      <c r="BP496" s="161"/>
      <c r="BQ496" s="161"/>
      <c r="BR496" s="161"/>
      <c r="BS496" s="161"/>
      <c r="BT496" s="161"/>
    </row>
    <row r="497" spans="60:72" x14ac:dyDescent="0.2">
      <c r="BH497" s="161"/>
      <c r="BI497" s="161"/>
      <c r="BJ497" s="161"/>
      <c r="BK497" s="161"/>
      <c r="BL497" s="161"/>
      <c r="BM497" s="161"/>
      <c r="BN497" s="161"/>
      <c r="BO497" s="161"/>
      <c r="BP497" s="161"/>
      <c r="BQ497" s="161"/>
      <c r="BR497" s="161"/>
      <c r="BS497" s="161"/>
      <c r="BT497" s="161"/>
    </row>
    <row r="498" spans="60:72" x14ac:dyDescent="0.2">
      <c r="BH498" s="161"/>
      <c r="BI498" s="161"/>
      <c r="BJ498" s="161"/>
      <c r="BK498" s="161"/>
      <c r="BL498" s="161"/>
      <c r="BM498" s="161"/>
      <c r="BN498" s="161"/>
      <c r="BO498" s="161"/>
      <c r="BP498" s="161"/>
      <c r="BQ498" s="161"/>
      <c r="BR498" s="161"/>
      <c r="BS498" s="161"/>
      <c r="BT498" s="161"/>
    </row>
    <row r="499" spans="60:72" x14ac:dyDescent="0.2">
      <c r="BH499" s="161"/>
      <c r="BI499" s="161"/>
      <c r="BJ499" s="161"/>
      <c r="BK499" s="161"/>
      <c r="BL499" s="161"/>
      <c r="BM499" s="161"/>
      <c r="BN499" s="161"/>
      <c r="BO499" s="161"/>
      <c r="BP499" s="161"/>
      <c r="BQ499" s="161"/>
      <c r="BR499" s="161"/>
      <c r="BS499" s="161"/>
      <c r="BT499" s="161"/>
    </row>
    <row r="500" spans="60:72" x14ac:dyDescent="0.2">
      <c r="BH500" s="161"/>
      <c r="BI500" s="161"/>
      <c r="BJ500" s="161"/>
      <c r="BK500" s="161"/>
      <c r="BL500" s="161"/>
      <c r="BM500" s="161"/>
      <c r="BN500" s="161"/>
      <c r="BO500" s="161"/>
      <c r="BP500" s="161"/>
      <c r="BQ500" s="161"/>
      <c r="BR500" s="161"/>
      <c r="BS500" s="161"/>
      <c r="BT500" s="161"/>
    </row>
    <row r="501" spans="60:72" x14ac:dyDescent="0.2">
      <c r="BH501" s="161"/>
      <c r="BI501" s="161"/>
      <c r="BJ501" s="161"/>
      <c r="BK501" s="161"/>
      <c r="BL501" s="161"/>
      <c r="BM501" s="161"/>
      <c r="BN501" s="161"/>
      <c r="BO501" s="161"/>
      <c r="BP501" s="161"/>
      <c r="BQ501" s="161"/>
      <c r="BR501" s="161"/>
      <c r="BS501" s="161"/>
      <c r="BT501" s="161"/>
    </row>
    <row r="502" spans="60:72" x14ac:dyDescent="0.2">
      <c r="BH502" s="161"/>
      <c r="BI502" s="161"/>
      <c r="BJ502" s="161"/>
      <c r="BK502" s="161"/>
      <c r="BL502" s="161"/>
      <c r="BM502" s="161"/>
      <c r="BN502" s="161"/>
      <c r="BO502" s="161"/>
      <c r="BP502" s="161"/>
      <c r="BQ502" s="161"/>
      <c r="BR502" s="161"/>
      <c r="BS502" s="161"/>
      <c r="BT502" s="161"/>
    </row>
    <row r="503" spans="60:72" x14ac:dyDescent="0.2">
      <c r="BH503" s="161"/>
      <c r="BI503" s="161"/>
      <c r="BJ503" s="161"/>
      <c r="BK503" s="161"/>
      <c r="BL503" s="161"/>
      <c r="BM503" s="161"/>
      <c r="BN503" s="161"/>
      <c r="BO503" s="161"/>
      <c r="BP503" s="161"/>
      <c r="BQ503" s="161"/>
      <c r="BR503" s="161"/>
      <c r="BS503" s="161"/>
      <c r="BT503" s="161"/>
    </row>
    <row r="504" spans="60:72" x14ac:dyDescent="0.2">
      <c r="BH504" s="161"/>
      <c r="BI504" s="161"/>
      <c r="BJ504" s="161"/>
      <c r="BK504" s="161"/>
      <c r="BL504" s="161"/>
      <c r="BM504" s="161"/>
      <c r="BN504" s="161"/>
      <c r="BO504" s="161"/>
      <c r="BP504" s="161"/>
      <c r="BQ504" s="161"/>
      <c r="BR504" s="161"/>
      <c r="BS504" s="161"/>
      <c r="BT504" s="161"/>
    </row>
    <row r="505" spans="60:72" x14ac:dyDescent="0.2">
      <c r="BH505" s="161"/>
      <c r="BI505" s="161"/>
      <c r="BJ505" s="161"/>
      <c r="BK505" s="161"/>
      <c r="BL505" s="161"/>
      <c r="BM505" s="161"/>
      <c r="BN505" s="161"/>
      <c r="BO505" s="161"/>
      <c r="BP505" s="161"/>
      <c r="BQ505" s="161"/>
      <c r="BR505" s="161"/>
      <c r="BS505" s="161"/>
      <c r="BT505" s="161"/>
    </row>
    <row r="506" spans="60:72" x14ac:dyDescent="0.2">
      <c r="BH506" s="161"/>
      <c r="BI506" s="161"/>
      <c r="BJ506" s="161"/>
      <c r="BK506" s="161"/>
      <c r="BL506" s="161"/>
      <c r="BM506" s="161"/>
      <c r="BN506" s="161"/>
      <c r="BO506" s="161"/>
      <c r="BP506" s="161"/>
      <c r="BQ506" s="161"/>
      <c r="BR506" s="161"/>
      <c r="BS506" s="161"/>
      <c r="BT506" s="161"/>
    </row>
    <row r="507" spans="60:72" x14ac:dyDescent="0.2">
      <c r="BH507" s="161"/>
      <c r="BI507" s="161"/>
      <c r="BJ507" s="161"/>
      <c r="BK507" s="161"/>
      <c r="BL507" s="161"/>
      <c r="BM507" s="161"/>
      <c r="BN507" s="161"/>
      <c r="BO507" s="161"/>
      <c r="BP507" s="161"/>
      <c r="BQ507" s="161"/>
      <c r="BR507" s="161"/>
      <c r="BS507" s="161"/>
      <c r="BT507" s="161"/>
    </row>
    <row r="508" spans="60:72" x14ac:dyDescent="0.2">
      <c r="BH508" s="161"/>
      <c r="BI508" s="161"/>
      <c r="BJ508" s="161"/>
      <c r="BK508" s="161"/>
      <c r="BL508" s="161"/>
      <c r="BM508" s="161"/>
      <c r="BN508" s="161"/>
      <c r="BO508" s="161"/>
      <c r="BP508" s="161"/>
      <c r="BQ508" s="161"/>
      <c r="BR508" s="161"/>
      <c r="BS508" s="161"/>
      <c r="BT508" s="161"/>
    </row>
    <row r="509" spans="60:72" x14ac:dyDescent="0.2">
      <c r="BH509" s="161"/>
      <c r="BI509" s="161"/>
      <c r="BJ509" s="161"/>
      <c r="BK509" s="161"/>
      <c r="BL509" s="161"/>
      <c r="BM509" s="161"/>
      <c r="BN509" s="161"/>
      <c r="BO509" s="161"/>
      <c r="BP509" s="161"/>
      <c r="BQ509" s="161"/>
      <c r="BR509" s="161"/>
      <c r="BS509" s="161"/>
      <c r="BT509" s="161"/>
    </row>
    <row r="510" spans="60:72" x14ac:dyDescent="0.2">
      <c r="BH510" s="161"/>
      <c r="BI510" s="161"/>
      <c r="BJ510" s="161"/>
      <c r="BK510" s="161"/>
      <c r="BL510" s="161"/>
      <c r="BM510" s="161"/>
      <c r="BN510" s="161"/>
      <c r="BO510" s="161"/>
      <c r="BP510" s="161"/>
      <c r="BQ510" s="161"/>
      <c r="BR510" s="161"/>
      <c r="BS510" s="161"/>
      <c r="BT510" s="161"/>
    </row>
    <row r="511" spans="60:72" x14ac:dyDescent="0.2">
      <c r="BH511" s="161"/>
      <c r="BI511" s="161"/>
      <c r="BJ511" s="161"/>
      <c r="BK511" s="161"/>
      <c r="BL511" s="161"/>
      <c r="BM511" s="161"/>
      <c r="BN511" s="161"/>
      <c r="BO511" s="161"/>
      <c r="BP511" s="161"/>
      <c r="BQ511" s="161"/>
      <c r="BR511" s="161"/>
      <c r="BS511" s="161"/>
      <c r="BT511" s="161"/>
    </row>
    <row r="512" spans="60:72" x14ac:dyDescent="0.2">
      <c r="BH512" s="161"/>
      <c r="BI512" s="161"/>
      <c r="BJ512" s="161"/>
      <c r="BK512" s="161"/>
      <c r="BL512" s="161"/>
      <c r="BM512" s="161"/>
      <c r="BN512" s="161"/>
      <c r="BO512" s="161"/>
      <c r="BP512" s="161"/>
      <c r="BQ512" s="161"/>
      <c r="BR512" s="161"/>
      <c r="BS512" s="161"/>
      <c r="BT512" s="161"/>
    </row>
    <row r="513" spans="60:72" x14ac:dyDescent="0.2">
      <c r="BH513" s="161"/>
      <c r="BI513" s="161"/>
      <c r="BJ513" s="161"/>
      <c r="BK513" s="161"/>
      <c r="BL513" s="161"/>
      <c r="BM513" s="161"/>
      <c r="BN513" s="161"/>
      <c r="BO513" s="161"/>
      <c r="BP513" s="161"/>
      <c r="BQ513" s="161"/>
      <c r="BR513" s="161"/>
      <c r="BS513" s="161"/>
      <c r="BT513" s="161"/>
    </row>
    <row r="514" spans="60:72" x14ac:dyDescent="0.2">
      <c r="BH514" s="161"/>
      <c r="BI514" s="161"/>
      <c r="BJ514" s="161"/>
      <c r="BK514" s="161"/>
      <c r="BL514" s="161"/>
      <c r="BM514" s="161"/>
      <c r="BN514" s="161"/>
      <c r="BO514" s="161"/>
      <c r="BP514" s="161"/>
      <c r="BQ514" s="161"/>
      <c r="BR514" s="161"/>
      <c r="BS514" s="161"/>
      <c r="BT514" s="161"/>
    </row>
    <row r="515" spans="60:72" x14ac:dyDescent="0.2">
      <c r="BH515" s="161"/>
      <c r="BI515" s="161"/>
      <c r="BJ515" s="161"/>
      <c r="BK515" s="161"/>
      <c r="BL515" s="161"/>
      <c r="BM515" s="161"/>
      <c r="BN515" s="161"/>
      <c r="BO515" s="161"/>
      <c r="BP515" s="161"/>
      <c r="BQ515" s="161"/>
      <c r="BR515" s="161"/>
      <c r="BS515" s="161"/>
      <c r="BT515" s="161"/>
    </row>
    <row r="516" spans="60:72" x14ac:dyDescent="0.2">
      <c r="BH516" s="161"/>
      <c r="BI516" s="161"/>
      <c r="BJ516" s="161"/>
      <c r="BK516" s="161"/>
      <c r="BL516" s="161"/>
      <c r="BM516" s="161"/>
      <c r="BN516" s="161"/>
      <c r="BO516" s="161"/>
      <c r="BP516" s="161"/>
      <c r="BQ516" s="161"/>
      <c r="BR516" s="161"/>
      <c r="BS516" s="161"/>
      <c r="BT516" s="161"/>
    </row>
    <row r="517" spans="60:72" x14ac:dyDescent="0.2">
      <c r="BH517" s="161"/>
      <c r="BI517" s="161"/>
      <c r="BJ517" s="161"/>
      <c r="BK517" s="161"/>
      <c r="BL517" s="161"/>
      <c r="BM517" s="161"/>
      <c r="BN517" s="161"/>
      <c r="BO517" s="161"/>
      <c r="BP517" s="161"/>
      <c r="BQ517" s="161"/>
      <c r="BR517" s="161"/>
      <c r="BS517" s="161"/>
      <c r="BT517" s="161"/>
    </row>
    <row r="518" spans="60:72" x14ac:dyDescent="0.2">
      <c r="BH518" s="161"/>
      <c r="BI518" s="161"/>
      <c r="BJ518" s="161"/>
      <c r="BK518" s="161"/>
      <c r="BL518" s="161"/>
      <c r="BM518" s="161"/>
      <c r="BN518" s="161"/>
      <c r="BO518" s="161"/>
      <c r="BP518" s="161"/>
      <c r="BQ518" s="161"/>
      <c r="BR518" s="161"/>
      <c r="BS518" s="161"/>
      <c r="BT518" s="161"/>
    </row>
    <row r="519" spans="60:72" x14ac:dyDescent="0.2">
      <c r="BH519" s="161"/>
      <c r="BI519" s="161"/>
      <c r="BJ519" s="161"/>
      <c r="BK519" s="161"/>
      <c r="BL519" s="161"/>
      <c r="BM519" s="161"/>
      <c r="BN519" s="161"/>
      <c r="BO519" s="161"/>
      <c r="BP519" s="161"/>
      <c r="BQ519" s="161"/>
      <c r="BR519" s="161"/>
      <c r="BS519" s="161"/>
      <c r="BT519" s="161"/>
    </row>
    <row r="520" spans="60:72" x14ac:dyDescent="0.2">
      <c r="BH520" s="161"/>
      <c r="BI520" s="161"/>
      <c r="BJ520" s="161"/>
      <c r="BK520" s="161"/>
      <c r="BL520" s="161"/>
      <c r="BM520" s="161"/>
      <c r="BN520" s="161"/>
      <c r="BO520" s="161"/>
      <c r="BP520" s="161"/>
      <c r="BQ520" s="161"/>
      <c r="BR520" s="161"/>
      <c r="BS520" s="161"/>
      <c r="BT520" s="161"/>
    </row>
    <row r="521" spans="60:72" x14ac:dyDescent="0.2">
      <c r="BH521" s="161"/>
      <c r="BI521" s="161"/>
      <c r="BJ521" s="161"/>
      <c r="BK521" s="161"/>
      <c r="BL521" s="161"/>
      <c r="BM521" s="161"/>
      <c r="BN521" s="161"/>
      <c r="BO521" s="161"/>
      <c r="BP521" s="161"/>
      <c r="BQ521" s="161"/>
      <c r="BR521" s="161"/>
      <c r="BS521" s="161"/>
      <c r="BT521" s="161"/>
    </row>
    <row r="522" spans="60:72" x14ac:dyDescent="0.2">
      <c r="BH522" s="161"/>
      <c r="BI522" s="161"/>
      <c r="BJ522" s="161"/>
      <c r="BK522" s="161"/>
      <c r="BL522" s="161"/>
      <c r="BM522" s="161"/>
      <c r="BN522" s="161"/>
      <c r="BO522" s="161"/>
      <c r="BP522" s="161"/>
      <c r="BQ522" s="161"/>
      <c r="BR522" s="161"/>
      <c r="BS522" s="161"/>
      <c r="BT522" s="161"/>
    </row>
    <row r="523" spans="60:72" x14ac:dyDescent="0.2">
      <c r="BH523" s="161"/>
      <c r="BI523" s="161"/>
      <c r="BJ523" s="161"/>
      <c r="BK523" s="161"/>
      <c r="BL523" s="161"/>
      <c r="BM523" s="161"/>
      <c r="BN523" s="161"/>
      <c r="BO523" s="161"/>
      <c r="BP523" s="161"/>
      <c r="BQ523" s="161"/>
      <c r="BR523" s="161"/>
      <c r="BS523" s="161"/>
      <c r="BT523" s="161"/>
    </row>
    <row r="524" spans="60:72" x14ac:dyDescent="0.2">
      <c r="BH524" s="161"/>
      <c r="BI524" s="161"/>
      <c r="BJ524" s="161"/>
      <c r="BK524" s="161"/>
      <c r="BL524" s="161"/>
      <c r="BM524" s="161"/>
      <c r="BN524" s="161"/>
      <c r="BO524" s="161"/>
      <c r="BP524" s="161"/>
      <c r="BQ524" s="161"/>
      <c r="BR524" s="161"/>
      <c r="BS524" s="161"/>
      <c r="BT524" s="161"/>
    </row>
    <row r="525" spans="60:72" x14ac:dyDescent="0.2">
      <c r="BH525" s="161"/>
      <c r="BI525" s="161"/>
      <c r="BJ525" s="161"/>
      <c r="BK525" s="161"/>
      <c r="BL525" s="161"/>
      <c r="BM525" s="161"/>
      <c r="BN525" s="161"/>
      <c r="BO525" s="161"/>
      <c r="BP525" s="161"/>
      <c r="BQ525" s="161"/>
      <c r="BR525" s="161"/>
      <c r="BS525" s="161"/>
      <c r="BT525" s="161"/>
    </row>
    <row r="526" spans="60:72" x14ac:dyDescent="0.2">
      <c r="BH526" s="161"/>
      <c r="BI526" s="161"/>
      <c r="BJ526" s="161"/>
      <c r="BK526" s="161"/>
      <c r="BL526" s="161"/>
      <c r="BM526" s="161"/>
      <c r="BN526" s="161"/>
      <c r="BO526" s="161"/>
      <c r="BP526" s="161"/>
      <c r="BQ526" s="161"/>
      <c r="BR526" s="161"/>
      <c r="BS526" s="161"/>
      <c r="BT526" s="161"/>
    </row>
    <row r="527" spans="60:72" x14ac:dyDescent="0.2">
      <c r="BH527" s="161"/>
      <c r="BI527" s="161"/>
      <c r="BJ527" s="161"/>
      <c r="BK527" s="161"/>
      <c r="BL527" s="161"/>
      <c r="BM527" s="161"/>
      <c r="BN527" s="161"/>
      <c r="BO527" s="161"/>
      <c r="BP527" s="161"/>
      <c r="BQ527" s="161"/>
      <c r="BR527" s="161"/>
      <c r="BS527" s="161"/>
      <c r="BT527" s="161"/>
    </row>
    <row r="528" spans="60:72" x14ac:dyDescent="0.2">
      <c r="BH528" s="161"/>
      <c r="BI528" s="161"/>
      <c r="BJ528" s="161"/>
      <c r="BK528" s="161"/>
      <c r="BL528" s="161"/>
      <c r="BM528" s="161"/>
      <c r="BN528" s="161"/>
      <c r="BO528" s="161"/>
      <c r="BP528" s="161"/>
      <c r="BQ528" s="161"/>
      <c r="BR528" s="161"/>
      <c r="BS528" s="161"/>
      <c r="BT528" s="161"/>
    </row>
    <row r="529" spans="60:72" x14ac:dyDescent="0.2">
      <c r="BH529" s="161"/>
      <c r="BI529" s="161"/>
      <c r="BJ529" s="161"/>
      <c r="BK529" s="161"/>
      <c r="BL529" s="161"/>
      <c r="BM529" s="161"/>
      <c r="BN529" s="161"/>
      <c r="BO529" s="161"/>
      <c r="BP529" s="161"/>
      <c r="BQ529" s="161"/>
      <c r="BR529" s="161"/>
      <c r="BS529" s="161"/>
      <c r="BT529" s="161"/>
    </row>
    <row r="530" spans="60:72" x14ac:dyDescent="0.2">
      <c r="BH530" s="161"/>
      <c r="BI530" s="161"/>
      <c r="BJ530" s="161"/>
      <c r="BK530" s="161"/>
      <c r="BL530" s="161"/>
      <c r="BM530" s="161"/>
      <c r="BN530" s="161"/>
      <c r="BO530" s="161"/>
      <c r="BP530" s="161"/>
      <c r="BQ530" s="161"/>
      <c r="BR530" s="161"/>
      <c r="BS530" s="161"/>
      <c r="BT530" s="161"/>
    </row>
    <row r="531" spans="60:72" x14ac:dyDescent="0.2">
      <c r="BH531" s="161"/>
      <c r="BI531" s="161"/>
      <c r="BJ531" s="161"/>
      <c r="BK531" s="161"/>
      <c r="BL531" s="161"/>
      <c r="BM531" s="161"/>
      <c r="BN531" s="161"/>
      <c r="BO531" s="161"/>
      <c r="BP531" s="161"/>
      <c r="BQ531" s="161"/>
      <c r="BR531" s="161"/>
      <c r="BS531" s="161"/>
      <c r="BT531" s="161"/>
    </row>
    <row r="532" spans="60:72" x14ac:dyDescent="0.2">
      <c r="BH532" s="161"/>
      <c r="BI532" s="161"/>
      <c r="BJ532" s="161"/>
      <c r="BK532" s="161"/>
      <c r="BL532" s="161"/>
      <c r="BM532" s="161"/>
      <c r="BN532" s="161"/>
      <c r="BO532" s="161"/>
      <c r="BP532" s="161"/>
      <c r="BQ532" s="161"/>
      <c r="BR532" s="161"/>
      <c r="BS532" s="161"/>
      <c r="BT532" s="161"/>
    </row>
    <row r="533" spans="60:72" x14ac:dyDescent="0.2">
      <c r="BH533" s="161"/>
      <c r="BI533" s="161"/>
      <c r="BJ533" s="161"/>
      <c r="BK533" s="161"/>
      <c r="BL533" s="161"/>
      <c r="BM533" s="161"/>
      <c r="BN533" s="161"/>
      <c r="BO533" s="161"/>
      <c r="BP533" s="161"/>
      <c r="BQ533" s="161"/>
      <c r="BR533" s="161"/>
      <c r="BS533" s="161"/>
      <c r="BT533" s="161"/>
    </row>
    <row r="534" spans="60:72" x14ac:dyDescent="0.2">
      <c r="BH534" s="161"/>
      <c r="BI534" s="161"/>
      <c r="BJ534" s="161"/>
      <c r="BK534" s="161"/>
      <c r="BL534" s="161"/>
      <c r="BM534" s="161"/>
      <c r="BN534" s="161"/>
      <c r="BO534" s="161"/>
      <c r="BP534" s="161"/>
      <c r="BQ534" s="161"/>
      <c r="BR534" s="161"/>
      <c r="BS534" s="161"/>
      <c r="BT534" s="161"/>
    </row>
    <row r="535" spans="60:72" x14ac:dyDescent="0.2">
      <c r="BH535" s="161"/>
      <c r="BI535" s="161"/>
      <c r="BJ535" s="161"/>
      <c r="BK535" s="161"/>
      <c r="BL535" s="161"/>
      <c r="BM535" s="161"/>
      <c r="BN535" s="161"/>
      <c r="BO535" s="161"/>
      <c r="BP535" s="161"/>
      <c r="BQ535" s="161"/>
      <c r="BR535" s="161"/>
      <c r="BS535" s="161"/>
      <c r="BT535" s="161"/>
    </row>
    <row r="536" spans="60:72" x14ac:dyDescent="0.2">
      <c r="BH536" s="161"/>
      <c r="BI536" s="161"/>
      <c r="BJ536" s="161"/>
      <c r="BK536" s="161"/>
      <c r="BL536" s="161"/>
      <c r="BM536" s="161"/>
      <c r="BN536" s="161"/>
      <c r="BO536" s="161"/>
      <c r="BP536" s="161"/>
      <c r="BQ536" s="161"/>
      <c r="BR536" s="161"/>
      <c r="BS536" s="161"/>
      <c r="BT536" s="161"/>
    </row>
    <row r="537" spans="60:72" x14ac:dyDescent="0.2">
      <c r="BH537" s="161"/>
      <c r="BI537" s="161"/>
      <c r="BJ537" s="161"/>
      <c r="BK537" s="161"/>
      <c r="BL537" s="161"/>
      <c r="BM537" s="161"/>
      <c r="BN537" s="161"/>
      <c r="BO537" s="161"/>
      <c r="BP537" s="161"/>
      <c r="BQ537" s="161"/>
      <c r="BR537" s="161"/>
      <c r="BS537" s="161"/>
      <c r="BT537" s="161"/>
    </row>
    <row r="538" spans="60:72" x14ac:dyDescent="0.2">
      <c r="BH538" s="161"/>
      <c r="BI538" s="161"/>
      <c r="BJ538" s="161"/>
      <c r="BK538" s="161"/>
      <c r="BL538" s="161"/>
      <c r="BM538" s="161"/>
      <c r="BN538" s="161"/>
      <c r="BO538" s="161"/>
      <c r="BP538" s="161"/>
      <c r="BQ538" s="161"/>
      <c r="BR538" s="161"/>
      <c r="BS538" s="161"/>
      <c r="BT538" s="161"/>
    </row>
    <row r="539" spans="60:72" x14ac:dyDescent="0.2">
      <c r="BH539" s="161"/>
      <c r="BI539" s="161"/>
      <c r="BJ539" s="161"/>
      <c r="BK539" s="161"/>
      <c r="BL539" s="161"/>
      <c r="BM539" s="161"/>
      <c r="BN539" s="161"/>
      <c r="BO539" s="161"/>
      <c r="BP539" s="161"/>
      <c r="BQ539" s="161"/>
      <c r="BR539" s="161"/>
      <c r="BS539" s="161"/>
      <c r="BT539" s="161"/>
    </row>
    <row r="540" spans="60:72" x14ac:dyDescent="0.2">
      <c r="BH540" s="161"/>
      <c r="BI540" s="161"/>
      <c r="BJ540" s="161"/>
      <c r="BK540" s="161"/>
      <c r="BL540" s="161"/>
      <c r="BM540" s="161"/>
      <c r="BN540" s="161"/>
      <c r="BO540" s="161"/>
      <c r="BP540" s="161"/>
      <c r="BQ540" s="161"/>
      <c r="BR540" s="161"/>
      <c r="BS540" s="161"/>
      <c r="BT540" s="161"/>
    </row>
    <row r="541" spans="60:72" x14ac:dyDescent="0.2">
      <c r="BH541" s="161"/>
      <c r="BI541" s="161"/>
      <c r="BJ541" s="161"/>
      <c r="BK541" s="161"/>
      <c r="BL541" s="161"/>
      <c r="BM541" s="161"/>
      <c r="BN541" s="161"/>
      <c r="BO541" s="161"/>
      <c r="BP541" s="161"/>
      <c r="BQ541" s="161"/>
      <c r="BR541" s="161"/>
      <c r="BS541" s="161"/>
      <c r="BT541" s="161"/>
    </row>
    <row r="542" spans="60:72" x14ac:dyDescent="0.2">
      <c r="BH542" s="161"/>
      <c r="BI542" s="161"/>
      <c r="BJ542" s="161"/>
      <c r="BK542" s="161"/>
      <c r="BL542" s="161"/>
      <c r="BM542" s="161"/>
      <c r="BN542" s="161"/>
      <c r="BO542" s="161"/>
      <c r="BP542" s="161"/>
      <c r="BQ542" s="161"/>
      <c r="BR542" s="161"/>
      <c r="BS542" s="161"/>
      <c r="BT542" s="161"/>
    </row>
    <row r="543" spans="60:72" x14ac:dyDescent="0.2">
      <c r="BH543" s="161"/>
      <c r="BI543" s="161"/>
      <c r="BJ543" s="161"/>
      <c r="BK543" s="161"/>
      <c r="BL543" s="161"/>
      <c r="BM543" s="161"/>
      <c r="BN543" s="161"/>
      <c r="BO543" s="161"/>
      <c r="BP543" s="161"/>
      <c r="BQ543" s="161"/>
      <c r="BR543" s="161"/>
      <c r="BS543" s="161"/>
      <c r="BT543" s="161"/>
    </row>
    <row r="544" spans="60:72" x14ac:dyDescent="0.2">
      <c r="BH544" s="161"/>
      <c r="BI544" s="161"/>
      <c r="BJ544" s="161"/>
      <c r="BK544" s="161"/>
      <c r="BL544" s="161"/>
      <c r="BM544" s="161"/>
      <c r="BN544" s="161"/>
      <c r="BO544" s="161"/>
      <c r="BP544" s="161"/>
      <c r="BQ544" s="161"/>
      <c r="BR544" s="161"/>
      <c r="BS544" s="161"/>
      <c r="BT544" s="161"/>
    </row>
    <row r="545" spans="60:72" x14ac:dyDescent="0.2">
      <c r="BH545" s="161"/>
      <c r="BI545" s="161"/>
      <c r="BJ545" s="161"/>
      <c r="BK545" s="161"/>
      <c r="BL545" s="161"/>
      <c r="BM545" s="161"/>
      <c r="BN545" s="161"/>
      <c r="BO545" s="161"/>
      <c r="BP545" s="161"/>
      <c r="BQ545" s="161"/>
      <c r="BR545" s="161"/>
      <c r="BS545" s="161"/>
      <c r="BT545" s="161"/>
    </row>
    <row r="546" spans="60:72" x14ac:dyDescent="0.2">
      <c r="BH546" s="161"/>
      <c r="BI546" s="161"/>
      <c r="BJ546" s="161"/>
      <c r="BK546" s="161"/>
      <c r="BL546" s="161"/>
      <c r="BM546" s="161"/>
      <c r="BN546" s="161"/>
      <c r="BO546" s="161"/>
      <c r="BP546" s="161"/>
      <c r="BQ546" s="161"/>
      <c r="BR546" s="161"/>
      <c r="BS546" s="161"/>
      <c r="BT546" s="161"/>
    </row>
    <row r="547" spans="60:72" x14ac:dyDescent="0.2">
      <c r="BH547" s="161"/>
      <c r="BI547" s="161"/>
      <c r="BJ547" s="161"/>
      <c r="BK547" s="161"/>
      <c r="BL547" s="161"/>
      <c r="BM547" s="161"/>
      <c r="BN547" s="161"/>
      <c r="BO547" s="161"/>
      <c r="BP547" s="161"/>
      <c r="BQ547" s="161"/>
      <c r="BR547" s="161"/>
      <c r="BS547" s="161"/>
      <c r="BT547" s="161"/>
    </row>
    <row r="548" spans="60:72" x14ac:dyDescent="0.2">
      <c r="BH548" s="161"/>
      <c r="BI548" s="161"/>
      <c r="BJ548" s="161"/>
      <c r="BK548" s="161"/>
      <c r="BL548" s="161"/>
      <c r="BM548" s="161"/>
      <c r="BN548" s="161"/>
      <c r="BO548" s="161"/>
      <c r="BP548" s="161"/>
      <c r="BQ548" s="161"/>
      <c r="BR548" s="161"/>
      <c r="BS548" s="161"/>
      <c r="BT548" s="161"/>
    </row>
    <row r="549" spans="60:72" x14ac:dyDescent="0.2">
      <c r="BH549" s="161"/>
      <c r="BI549" s="161"/>
      <c r="BJ549" s="161"/>
      <c r="BK549" s="161"/>
      <c r="BL549" s="161"/>
      <c r="BM549" s="161"/>
      <c r="BN549" s="161"/>
      <c r="BO549" s="161"/>
      <c r="BP549" s="161"/>
      <c r="BQ549" s="161"/>
      <c r="BR549" s="161"/>
      <c r="BS549" s="161"/>
      <c r="BT549" s="161"/>
    </row>
    <row r="550" spans="60:72" x14ac:dyDescent="0.2">
      <c r="BH550" s="161"/>
      <c r="BI550" s="161"/>
      <c r="BJ550" s="161"/>
      <c r="BK550" s="161"/>
      <c r="BL550" s="161"/>
      <c r="BM550" s="161"/>
      <c r="BN550" s="161"/>
      <c r="BO550" s="161"/>
      <c r="BP550" s="161"/>
      <c r="BQ550" s="161"/>
      <c r="BR550" s="161"/>
      <c r="BS550" s="161"/>
      <c r="BT550" s="161"/>
    </row>
    <row r="551" spans="60:72" x14ac:dyDescent="0.2">
      <c r="BH551" s="161"/>
      <c r="BI551" s="161"/>
      <c r="BJ551" s="161"/>
      <c r="BK551" s="161"/>
      <c r="BL551" s="161"/>
      <c r="BM551" s="161"/>
      <c r="BN551" s="161"/>
      <c r="BO551" s="161"/>
      <c r="BP551" s="161"/>
      <c r="BQ551" s="161"/>
      <c r="BR551" s="161"/>
      <c r="BS551" s="161"/>
      <c r="BT551" s="161"/>
    </row>
    <row r="552" spans="60:72" x14ac:dyDescent="0.2">
      <c r="BH552" s="161"/>
      <c r="BI552" s="161"/>
      <c r="BJ552" s="161"/>
      <c r="BK552" s="161"/>
      <c r="BL552" s="161"/>
      <c r="BM552" s="161"/>
      <c r="BN552" s="161"/>
      <c r="BO552" s="161"/>
      <c r="BP552" s="161"/>
      <c r="BQ552" s="161"/>
      <c r="BR552" s="161"/>
      <c r="BS552" s="161"/>
      <c r="BT552" s="161"/>
    </row>
    <row r="553" spans="60:72" x14ac:dyDescent="0.2">
      <c r="BH553" s="161"/>
      <c r="BI553" s="161"/>
      <c r="BJ553" s="161"/>
      <c r="BK553" s="161"/>
      <c r="BL553" s="161"/>
      <c r="BM553" s="161"/>
      <c r="BN553" s="161"/>
      <c r="BO553" s="161"/>
      <c r="BP553" s="161"/>
      <c r="BQ553" s="161"/>
      <c r="BR553" s="161"/>
      <c r="BS553" s="161"/>
      <c r="BT553" s="161"/>
    </row>
    <row r="554" spans="60:72" x14ac:dyDescent="0.2">
      <c r="BH554" s="161"/>
      <c r="BI554" s="161"/>
      <c r="BJ554" s="161"/>
      <c r="BK554" s="161"/>
      <c r="BL554" s="161"/>
      <c r="BM554" s="161"/>
      <c r="BN554" s="161"/>
      <c r="BO554" s="161"/>
      <c r="BP554" s="161"/>
      <c r="BQ554" s="161"/>
      <c r="BR554" s="161"/>
      <c r="BS554" s="161"/>
      <c r="BT554" s="161"/>
    </row>
    <row r="555" spans="60:72" x14ac:dyDescent="0.2">
      <c r="BH555" s="161"/>
      <c r="BI555" s="161"/>
      <c r="BJ555" s="161"/>
      <c r="BK555" s="161"/>
      <c r="BL555" s="161"/>
      <c r="BM555" s="161"/>
      <c r="BN555" s="161"/>
      <c r="BO555" s="161"/>
      <c r="BP555" s="161"/>
      <c r="BQ555" s="161"/>
      <c r="BR555" s="161"/>
      <c r="BS555" s="161"/>
      <c r="BT555" s="161"/>
    </row>
    <row r="556" spans="60:72" x14ac:dyDescent="0.2">
      <c r="BH556" s="161"/>
      <c r="BI556" s="161"/>
      <c r="BJ556" s="161"/>
      <c r="BK556" s="161"/>
      <c r="BL556" s="161"/>
      <c r="BM556" s="161"/>
      <c r="BN556" s="161"/>
      <c r="BO556" s="161"/>
      <c r="BP556" s="161"/>
      <c r="BQ556" s="161"/>
      <c r="BR556" s="161"/>
      <c r="BS556" s="161"/>
      <c r="BT556" s="161"/>
    </row>
    <row r="557" spans="60:72" x14ac:dyDescent="0.2">
      <c r="BH557" s="161"/>
      <c r="BI557" s="161"/>
      <c r="BJ557" s="161"/>
      <c r="BK557" s="161"/>
      <c r="BL557" s="161"/>
      <c r="BM557" s="161"/>
      <c r="BN557" s="161"/>
      <c r="BO557" s="161"/>
      <c r="BP557" s="161"/>
      <c r="BQ557" s="161"/>
      <c r="BR557" s="161"/>
      <c r="BS557" s="161"/>
      <c r="BT557" s="161"/>
    </row>
    <row r="558" spans="60:72" x14ac:dyDescent="0.2">
      <c r="BH558" s="161"/>
      <c r="BI558" s="161"/>
      <c r="BJ558" s="161"/>
      <c r="BK558" s="161"/>
      <c r="BL558" s="161"/>
      <c r="BM558" s="161"/>
      <c r="BN558" s="161"/>
      <c r="BO558" s="161"/>
      <c r="BP558" s="161"/>
      <c r="BQ558" s="161"/>
      <c r="BR558" s="161"/>
      <c r="BS558" s="161"/>
      <c r="BT558" s="161"/>
    </row>
    <row r="559" spans="60:72" x14ac:dyDescent="0.2">
      <c r="BH559" s="161"/>
      <c r="BI559" s="161"/>
      <c r="BJ559" s="161"/>
      <c r="BK559" s="161"/>
      <c r="BL559" s="161"/>
      <c r="BM559" s="161"/>
      <c r="BN559" s="161"/>
      <c r="BO559" s="161"/>
      <c r="BP559" s="161"/>
      <c r="BQ559" s="161"/>
      <c r="BR559" s="161"/>
      <c r="BS559" s="161"/>
      <c r="BT559" s="161"/>
    </row>
    <row r="560" spans="60:72" x14ac:dyDescent="0.2">
      <c r="BH560" s="161"/>
      <c r="BI560" s="161"/>
      <c r="BJ560" s="161"/>
      <c r="BK560" s="161"/>
      <c r="BL560" s="161"/>
      <c r="BM560" s="161"/>
      <c r="BN560" s="161"/>
      <c r="BO560" s="161"/>
      <c r="BP560" s="161"/>
      <c r="BQ560" s="161"/>
      <c r="BR560" s="161"/>
      <c r="BS560" s="161"/>
      <c r="BT560" s="161"/>
    </row>
    <row r="561" spans="60:72" x14ac:dyDescent="0.2">
      <c r="BH561" s="161"/>
      <c r="BI561" s="161"/>
      <c r="BJ561" s="161"/>
      <c r="BK561" s="161"/>
      <c r="BL561" s="161"/>
      <c r="BM561" s="161"/>
      <c r="BN561" s="161"/>
      <c r="BO561" s="161"/>
      <c r="BP561" s="161"/>
      <c r="BQ561" s="161"/>
      <c r="BR561" s="161"/>
      <c r="BS561" s="161"/>
      <c r="BT561" s="161"/>
    </row>
    <row r="562" spans="60:72" x14ac:dyDescent="0.2">
      <c r="BH562" s="161"/>
      <c r="BI562" s="161"/>
      <c r="BJ562" s="161"/>
      <c r="BK562" s="161"/>
      <c r="BL562" s="161"/>
      <c r="BM562" s="161"/>
      <c r="BN562" s="161"/>
      <c r="BO562" s="161"/>
      <c r="BP562" s="161"/>
      <c r="BQ562" s="161"/>
      <c r="BR562" s="161"/>
      <c r="BS562" s="161"/>
      <c r="BT562" s="161"/>
    </row>
    <row r="563" spans="60:72" x14ac:dyDescent="0.2">
      <c r="BH563" s="161"/>
      <c r="BI563" s="161"/>
      <c r="BJ563" s="161"/>
      <c r="BK563" s="161"/>
      <c r="BL563" s="161"/>
      <c r="BM563" s="161"/>
      <c r="BN563" s="161"/>
      <c r="BO563" s="161"/>
      <c r="BP563" s="161"/>
      <c r="BQ563" s="161"/>
      <c r="BR563" s="161"/>
      <c r="BS563" s="161"/>
      <c r="BT563" s="161"/>
    </row>
    <row r="564" spans="60:72" x14ac:dyDescent="0.2">
      <c r="BH564" s="161"/>
      <c r="BI564" s="161"/>
      <c r="BJ564" s="161"/>
      <c r="BK564" s="161"/>
      <c r="BL564" s="161"/>
      <c r="BM564" s="161"/>
      <c r="BN564" s="161"/>
      <c r="BO564" s="161"/>
      <c r="BP564" s="161"/>
      <c r="BQ564" s="161"/>
      <c r="BR564" s="161"/>
      <c r="BS564" s="161"/>
      <c r="BT564" s="161"/>
    </row>
    <row r="565" spans="60:72" x14ac:dyDescent="0.2">
      <c r="BH565" s="161"/>
      <c r="BI565" s="161"/>
      <c r="BJ565" s="161"/>
      <c r="BK565" s="161"/>
      <c r="BL565" s="161"/>
      <c r="BM565" s="161"/>
      <c r="BN565" s="161"/>
      <c r="BO565" s="161"/>
      <c r="BP565" s="161"/>
      <c r="BQ565" s="161"/>
      <c r="BR565" s="161"/>
      <c r="BS565" s="161"/>
      <c r="BT565" s="161"/>
    </row>
  </sheetData>
  <sheetProtection password="CD5A" sheet="1" objects="1" scenarios="1"/>
  <mergeCells count="232">
    <mergeCell ref="BU91:CD91"/>
    <mergeCell ref="C122:BE122"/>
    <mergeCell ref="AU94:AW95"/>
    <mergeCell ref="AU99:AW100"/>
    <mergeCell ref="F114:J114"/>
    <mergeCell ref="E225:W225"/>
    <mergeCell ref="AG225:BB225"/>
    <mergeCell ref="BQ71:BS71"/>
    <mergeCell ref="BQ78:BS78"/>
    <mergeCell ref="BQ77:BS77"/>
    <mergeCell ref="BJ73:BP73"/>
    <mergeCell ref="BQ73:BS73"/>
    <mergeCell ref="BJ78:BP78"/>
    <mergeCell ref="BJ80:BL80"/>
    <mergeCell ref="BO80:BQ80"/>
    <mergeCell ref="S170:Z170"/>
    <mergeCell ref="AM131:AQ133"/>
    <mergeCell ref="BJ90:BP90"/>
    <mergeCell ref="BQ90:BS90"/>
    <mergeCell ref="BQ91:BS91"/>
    <mergeCell ref="C73:R73"/>
    <mergeCell ref="BJ83:BM83"/>
    <mergeCell ref="BP83:BS83"/>
    <mergeCell ref="BJ86:CS86"/>
    <mergeCell ref="BU79:CA79"/>
    <mergeCell ref="K114:M114"/>
    <mergeCell ref="AU104:AW105"/>
    <mergeCell ref="BJ93:BM93"/>
    <mergeCell ref="BJ91:BP91"/>
    <mergeCell ref="AI192:BF192"/>
    <mergeCell ref="W116:AN118"/>
    <mergeCell ref="S199:Z199"/>
    <mergeCell ref="BJ75:BP75"/>
    <mergeCell ref="C105:AL105"/>
    <mergeCell ref="BB98:BD99"/>
    <mergeCell ref="B223:Q223"/>
    <mergeCell ref="R223:Y223"/>
    <mergeCell ref="AI195:AJ195"/>
    <mergeCell ref="AI193:BF193"/>
    <mergeCell ref="AU148:AW149"/>
    <mergeCell ref="C199:R199"/>
    <mergeCell ref="BA128:BB129"/>
    <mergeCell ref="F163:J163"/>
    <mergeCell ref="K163:M163"/>
    <mergeCell ref="BB142:BD143"/>
    <mergeCell ref="AI173:AJ173"/>
    <mergeCell ref="C125:R125"/>
    <mergeCell ref="S125:Z125"/>
    <mergeCell ref="H152:S153"/>
    <mergeCell ref="C80:R80"/>
    <mergeCell ref="AM87:AQ89"/>
    <mergeCell ref="BQ75:BS75"/>
    <mergeCell ref="BQ79:BS79"/>
    <mergeCell ref="BQ76:BS76"/>
    <mergeCell ref="BU76:CC76"/>
    <mergeCell ref="BJ77:BP77"/>
    <mergeCell ref="AS216:BF216"/>
    <mergeCell ref="C170:R170"/>
    <mergeCell ref="C116:R119"/>
    <mergeCell ref="C195:R197"/>
    <mergeCell ref="AI205:BF205"/>
    <mergeCell ref="AI204:BF204"/>
    <mergeCell ref="AU138:AW139"/>
    <mergeCell ref="AI182:AJ182"/>
    <mergeCell ref="AJ170:BE170"/>
    <mergeCell ref="C167:BE167"/>
    <mergeCell ref="AI206:BF206"/>
    <mergeCell ref="AI208:AJ208"/>
    <mergeCell ref="AU143:AW144"/>
    <mergeCell ref="H147:S148"/>
    <mergeCell ref="AU155:AX156"/>
    <mergeCell ref="C186:S187"/>
    <mergeCell ref="AR188:BE189"/>
    <mergeCell ref="C161:AW161"/>
    <mergeCell ref="AJ171:BE171"/>
    <mergeCell ref="BU90:CD90"/>
    <mergeCell ref="BV83:BY83"/>
    <mergeCell ref="BU81:CF81"/>
    <mergeCell ref="S80:Z80"/>
    <mergeCell ref="BJ84:BM84"/>
    <mergeCell ref="BP84:BS84"/>
    <mergeCell ref="CB85:CE85"/>
    <mergeCell ref="BV84:BY84"/>
    <mergeCell ref="CB84:CE84"/>
    <mergeCell ref="CB83:CE83"/>
    <mergeCell ref="BO81:BQ81"/>
    <mergeCell ref="BA84:BB85"/>
    <mergeCell ref="BU80:CB80"/>
    <mergeCell ref="BJ81:BL81"/>
    <mergeCell ref="BQ64:BS64"/>
    <mergeCell ref="C68:BE68"/>
    <mergeCell ref="BU69:CR69"/>
    <mergeCell ref="BU70:CQ70"/>
    <mergeCell ref="BQ69:BS69"/>
    <mergeCell ref="BJ69:BP69"/>
    <mergeCell ref="BU71:CA71"/>
    <mergeCell ref="C71:R71"/>
    <mergeCell ref="BU73:CF73"/>
    <mergeCell ref="BJ70:BP70"/>
    <mergeCell ref="BQ70:BS70"/>
    <mergeCell ref="BQ72:BS72"/>
    <mergeCell ref="X73:Z73"/>
    <mergeCell ref="S71:Z71"/>
    <mergeCell ref="AB73:AD73"/>
    <mergeCell ref="BJ71:BP71"/>
    <mergeCell ref="BJ72:BP72"/>
    <mergeCell ref="BT62:BT63"/>
    <mergeCell ref="BJ79:BP79"/>
    <mergeCell ref="BU72:CC72"/>
    <mergeCell ref="BU75:CA75"/>
    <mergeCell ref="BU68:CP68"/>
    <mergeCell ref="CJ66:CW67"/>
    <mergeCell ref="BU77:CB77"/>
    <mergeCell ref="BU78:CA78"/>
    <mergeCell ref="CN78:CS78"/>
    <mergeCell ref="BJ76:BP76"/>
    <mergeCell ref="BT64:BT65"/>
    <mergeCell ref="BU64:CC65"/>
    <mergeCell ref="BJ65:BP65"/>
    <mergeCell ref="BQ65:BS65"/>
    <mergeCell ref="BQ68:BS68"/>
    <mergeCell ref="BU66:CH67"/>
    <mergeCell ref="BJ68:BP68"/>
    <mergeCell ref="BU62:CC63"/>
    <mergeCell ref="BQ63:BS63"/>
    <mergeCell ref="BQ67:BS67"/>
    <mergeCell ref="BT66:BT67"/>
    <mergeCell ref="BQ66:BS66"/>
    <mergeCell ref="BJ67:BP67"/>
    <mergeCell ref="BJ66:BP66"/>
    <mergeCell ref="BQ62:BS62"/>
    <mergeCell ref="K40:M40"/>
    <mergeCell ref="O40:BF40"/>
    <mergeCell ref="BJ62:BP62"/>
    <mergeCell ref="K42:M42"/>
    <mergeCell ref="C42:J42"/>
    <mergeCell ref="G50:R50"/>
    <mergeCell ref="O41:BF41"/>
    <mergeCell ref="B48:BF48"/>
    <mergeCell ref="C46:AM46"/>
    <mergeCell ref="C41:J41"/>
    <mergeCell ref="O43:BF43"/>
    <mergeCell ref="AQ15:AR15"/>
    <mergeCell ref="N23:N24"/>
    <mergeCell ref="C27:J27"/>
    <mergeCell ref="BJ64:BP64"/>
    <mergeCell ref="C64:AW64"/>
    <mergeCell ref="B37:BF37"/>
    <mergeCell ref="AT30:BE30"/>
    <mergeCell ref="AT31:BE31"/>
    <mergeCell ref="K27:M27"/>
    <mergeCell ref="C28:J28"/>
    <mergeCell ref="BJ63:BP63"/>
    <mergeCell ref="C40:J40"/>
    <mergeCell ref="K34:M34"/>
    <mergeCell ref="C31:J31"/>
    <mergeCell ref="C29:J29"/>
    <mergeCell ref="C32:J32"/>
    <mergeCell ref="C39:J39"/>
    <mergeCell ref="K39:M39"/>
    <mergeCell ref="C34:J34"/>
    <mergeCell ref="O34:Y34"/>
    <mergeCell ref="K41:M41"/>
    <mergeCell ref="AL50:AT50"/>
    <mergeCell ref="O42:BF42"/>
    <mergeCell ref="O39:BF39"/>
    <mergeCell ref="A1:BG3"/>
    <mergeCell ref="C5:BE5"/>
    <mergeCell ref="B7:BF7"/>
    <mergeCell ref="C9:AA9"/>
    <mergeCell ref="AB9:AP9"/>
    <mergeCell ref="C10:AA10"/>
    <mergeCell ref="AB10:AP10"/>
    <mergeCell ref="AB16:AP16"/>
    <mergeCell ref="K26:M26"/>
    <mergeCell ref="AB13:AP13"/>
    <mergeCell ref="AB18:AP18"/>
    <mergeCell ref="AB19:AP19"/>
    <mergeCell ref="C14:AA14"/>
    <mergeCell ref="AB14:AP14"/>
    <mergeCell ref="N25:N26"/>
    <mergeCell ref="C26:J26"/>
    <mergeCell ref="BA14:BE14"/>
    <mergeCell ref="C11:AA11"/>
    <mergeCell ref="AB11:AP11"/>
    <mergeCell ref="K25:M25"/>
    <mergeCell ref="AB12:AP12"/>
    <mergeCell ref="C12:AA12"/>
    <mergeCell ref="C23:J23"/>
    <mergeCell ref="K23:M23"/>
    <mergeCell ref="C13:AA13"/>
    <mergeCell ref="C30:J30"/>
    <mergeCell ref="K31:M31"/>
    <mergeCell ref="K33:M33"/>
    <mergeCell ref="O30:Y30"/>
    <mergeCell ref="K30:M30"/>
    <mergeCell ref="C33:J33"/>
    <mergeCell ref="K32:M32"/>
    <mergeCell ref="O27:Y27"/>
    <mergeCell ref="B21:BF21"/>
    <mergeCell ref="O23:Y24"/>
    <mergeCell ref="C24:J24"/>
    <mergeCell ref="K24:M24"/>
    <mergeCell ref="AB17:AP17"/>
    <mergeCell ref="C18:AA18"/>
    <mergeCell ref="AB15:AP15"/>
    <mergeCell ref="C17:AA17"/>
    <mergeCell ref="C15:AA15"/>
    <mergeCell ref="C19:AA19"/>
    <mergeCell ref="C16:AA16"/>
    <mergeCell ref="O25:Y26"/>
    <mergeCell ref="AT32:BE32"/>
    <mergeCell ref="AT33:BE33"/>
    <mergeCell ref="C25:J25"/>
    <mergeCell ref="AY113:BA114"/>
    <mergeCell ref="O28:Y28"/>
    <mergeCell ref="O29:Y29"/>
    <mergeCell ref="O33:Y33"/>
    <mergeCell ref="K29:M29"/>
    <mergeCell ref="K28:M28"/>
    <mergeCell ref="O32:Y32"/>
    <mergeCell ref="O31:Y31"/>
    <mergeCell ref="AT34:BE34"/>
    <mergeCell ref="C77:BE77"/>
    <mergeCell ref="K107:M107"/>
    <mergeCell ref="AW110:AY110"/>
    <mergeCell ref="AZ110:BD111"/>
    <mergeCell ref="F107:J107"/>
    <mergeCell ref="C112:AL112"/>
    <mergeCell ref="AB71:AH71"/>
    <mergeCell ref="AI71:AO71"/>
    <mergeCell ref="S73:W73"/>
  </mergeCells>
  <phoneticPr fontId="7" type="noConversion"/>
  <conditionalFormatting sqref="AB71:AO71 AB73:AD73">
    <cfRule type="cellIs" dxfId="8" priority="8" stopIfTrue="1" operator="equal">
      <formula>""</formula>
    </cfRule>
  </conditionalFormatting>
  <conditionalFormatting sqref="C12:AP20">
    <cfRule type="cellIs" dxfId="7" priority="9" stopIfTrue="1" operator="equal">
      <formula>""</formula>
    </cfRule>
  </conditionalFormatting>
  <conditionalFormatting sqref="AQ15:AR15">
    <cfRule type="cellIs" dxfId="6" priority="1" stopIfTrue="1" operator="equal">
      <formula>""</formula>
    </cfRule>
  </conditionalFormatting>
  <pageMargins left="0.25" right="0.25" top="1" bottom="1" header="0.5" footer="0.5"/>
  <pageSetup scale="85" orientation="portrait" r:id="rId1"/>
  <headerFooter alignWithMargins="0"/>
  <rowBreaks count="3" manualBreakCount="3">
    <brk id="76" max="58" man="1"/>
    <brk id="121" max="58" man="1"/>
    <brk id="166" max="58" man="1"/>
  </rowBreaks>
  <colBreaks count="1" manualBreakCount="1">
    <brk id="59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EI472"/>
  <sheetViews>
    <sheetView zoomScaleNormal="100" workbookViewId="0">
      <selection sqref="A1:BG3"/>
    </sheetView>
  </sheetViews>
  <sheetFormatPr defaultColWidth="1.7109375" defaultRowHeight="12.75" x14ac:dyDescent="0.2"/>
  <cols>
    <col min="1" max="60" width="1.7109375" customWidth="1"/>
    <col min="61" max="61" width="1.7109375" hidden="1" customWidth="1"/>
    <col min="62" max="62" width="1.85546875" hidden="1" customWidth="1"/>
    <col min="63" max="64" width="1.7109375" hidden="1" customWidth="1"/>
    <col min="65" max="65" width="2.7109375" hidden="1" customWidth="1"/>
    <col min="66" max="69" width="1.7109375" hidden="1" customWidth="1"/>
    <col min="70" max="70" width="8.5703125" hidden="1" customWidth="1"/>
    <col min="71" max="71" width="1.7109375" hidden="1" customWidth="1"/>
    <col min="72" max="72" width="2.28515625" hidden="1" customWidth="1"/>
    <col min="73" max="79" width="1.7109375" hidden="1" customWidth="1"/>
    <col min="80" max="80" width="6.140625" hidden="1" customWidth="1"/>
    <col min="81" max="81" width="7" hidden="1" customWidth="1"/>
    <col min="82" max="84" width="1.7109375" hidden="1" customWidth="1"/>
    <col min="85" max="85" width="7" hidden="1" customWidth="1"/>
    <col min="86" max="92" width="1.7109375" hidden="1" customWidth="1"/>
    <col min="93" max="93" width="4.42578125" hidden="1" customWidth="1"/>
    <col min="94" max="98" width="3" hidden="1" customWidth="1"/>
    <col min="99" max="100" width="1.7109375" hidden="1" customWidth="1"/>
    <col min="101" max="101" width="3" hidden="1" customWidth="1"/>
    <col min="102" max="105" width="1.7109375" hidden="1" customWidth="1"/>
    <col min="106" max="106" width="3" hidden="1" customWidth="1"/>
    <col min="107" max="135" width="1.7109375" hidden="1" customWidth="1"/>
    <col min="136" max="139" width="1.7109375" customWidth="1"/>
  </cols>
  <sheetData>
    <row r="1" spans="1:108" ht="12.75" customHeight="1" x14ac:dyDescent="0.2">
      <c r="A1" s="951" t="s">
        <v>574</v>
      </c>
      <c r="B1" s="951"/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1"/>
      <c r="R1" s="951"/>
      <c r="S1" s="951"/>
      <c r="T1" s="951"/>
      <c r="U1" s="951"/>
      <c r="V1" s="951"/>
      <c r="W1" s="951"/>
      <c r="X1" s="951"/>
      <c r="Y1" s="951"/>
      <c r="Z1" s="951"/>
      <c r="AA1" s="951"/>
      <c r="AB1" s="951"/>
      <c r="AC1" s="951"/>
      <c r="AD1" s="951"/>
      <c r="AE1" s="951"/>
      <c r="AF1" s="951"/>
      <c r="AG1" s="951"/>
      <c r="AH1" s="951"/>
      <c r="AI1" s="951"/>
      <c r="AJ1" s="951"/>
      <c r="AK1" s="951"/>
      <c r="AL1" s="951"/>
      <c r="AM1" s="951"/>
      <c r="AN1" s="951"/>
      <c r="AO1" s="951"/>
      <c r="AP1" s="951"/>
      <c r="AQ1" s="951"/>
      <c r="AR1" s="951"/>
      <c r="AS1" s="951"/>
      <c r="AT1" s="951"/>
      <c r="AU1" s="951"/>
      <c r="AV1" s="951"/>
      <c r="AW1" s="951"/>
      <c r="AX1" s="951"/>
      <c r="AY1" s="951"/>
      <c r="AZ1" s="951"/>
      <c r="BA1" s="951"/>
      <c r="BB1" s="951"/>
      <c r="BC1" s="951"/>
      <c r="BD1" s="951"/>
      <c r="BE1" s="951"/>
      <c r="BF1" s="951"/>
      <c r="BG1" s="951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</row>
    <row r="2" spans="1:108" ht="12.75" customHeight="1" x14ac:dyDescent="0.2">
      <c r="A2" s="951"/>
      <c r="B2" s="951"/>
      <c r="C2" s="951"/>
      <c r="D2" s="951"/>
      <c r="E2" s="951"/>
      <c r="F2" s="951"/>
      <c r="G2" s="951"/>
      <c r="H2" s="951"/>
      <c r="I2" s="951"/>
      <c r="J2" s="951"/>
      <c r="K2" s="951"/>
      <c r="L2" s="951"/>
      <c r="M2" s="951"/>
      <c r="N2" s="951"/>
      <c r="O2" s="951"/>
      <c r="P2" s="951"/>
      <c r="Q2" s="951"/>
      <c r="R2" s="951"/>
      <c r="S2" s="951"/>
      <c r="T2" s="951"/>
      <c r="U2" s="951"/>
      <c r="V2" s="951"/>
      <c r="W2" s="951"/>
      <c r="X2" s="951"/>
      <c r="Y2" s="951"/>
      <c r="Z2" s="951"/>
      <c r="AA2" s="951"/>
      <c r="AB2" s="951"/>
      <c r="AC2" s="951"/>
      <c r="AD2" s="951"/>
      <c r="AE2" s="951"/>
      <c r="AF2" s="951"/>
      <c r="AG2" s="951"/>
      <c r="AH2" s="951"/>
      <c r="AI2" s="951"/>
      <c r="AJ2" s="951"/>
      <c r="AK2" s="951"/>
      <c r="AL2" s="951"/>
      <c r="AM2" s="951"/>
      <c r="AN2" s="951"/>
      <c r="AO2" s="951"/>
      <c r="AP2" s="951"/>
      <c r="AQ2" s="951"/>
      <c r="AR2" s="951"/>
      <c r="AS2" s="951"/>
      <c r="AT2" s="951"/>
      <c r="AU2" s="951"/>
      <c r="AV2" s="951"/>
      <c r="AW2" s="951"/>
      <c r="AX2" s="951"/>
      <c r="AY2" s="951"/>
      <c r="AZ2" s="951"/>
      <c r="BA2" s="951"/>
      <c r="BB2" s="951"/>
      <c r="BC2" s="951"/>
      <c r="BD2" s="951"/>
      <c r="BE2" s="951"/>
      <c r="BF2" s="951"/>
      <c r="BG2" s="951"/>
      <c r="BH2" s="161"/>
      <c r="BI2" s="162"/>
      <c r="BJ2" s="162"/>
      <c r="BK2" s="162"/>
      <c r="BL2" s="162"/>
      <c r="BM2" s="162"/>
      <c r="BN2" s="162"/>
      <c r="BO2" s="162"/>
      <c r="BP2" s="162"/>
      <c r="BQ2" s="162"/>
      <c r="BR2" s="564"/>
      <c r="BS2" s="162"/>
      <c r="BT2" s="162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</row>
    <row r="3" spans="1:108" ht="12.75" customHeight="1" x14ac:dyDescent="0.2">
      <c r="A3" s="951"/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51"/>
      <c r="Q3" s="951"/>
      <c r="R3" s="951"/>
      <c r="S3" s="951"/>
      <c r="T3" s="951"/>
      <c r="U3" s="951"/>
      <c r="V3" s="951"/>
      <c r="W3" s="951"/>
      <c r="X3" s="951"/>
      <c r="Y3" s="951"/>
      <c r="Z3" s="951"/>
      <c r="AA3" s="951"/>
      <c r="AB3" s="951"/>
      <c r="AC3" s="951"/>
      <c r="AD3" s="951"/>
      <c r="AE3" s="951"/>
      <c r="AF3" s="951"/>
      <c r="AG3" s="951"/>
      <c r="AH3" s="951"/>
      <c r="AI3" s="951"/>
      <c r="AJ3" s="951"/>
      <c r="AK3" s="951"/>
      <c r="AL3" s="951"/>
      <c r="AM3" s="951"/>
      <c r="AN3" s="951"/>
      <c r="AO3" s="951"/>
      <c r="AP3" s="951"/>
      <c r="AQ3" s="951"/>
      <c r="AR3" s="951"/>
      <c r="AS3" s="951"/>
      <c r="AT3" s="951"/>
      <c r="AU3" s="951"/>
      <c r="AV3" s="951"/>
      <c r="AW3" s="951"/>
      <c r="AX3" s="951"/>
      <c r="AY3" s="951"/>
      <c r="AZ3" s="951"/>
      <c r="BA3" s="951"/>
      <c r="BB3" s="951"/>
      <c r="BC3" s="951"/>
      <c r="BD3" s="951"/>
      <c r="BE3" s="951"/>
      <c r="BF3" s="951"/>
      <c r="BG3" s="951"/>
      <c r="BH3" s="161"/>
      <c r="BI3" s="162"/>
      <c r="BJ3" s="162"/>
      <c r="BK3" s="162"/>
      <c r="BL3" s="162"/>
      <c r="BM3" s="162"/>
      <c r="BN3" s="162"/>
      <c r="BO3" s="162"/>
      <c r="BP3" s="162"/>
      <c r="BQ3" s="162"/>
      <c r="BR3" s="564"/>
      <c r="BS3" s="162"/>
      <c r="BT3" s="162"/>
      <c r="BU3" s="162"/>
      <c r="BV3" s="162"/>
      <c r="BW3" s="162"/>
      <c r="BX3" s="162"/>
      <c r="BY3" s="162"/>
      <c r="BZ3" s="162"/>
      <c r="CA3" s="162"/>
      <c r="CB3" s="162"/>
      <c r="CC3" s="162"/>
      <c r="CD3" s="162"/>
      <c r="CE3" s="162"/>
      <c r="CF3" s="162"/>
    </row>
    <row r="4" spans="1:108" x14ac:dyDescent="0.2">
      <c r="A4" s="286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  <c r="CD4" s="162"/>
      <c r="CE4" s="162"/>
      <c r="CF4" s="162"/>
    </row>
    <row r="5" spans="1:108" ht="23.25" x14ac:dyDescent="0.2">
      <c r="A5" s="104"/>
      <c r="B5" s="104"/>
      <c r="C5" s="906" t="s">
        <v>194</v>
      </c>
      <c r="D5" s="906"/>
      <c r="E5" s="906"/>
      <c r="F5" s="906"/>
      <c r="G5" s="906"/>
      <c r="H5" s="906"/>
      <c r="I5" s="906"/>
      <c r="J5" s="906"/>
      <c r="K5" s="906"/>
      <c r="L5" s="906"/>
      <c r="M5" s="906"/>
      <c r="N5" s="906"/>
      <c r="O5" s="906"/>
      <c r="P5" s="906"/>
      <c r="Q5" s="906"/>
      <c r="R5" s="906"/>
      <c r="S5" s="906"/>
      <c r="T5" s="906"/>
      <c r="U5" s="906"/>
      <c r="V5" s="906"/>
      <c r="W5" s="906"/>
      <c r="X5" s="906"/>
      <c r="Y5" s="906"/>
      <c r="Z5" s="906"/>
      <c r="AA5" s="906"/>
      <c r="AB5" s="906"/>
      <c r="AC5" s="906"/>
      <c r="AD5" s="906"/>
      <c r="AE5" s="906"/>
      <c r="AF5" s="906"/>
      <c r="AG5" s="906"/>
      <c r="AH5" s="906"/>
      <c r="AI5" s="906"/>
      <c r="AJ5" s="906"/>
      <c r="AK5" s="906"/>
      <c r="AL5" s="906"/>
      <c r="AM5" s="906"/>
      <c r="AN5" s="906"/>
      <c r="AO5" s="906"/>
      <c r="AP5" s="906"/>
      <c r="AQ5" s="906"/>
      <c r="AR5" s="906"/>
      <c r="AS5" s="906"/>
      <c r="AT5" s="906"/>
      <c r="AU5" s="906"/>
      <c r="AV5" s="906"/>
      <c r="AW5" s="906"/>
      <c r="AX5" s="906"/>
      <c r="AY5" s="906"/>
      <c r="AZ5" s="906"/>
      <c r="BA5" s="906"/>
      <c r="BB5" s="906"/>
      <c r="BC5" s="906"/>
      <c r="BD5" s="906"/>
      <c r="BE5" s="906"/>
      <c r="BF5" s="1"/>
      <c r="BG5" s="10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</row>
    <row r="6" spans="1:108" ht="13.5" thickBot="1" x14ac:dyDescent="0.25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161"/>
      <c r="BI6" s="162"/>
      <c r="BJ6" s="162"/>
      <c r="BK6" s="162"/>
      <c r="BL6" s="162"/>
      <c r="BM6" s="162"/>
      <c r="BN6" s="162"/>
      <c r="BO6" s="162"/>
      <c r="BP6" s="162"/>
      <c r="BQ6" s="162"/>
      <c r="BR6" s="162"/>
      <c r="BS6" s="162"/>
      <c r="BT6" s="162"/>
      <c r="BU6" s="162"/>
      <c r="BV6" s="162"/>
      <c r="BW6" s="162"/>
      <c r="BX6" s="162"/>
    </row>
    <row r="7" spans="1:108" ht="15.75" thickBot="1" x14ac:dyDescent="0.25">
      <c r="A7" s="94"/>
      <c r="B7" s="941" t="s">
        <v>166</v>
      </c>
      <c r="C7" s="942"/>
      <c r="D7" s="942"/>
      <c r="E7" s="942"/>
      <c r="F7" s="942"/>
      <c r="G7" s="942"/>
      <c r="H7" s="942"/>
      <c r="I7" s="942"/>
      <c r="J7" s="942"/>
      <c r="K7" s="942"/>
      <c r="L7" s="942"/>
      <c r="M7" s="942"/>
      <c r="N7" s="942"/>
      <c r="O7" s="942"/>
      <c r="P7" s="942"/>
      <c r="Q7" s="942"/>
      <c r="R7" s="942"/>
      <c r="S7" s="942"/>
      <c r="T7" s="942"/>
      <c r="U7" s="942"/>
      <c r="V7" s="942"/>
      <c r="W7" s="942"/>
      <c r="X7" s="942"/>
      <c r="Y7" s="942"/>
      <c r="Z7" s="942"/>
      <c r="AA7" s="942"/>
      <c r="AB7" s="942"/>
      <c r="AC7" s="942"/>
      <c r="AD7" s="942"/>
      <c r="AE7" s="942"/>
      <c r="AF7" s="942"/>
      <c r="AG7" s="942"/>
      <c r="AH7" s="942"/>
      <c r="AI7" s="942"/>
      <c r="AJ7" s="942"/>
      <c r="AK7" s="942"/>
      <c r="AL7" s="942"/>
      <c r="AM7" s="942"/>
      <c r="AN7" s="942"/>
      <c r="AO7" s="942"/>
      <c r="AP7" s="942"/>
      <c r="AQ7" s="942"/>
      <c r="AR7" s="942"/>
      <c r="AS7" s="942"/>
      <c r="AT7" s="942"/>
      <c r="AU7" s="942"/>
      <c r="AV7" s="942"/>
      <c r="AW7" s="942"/>
      <c r="AX7" s="942"/>
      <c r="AY7" s="942"/>
      <c r="AZ7" s="942"/>
      <c r="BA7" s="942"/>
      <c r="BB7" s="942"/>
      <c r="BC7" s="942"/>
      <c r="BD7" s="942"/>
      <c r="BE7" s="942"/>
      <c r="BF7" s="943"/>
      <c r="BG7" s="94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CO7" s="1074" t="s">
        <v>581</v>
      </c>
      <c r="CP7" s="1074"/>
      <c r="CQ7" s="1074"/>
      <c r="CR7" s="1074"/>
      <c r="CS7" s="1074"/>
      <c r="CT7" s="1074"/>
    </row>
    <row r="8" spans="1:108" ht="16.5" thickBot="1" x14ac:dyDescent="0.25">
      <c r="A8" s="94"/>
      <c r="B8" s="63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63"/>
      <c r="X8" s="63"/>
      <c r="Y8" s="63"/>
      <c r="Z8" s="63"/>
      <c r="AA8" s="63"/>
      <c r="AB8" s="63"/>
      <c r="AC8" s="63"/>
      <c r="AD8" s="70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94"/>
      <c r="BH8" s="161"/>
      <c r="BI8" s="161"/>
      <c r="BJ8" s="317" t="s">
        <v>579</v>
      </c>
      <c r="BK8" s="161"/>
      <c r="BL8" s="161"/>
      <c r="BM8" s="161"/>
      <c r="BN8" s="161"/>
      <c r="BO8" s="161"/>
      <c r="BP8" s="161"/>
      <c r="BQ8" s="161"/>
      <c r="BR8" s="516"/>
      <c r="BS8" s="161"/>
      <c r="BT8" s="161"/>
      <c r="BU8" s="161"/>
      <c r="BV8" s="317" t="s">
        <v>596</v>
      </c>
      <c r="BW8" s="161"/>
      <c r="BX8" s="161"/>
      <c r="CC8" s="515"/>
      <c r="CG8" t="str">
        <f>CONCATENATE(BR8,CC8)</f>
        <v/>
      </c>
      <c r="CO8" s="491">
        <v>0</v>
      </c>
      <c r="CP8" s="492">
        <v>14</v>
      </c>
      <c r="CQ8" s="492">
        <v>15</v>
      </c>
      <c r="CR8" s="490">
        <v>16</v>
      </c>
      <c r="CS8" s="490">
        <v>17</v>
      </c>
      <c r="CT8" s="490">
        <v>18</v>
      </c>
      <c r="DB8" s="490">
        <v>11</v>
      </c>
      <c r="DC8" s="490">
        <v>3</v>
      </c>
      <c r="DD8">
        <v>3</v>
      </c>
    </row>
    <row r="9" spans="1:108" ht="13.5" thickBot="1" x14ac:dyDescent="0.25">
      <c r="A9" s="94"/>
      <c r="B9" s="63"/>
      <c r="C9" s="895" t="str">
        <f>'AVENTOS planning tool'!AL20</f>
        <v>Lift mechanism set</v>
      </c>
      <c r="D9" s="895"/>
      <c r="E9" s="895"/>
      <c r="F9" s="895"/>
      <c r="G9" s="895"/>
      <c r="H9" s="895"/>
      <c r="I9" s="895"/>
      <c r="J9" s="895"/>
      <c r="K9" s="895"/>
      <c r="L9" s="895"/>
      <c r="M9" s="895"/>
      <c r="N9" s="895"/>
      <c r="O9" s="895"/>
      <c r="P9" s="895"/>
      <c r="Q9" s="895"/>
      <c r="R9" s="895"/>
      <c r="S9" s="895"/>
      <c r="T9" s="895"/>
      <c r="U9" s="895"/>
      <c r="V9" s="895"/>
      <c r="W9" s="895"/>
      <c r="X9" s="895"/>
      <c r="Y9" s="895"/>
      <c r="Z9" s="895"/>
      <c r="AA9" s="895"/>
      <c r="AB9" s="944" t="str">
        <f>'AVENTOS planning tool'!AV20</f>
        <v/>
      </c>
      <c r="AC9" s="945"/>
      <c r="AD9" s="945"/>
      <c r="AE9" s="945"/>
      <c r="AF9" s="945"/>
      <c r="AG9" s="945"/>
      <c r="AH9" s="945"/>
      <c r="AI9" s="945"/>
      <c r="AJ9" s="945"/>
      <c r="AK9" s="945"/>
      <c r="AL9" s="945"/>
      <c r="AM9" s="945"/>
      <c r="AN9" s="945"/>
      <c r="AO9" s="945"/>
      <c r="AP9" s="946"/>
      <c r="AQ9" s="1084" t="str">
        <f>IF('AVENTOS planning tool'!BF20="","",'AVENTOS planning tool'!BF20)</f>
        <v/>
      </c>
      <c r="AR9" s="1085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94"/>
      <c r="BH9" s="161"/>
      <c r="BI9" s="161"/>
      <c r="BJ9" s="317" t="s">
        <v>580</v>
      </c>
      <c r="BK9" s="161"/>
      <c r="BL9" s="161"/>
      <c r="BM9" s="161"/>
      <c r="BN9" s="161"/>
      <c r="BO9" s="161"/>
      <c r="BP9" s="161"/>
      <c r="BQ9" s="161"/>
      <c r="BR9" s="489">
        <f>BJ75</f>
        <v>0</v>
      </c>
      <c r="BS9" s="161"/>
      <c r="BT9" s="161"/>
      <c r="BU9" s="161"/>
      <c r="BV9" s="161"/>
      <c r="BW9" s="161"/>
      <c r="BX9" s="161"/>
      <c r="CO9" s="491">
        <v>3</v>
      </c>
      <c r="CP9" s="490">
        <v>11</v>
      </c>
      <c r="CQ9" s="490">
        <v>12</v>
      </c>
      <c r="CR9" s="490">
        <v>13</v>
      </c>
      <c r="CS9" s="492">
        <v>14</v>
      </c>
      <c r="CT9" s="492">
        <v>15</v>
      </c>
      <c r="DB9" s="490">
        <v>12</v>
      </c>
      <c r="DC9" s="490">
        <v>4</v>
      </c>
      <c r="DD9">
        <v>3</v>
      </c>
    </row>
    <row r="10" spans="1:108" ht="13.5" thickBot="1" x14ac:dyDescent="0.25">
      <c r="A10" s="94"/>
      <c r="B10" s="63"/>
      <c r="C10" s="894" t="str">
        <f>'AVENTOS planning tool'!AL21</f>
        <v>Cover set</v>
      </c>
      <c r="D10" s="895"/>
      <c r="E10" s="895"/>
      <c r="F10" s="895"/>
      <c r="G10" s="895"/>
      <c r="H10" s="895"/>
      <c r="I10" s="895"/>
      <c r="J10" s="895"/>
      <c r="K10" s="895"/>
      <c r="L10" s="895"/>
      <c r="M10" s="895"/>
      <c r="N10" s="895"/>
      <c r="O10" s="895"/>
      <c r="P10" s="895"/>
      <c r="Q10" s="895"/>
      <c r="R10" s="895"/>
      <c r="S10" s="895"/>
      <c r="T10" s="895"/>
      <c r="U10" s="895"/>
      <c r="V10" s="895"/>
      <c r="W10" s="895"/>
      <c r="X10" s="895"/>
      <c r="Y10" s="895"/>
      <c r="Z10" s="895"/>
      <c r="AA10" s="895"/>
      <c r="AB10" s="944" t="str">
        <f>'AVENTOS planning tool'!AV21</f>
        <v/>
      </c>
      <c r="AC10" s="945"/>
      <c r="AD10" s="945"/>
      <c r="AE10" s="945"/>
      <c r="AF10" s="945"/>
      <c r="AG10" s="945"/>
      <c r="AH10" s="945"/>
      <c r="AI10" s="945"/>
      <c r="AJ10" s="945"/>
      <c r="AK10" s="945"/>
      <c r="AL10" s="945"/>
      <c r="AM10" s="945"/>
      <c r="AN10" s="945"/>
      <c r="AO10" s="945"/>
      <c r="AP10" s="946"/>
      <c r="AQ10" s="1084" t="str">
        <f>IF('AVENTOS planning tool'!BF21="","",'AVENTOS planning tool'!BF21)</f>
        <v/>
      </c>
      <c r="AR10" s="1085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94"/>
      <c r="BH10" s="161"/>
      <c r="BI10" s="161"/>
      <c r="BJ10" s="317" t="s">
        <v>582</v>
      </c>
      <c r="BK10" s="161"/>
      <c r="BL10" s="161"/>
      <c r="BM10" s="161"/>
      <c r="BN10" s="161"/>
      <c r="BO10" s="161"/>
      <c r="BP10" s="161"/>
      <c r="BQ10" s="161"/>
      <c r="BR10" s="516"/>
      <c r="BS10" s="161"/>
      <c r="BT10" s="161"/>
      <c r="BU10" s="161"/>
      <c r="BV10" s="161"/>
      <c r="BW10" s="161"/>
      <c r="BX10" s="161"/>
      <c r="CP10" s="491">
        <v>3</v>
      </c>
      <c r="CQ10" s="491">
        <v>4</v>
      </c>
      <c r="CR10" s="491">
        <v>5</v>
      </c>
      <c r="CS10" s="491">
        <v>6</v>
      </c>
      <c r="CT10" s="491">
        <v>7</v>
      </c>
      <c r="DB10" s="490">
        <v>13</v>
      </c>
      <c r="DC10" s="490">
        <v>5</v>
      </c>
      <c r="DD10">
        <v>3</v>
      </c>
    </row>
    <row r="11" spans="1:108" ht="13.5" thickBot="1" x14ac:dyDescent="0.25">
      <c r="A11" s="94"/>
      <c r="B11" s="63"/>
      <c r="C11" s="895" t="str">
        <f>'AVENTOS planning tool'!AL22</f>
        <v>Hardware set</v>
      </c>
      <c r="D11" s="895"/>
      <c r="E11" s="895"/>
      <c r="F11" s="895"/>
      <c r="G11" s="895"/>
      <c r="H11" s="895"/>
      <c r="I11" s="895"/>
      <c r="J11" s="895"/>
      <c r="K11" s="895"/>
      <c r="L11" s="895"/>
      <c r="M11" s="895"/>
      <c r="N11" s="895"/>
      <c r="O11" s="895"/>
      <c r="P11" s="895"/>
      <c r="Q11" s="895"/>
      <c r="R11" s="895"/>
      <c r="S11" s="895"/>
      <c r="T11" s="895"/>
      <c r="U11" s="895"/>
      <c r="V11" s="895"/>
      <c r="W11" s="895"/>
      <c r="X11" s="895"/>
      <c r="Y11" s="895"/>
      <c r="Z11" s="895"/>
      <c r="AA11" s="895"/>
      <c r="AB11" s="897">
        <f>'AVENTOS planning tool'!AV22</f>
        <v>0</v>
      </c>
      <c r="AC11" s="897"/>
      <c r="AD11" s="897"/>
      <c r="AE11" s="897"/>
      <c r="AF11" s="897"/>
      <c r="AG11" s="897"/>
      <c r="AH11" s="897"/>
      <c r="AI11" s="897"/>
      <c r="AJ11" s="897"/>
      <c r="AK11" s="897"/>
      <c r="AL11" s="897"/>
      <c r="AM11" s="897"/>
      <c r="AN11" s="897"/>
      <c r="AO11" s="897"/>
      <c r="AP11" s="897"/>
      <c r="AQ11" s="1084" t="str">
        <f>IF('AVENTOS planning tool'!BF22="","",'AVENTOS planning tool'!BF22)</f>
        <v/>
      </c>
      <c r="AR11" s="1085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94"/>
      <c r="BH11" s="161"/>
      <c r="BI11" s="161"/>
      <c r="BJ11" s="317" t="s">
        <v>577</v>
      </c>
      <c r="BK11" s="161"/>
      <c r="BL11" s="161"/>
      <c r="BM11" s="161"/>
      <c r="BN11" s="161"/>
      <c r="BO11" s="161"/>
      <c r="BP11" s="161"/>
      <c r="BQ11" s="161"/>
      <c r="BR11" s="317" t="b">
        <f>IF('AVENTOS planning tool'!L21="Narrow aluminum","71B950A",IF(BR8="COM",VLOOKUP(CONCATENATE(BR9,BR10,CC8),FFHinge,2,FALSE),IF(BR17="TIP-ON",VLOOKUP(BR10,CX19:CY21,2,FALSE),IF(BR10="Screw-on","71B3550",IF(BR10="Press-in","71B3580",IF(BR10="EXPANDO","71B358E",IF(BR10="INSERTA","71B3590")))))))</f>
        <v>0</v>
      </c>
      <c r="BS11" s="161"/>
      <c r="BT11" s="161"/>
      <c r="BU11" s="161"/>
      <c r="BV11" s="161"/>
      <c r="BW11" s="161"/>
      <c r="BX11" s="161"/>
      <c r="DB11" s="490">
        <v>14</v>
      </c>
      <c r="DC11" s="490">
        <v>3</v>
      </c>
      <c r="DD11">
        <v>0</v>
      </c>
    </row>
    <row r="12" spans="1:108" ht="13.5" thickBot="1" x14ac:dyDescent="0.25">
      <c r="A12" s="94"/>
      <c r="B12" s="63"/>
      <c r="C12" s="895">
        <f>'AVENTOS planning tool'!AL23</f>
        <v>0</v>
      </c>
      <c r="D12" s="895"/>
      <c r="E12" s="895"/>
      <c r="F12" s="895"/>
      <c r="G12" s="895"/>
      <c r="H12" s="895"/>
      <c r="I12" s="895"/>
      <c r="J12" s="895"/>
      <c r="K12" s="895"/>
      <c r="L12" s="895"/>
      <c r="M12" s="895"/>
      <c r="N12" s="895"/>
      <c r="O12" s="895"/>
      <c r="P12" s="895"/>
      <c r="Q12" s="895"/>
      <c r="R12" s="895"/>
      <c r="S12" s="895"/>
      <c r="T12" s="895"/>
      <c r="U12" s="895"/>
      <c r="V12" s="895"/>
      <c r="W12" s="895"/>
      <c r="X12" s="895"/>
      <c r="Y12" s="895"/>
      <c r="Z12" s="895"/>
      <c r="AA12" s="895"/>
      <c r="AB12" s="897" t="b">
        <f>BR11</f>
        <v>0</v>
      </c>
      <c r="AC12" s="897"/>
      <c r="AD12" s="897"/>
      <c r="AE12" s="897"/>
      <c r="AF12" s="897"/>
      <c r="AG12" s="897"/>
      <c r="AH12" s="897"/>
      <c r="AI12" s="897"/>
      <c r="AJ12" s="897"/>
      <c r="AK12" s="897"/>
      <c r="AL12" s="897"/>
      <c r="AM12" s="897"/>
      <c r="AN12" s="897"/>
      <c r="AO12" s="897"/>
      <c r="AP12" s="897"/>
      <c r="AQ12" s="1084" t="str">
        <f>IF('AVENTOS planning tool'!BF23="","",'AVENTOS planning tool'!BF23)</f>
        <v/>
      </c>
      <c r="AR12" s="1085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94"/>
      <c r="BH12" s="161"/>
      <c r="BI12" s="161"/>
      <c r="BJ12" s="317" t="s">
        <v>578</v>
      </c>
      <c r="BK12" s="161"/>
      <c r="BL12" s="161"/>
      <c r="BM12" s="161"/>
      <c r="BN12" s="161"/>
      <c r="BO12" s="161"/>
      <c r="BP12" s="161"/>
      <c r="BQ12" s="161"/>
      <c r="BR12" s="161" t="e">
        <f>CG15</f>
        <v>#N/A</v>
      </c>
      <c r="BS12" s="161"/>
      <c r="BT12" s="317" t="s">
        <v>590</v>
      </c>
      <c r="CB12" s="515"/>
      <c r="CD12" t="e">
        <f>CONCATENATE(BR12,CB12)</f>
        <v>#N/A</v>
      </c>
      <c r="DB12" s="490">
        <v>15</v>
      </c>
      <c r="DC12" s="490">
        <v>4</v>
      </c>
      <c r="DD12">
        <v>0</v>
      </c>
    </row>
    <row r="13" spans="1:108" ht="13.5" thickBot="1" x14ac:dyDescent="0.25">
      <c r="A13" s="94"/>
      <c r="B13" s="63"/>
      <c r="C13" s="894" t="str">
        <f>IF(BR8="COM","","Mounting Plate")</f>
        <v>Mounting Plate</v>
      </c>
      <c r="D13" s="895"/>
      <c r="E13" s="895"/>
      <c r="F13" s="895"/>
      <c r="G13" s="895"/>
      <c r="H13" s="895"/>
      <c r="I13" s="895"/>
      <c r="J13" s="895"/>
      <c r="K13" s="895"/>
      <c r="L13" s="895"/>
      <c r="M13" s="895"/>
      <c r="N13" s="895"/>
      <c r="O13" s="895"/>
      <c r="P13" s="895"/>
      <c r="Q13" s="895"/>
      <c r="R13" s="895"/>
      <c r="S13" s="895"/>
      <c r="T13" s="895"/>
      <c r="U13" s="895"/>
      <c r="V13" s="895"/>
      <c r="W13" s="895"/>
      <c r="X13" s="895"/>
      <c r="Y13" s="895"/>
      <c r="Z13" s="895"/>
      <c r="AA13" s="895"/>
      <c r="AB13" s="1016" t="str">
        <f>IF('AVENTOS planning tool'!L21="Narrow aluminum","175H3100",IF('AVENTOS planning tool'!L20="Panel",VLOOKUP(CD12,Plates,2,FALSE),IF(AND('AVENTOS planning tool'!L20="Face frame",BR8="CLIPtop"),VLOOKUP('7'!BR12,FFPlates,2,FALSE),"")))</f>
        <v/>
      </c>
      <c r="AC13" s="945"/>
      <c r="AD13" s="945"/>
      <c r="AE13" s="945"/>
      <c r="AF13" s="945"/>
      <c r="AG13" s="945"/>
      <c r="AH13" s="945"/>
      <c r="AI13" s="945"/>
      <c r="AJ13" s="945"/>
      <c r="AK13" s="945"/>
      <c r="AL13" s="945"/>
      <c r="AM13" s="945"/>
      <c r="AN13" s="945"/>
      <c r="AO13" s="945"/>
      <c r="AP13" s="946"/>
      <c r="AQ13" s="1092" t="str">
        <f>IF(AND(C13="Mounting Plate",AQ12=" x2")," x2",IF(AND(C13="Mounting Plate",AQ12=" x3")," x3",IF(AND(C13="Mounting Plate",AQ12=" x4")," x4","")))</f>
        <v/>
      </c>
      <c r="AR13" s="109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94"/>
      <c r="BH13" s="161"/>
      <c r="BI13" s="161"/>
      <c r="BJ13" s="317" t="s">
        <v>583</v>
      </c>
      <c r="BK13" s="161"/>
      <c r="BL13" s="161"/>
      <c r="BM13" s="161"/>
      <c r="BN13" s="161"/>
      <c r="BO13" s="161"/>
      <c r="BP13" s="161"/>
      <c r="BQ13" s="161"/>
      <c r="BR13" s="161" t="e">
        <f>CG16</f>
        <v>#N/A</v>
      </c>
      <c r="BS13" s="161"/>
      <c r="BT13" s="161"/>
      <c r="BU13" s="161"/>
      <c r="BV13" s="161"/>
      <c r="BW13" s="161"/>
      <c r="BX13" s="161"/>
      <c r="DB13" s="490">
        <v>16</v>
      </c>
      <c r="DC13" s="490">
        <v>5</v>
      </c>
      <c r="DD13">
        <v>0</v>
      </c>
    </row>
    <row r="14" spans="1:108" ht="13.5" thickBot="1" x14ac:dyDescent="0.25">
      <c r="A14" s="94"/>
      <c r="B14" s="63"/>
      <c r="C14" s="753" t="str">
        <f>IF('AVENTOS planning tool'!AL27="TIP-ON mechanism", "TIP-ON mechanism","")</f>
        <v/>
      </c>
      <c r="D14" s="642"/>
      <c r="E14" s="642"/>
      <c r="F14" s="642"/>
      <c r="G14" s="642"/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642"/>
      <c r="Y14" s="642"/>
      <c r="Z14" s="642"/>
      <c r="AA14" s="643"/>
      <c r="AB14" s="944" t="str">
        <f>IF(C14="TIP-ON mechanism",'AVENTOS planning tool'!AV27,"")</f>
        <v/>
      </c>
      <c r="AC14" s="945"/>
      <c r="AD14" s="945"/>
      <c r="AE14" s="945"/>
      <c r="AF14" s="945"/>
      <c r="AG14" s="945"/>
      <c r="AH14" s="945"/>
      <c r="AI14" s="945"/>
      <c r="AJ14" s="945"/>
      <c r="AK14" s="945"/>
      <c r="AL14" s="945"/>
      <c r="AM14" s="945"/>
      <c r="AN14" s="945"/>
      <c r="AO14" s="945"/>
      <c r="AP14" s="946"/>
      <c r="AQ14" s="114"/>
      <c r="AR14" s="114"/>
      <c r="AS14" s="114"/>
      <c r="AT14" s="114"/>
      <c r="AU14" s="114"/>
      <c r="AV14" s="114"/>
      <c r="AW14" s="63"/>
      <c r="AX14" s="63"/>
      <c r="AY14" s="63"/>
      <c r="AZ14" s="63"/>
      <c r="BA14" s="966"/>
      <c r="BB14" s="967"/>
      <c r="BC14" s="967"/>
      <c r="BD14" s="967"/>
      <c r="BE14" s="968"/>
      <c r="BF14" s="63"/>
      <c r="BG14" s="94"/>
      <c r="BH14" s="161"/>
      <c r="DB14" s="490">
        <v>17</v>
      </c>
      <c r="DC14" s="490">
        <v>6</v>
      </c>
      <c r="DD14">
        <v>0</v>
      </c>
    </row>
    <row r="15" spans="1:108" x14ac:dyDescent="0.2">
      <c r="A15" s="94"/>
      <c r="B15" s="63"/>
      <c r="C15" s="1086"/>
      <c r="D15" s="1087"/>
      <c r="E15" s="1087"/>
      <c r="F15" s="1087"/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  <c r="AA15" s="1088"/>
      <c r="AB15" s="1089"/>
      <c r="AC15" s="1090"/>
      <c r="AD15" s="1090"/>
      <c r="AE15" s="1090"/>
      <c r="AF15" s="1090"/>
      <c r="AG15" s="1090"/>
      <c r="AH15" s="1090"/>
      <c r="AI15" s="1090"/>
      <c r="AJ15" s="1090"/>
      <c r="AK15" s="1090"/>
      <c r="AL15" s="1090"/>
      <c r="AM15" s="1090"/>
      <c r="AN15" s="1090"/>
      <c r="AO15" s="1090"/>
      <c r="AP15" s="1091"/>
      <c r="AQ15" s="114"/>
      <c r="AR15" s="114"/>
      <c r="AS15" s="114"/>
      <c r="AT15" s="114"/>
      <c r="AU15" s="114"/>
      <c r="AV15" s="114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94"/>
      <c r="BH15" s="161"/>
      <c r="BJ15" s="317" t="s">
        <v>578</v>
      </c>
      <c r="BR15" s="515"/>
      <c r="BT15" s="317" t="s">
        <v>578</v>
      </c>
      <c r="CC15" t="str">
        <f>IF(CC16="","",IF(BR9=14,IF(CC16=6,3),IF(BR9=15,IF(CC16=7,3))))</f>
        <v/>
      </c>
      <c r="CG15" t="e">
        <f>IF(AND(OR(BR9=14,BR9=15),BR15=3),3,IF(AND(BR9=14,CC15=3),3,IF(AND(BR9=15,CC15=3),3,VLOOKUP(BR9,DB8:DD15,3,FALSE))))</f>
        <v>#N/A</v>
      </c>
      <c r="DB15" s="490">
        <v>18</v>
      </c>
      <c r="DC15" s="490">
        <v>7</v>
      </c>
      <c r="DD15">
        <v>0</v>
      </c>
    </row>
    <row r="16" spans="1:108" x14ac:dyDescent="0.2">
      <c r="A16" s="94"/>
      <c r="B16" s="63"/>
      <c r="C16" s="1078"/>
      <c r="D16" s="1079"/>
      <c r="E16" s="1079"/>
      <c r="F16" s="1079"/>
      <c r="G16" s="1079"/>
      <c r="H16" s="1079"/>
      <c r="I16" s="1079"/>
      <c r="J16" s="1079"/>
      <c r="K16" s="1079"/>
      <c r="L16" s="1079"/>
      <c r="M16" s="1079"/>
      <c r="N16" s="1079"/>
      <c r="O16" s="1079"/>
      <c r="P16" s="1079"/>
      <c r="Q16" s="1079"/>
      <c r="R16" s="1079"/>
      <c r="S16" s="1079"/>
      <c r="T16" s="1079"/>
      <c r="U16" s="1079"/>
      <c r="V16" s="1079"/>
      <c r="W16" s="1079"/>
      <c r="X16" s="1079"/>
      <c r="Y16" s="1079"/>
      <c r="Z16" s="1079"/>
      <c r="AA16" s="1080"/>
      <c r="AB16" s="1081"/>
      <c r="AC16" s="1082"/>
      <c r="AD16" s="1082"/>
      <c r="AE16" s="1082"/>
      <c r="AF16" s="1082"/>
      <c r="AG16" s="1082"/>
      <c r="AH16" s="1082"/>
      <c r="AI16" s="1082"/>
      <c r="AJ16" s="1082"/>
      <c r="AK16" s="1082"/>
      <c r="AL16" s="1082"/>
      <c r="AM16" s="1082"/>
      <c r="AN16" s="1082"/>
      <c r="AO16" s="1082"/>
      <c r="AP16" s="1083"/>
      <c r="AQ16" s="114"/>
      <c r="AR16" s="114"/>
      <c r="AS16" s="114"/>
      <c r="AT16" s="114"/>
      <c r="AU16" s="114"/>
      <c r="AV16" s="114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94"/>
      <c r="BH16" s="161"/>
      <c r="BJ16" s="317" t="s">
        <v>583</v>
      </c>
      <c r="BR16" t="str">
        <f>IF(BR9=14,IF(BR15=3,6),IF(BR9=15,IF(BR15=3,7,""),""))</f>
        <v/>
      </c>
      <c r="BT16" s="317" t="s">
        <v>583</v>
      </c>
      <c r="CC16" s="517"/>
      <c r="CG16" t="e">
        <f>IF('AVENTOS planning tool'!L21="Narrow aluminum",4,IF(BR8="COM",3,IF(AND(BR9=14,BR15=3),6,IF(AND(BR9=15,BR15=3),7,IF(AND(BR9=14,CC16=6),6,IF(AND(BR9=15,CC16=7),7,VLOOKUP(BR9,DB8:DC15,2,FALSE)))))))</f>
        <v>#N/A</v>
      </c>
    </row>
    <row r="17" spans="1:109" ht="13.5" thickBot="1" x14ac:dyDescent="0.25">
      <c r="A17" s="94"/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94"/>
      <c r="BH17" s="161"/>
      <c r="BI17" s="161"/>
      <c r="BJ17" s="317" t="s">
        <v>507</v>
      </c>
      <c r="BK17" s="161"/>
      <c r="BL17" s="161"/>
      <c r="BM17" s="161"/>
      <c r="BN17" s="161"/>
      <c r="BO17" s="161"/>
      <c r="BP17" s="161"/>
      <c r="BQ17" s="161"/>
      <c r="BR17" s="161" t="str">
        <f>IF('AVENTOS planning tool'!CG17="Y","TIP-ON","")</f>
        <v/>
      </c>
      <c r="BS17" s="161"/>
      <c r="BT17" s="161"/>
      <c r="BU17" s="161"/>
      <c r="BV17" s="161"/>
      <c r="BW17" s="161"/>
      <c r="BX17" s="161"/>
    </row>
    <row r="18" spans="1:109" ht="15.75" thickBot="1" x14ac:dyDescent="0.25">
      <c r="A18" s="94"/>
      <c r="B18" s="941" t="s">
        <v>165</v>
      </c>
      <c r="C18" s="942"/>
      <c r="D18" s="942"/>
      <c r="E18" s="942"/>
      <c r="F18" s="942"/>
      <c r="G18" s="942"/>
      <c r="H18" s="942"/>
      <c r="I18" s="942"/>
      <c r="J18" s="942"/>
      <c r="K18" s="942"/>
      <c r="L18" s="942"/>
      <c r="M18" s="942"/>
      <c r="N18" s="942"/>
      <c r="O18" s="942"/>
      <c r="P18" s="942"/>
      <c r="Q18" s="942"/>
      <c r="R18" s="942"/>
      <c r="S18" s="942"/>
      <c r="T18" s="942"/>
      <c r="U18" s="942"/>
      <c r="V18" s="942"/>
      <c r="W18" s="942"/>
      <c r="X18" s="942"/>
      <c r="Y18" s="942"/>
      <c r="Z18" s="942"/>
      <c r="AA18" s="942"/>
      <c r="AB18" s="942"/>
      <c r="AC18" s="942"/>
      <c r="AD18" s="942"/>
      <c r="AE18" s="942"/>
      <c r="AF18" s="942"/>
      <c r="AG18" s="942"/>
      <c r="AH18" s="942"/>
      <c r="AI18" s="942"/>
      <c r="AJ18" s="942"/>
      <c r="AK18" s="942"/>
      <c r="AL18" s="942"/>
      <c r="AM18" s="942"/>
      <c r="AN18" s="942"/>
      <c r="AO18" s="942"/>
      <c r="AP18" s="942"/>
      <c r="AQ18" s="942"/>
      <c r="AR18" s="942"/>
      <c r="AS18" s="942"/>
      <c r="AT18" s="942"/>
      <c r="AU18" s="942"/>
      <c r="AV18" s="942"/>
      <c r="AW18" s="942"/>
      <c r="AX18" s="942"/>
      <c r="AY18" s="942"/>
      <c r="AZ18" s="942"/>
      <c r="BA18" s="942"/>
      <c r="BB18" s="942"/>
      <c r="BC18" s="942"/>
      <c r="BD18" s="942"/>
      <c r="BE18" s="942"/>
      <c r="BF18" s="943"/>
      <c r="BG18" s="94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CO18" s="490" t="s">
        <v>263</v>
      </c>
      <c r="CP18" s="490"/>
      <c r="CX18" s="561" t="s">
        <v>770</v>
      </c>
      <c r="CY18" s="562"/>
    </row>
    <row r="19" spans="1:109" ht="16.5" thickBot="1" x14ac:dyDescent="0.25">
      <c r="A19" s="94"/>
      <c r="B19" s="6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21"/>
      <c r="R19" s="121"/>
      <c r="S19" s="121"/>
      <c r="T19" s="121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94"/>
      <c r="BH19" s="317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CO19" s="490" t="s">
        <v>586</v>
      </c>
      <c r="CP19" s="490" t="s">
        <v>588</v>
      </c>
      <c r="CX19" s="561" t="s">
        <v>775</v>
      </c>
      <c r="CY19" s="563" t="s">
        <v>763</v>
      </c>
    </row>
    <row r="20" spans="1:109" ht="15" x14ac:dyDescent="0.2">
      <c r="A20" s="94"/>
      <c r="B20" s="63"/>
      <c r="C20" s="1041">
        <f>BJ62</f>
        <v>0</v>
      </c>
      <c r="D20" s="1042"/>
      <c r="E20" s="1042"/>
      <c r="F20" s="1042"/>
      <c r="G20" s="1042"/>
      <c r="H20" s="1042"/>
      <c r="I20" s="1042"/>
      <c r="J20" s="1043"/>
      <c r="K20" s="881" t="s">
        <v>80</v>
      </c>
      <c r="L20" s="882"/>
      <c r="M20" s="883"/>
      <c r="N20" s="891" t="s">
        <v>137</v>
      </c>
      <c r="O20" s="699" t="s">
        <v>53</v>
      </c>
      <c r="P20" s="699"/>
      <c r="Q20" s="699"/>
      <c r="R20" s="699"/>
      <c r="S20" s="699"/>
      <c r="T20" s="699"/>
      <c r="U20" s="699"/>
      <c r="V20" s="699"/>
      <c r="W20" s="699"/>
      <c r="X20" s="699"/>
      <c r="Y20" s="699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94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CO20" s="490" t="s">
        <v>587</v>
      </c>
      <c r="CP20" s="490" t="s">
        <v>589</v>
      </c>
      <c r="CX20" s="561" t="s">
        <v>774</v>
      </c>
      <c r="CY20" s="563" t="s">
        <v>764</v>
      </c>
    </row>
    <row r="21" spans="1:109" ht="15.75" thickBot="1" x14ac:dyDescent="0.25">
      <c r="A21" s="94"/>
      <c r="B21" s="63"/>
      <c r="C21" s="972">
        <f>BJ63</f>
        <v>0</v>
      </c>
      <c r="D21" s="973"/>
      <c r="E21" s="973"/>
      <c r="F21" s="973"/>
      <c r="G21" s="973"/>
      <c r="H21" s="973"/>
      <c r="I21" s="973"/>
      <c r="J21" s="974"/>
      <c r="K21" s="884" t="s">
        <v>136</v>
      </c>
      <c r="L21" s="885"/>
      <c r="M21" s="886"/>
      <c r="N21" s="891"/>
      <c r="O21" s="699"/>
      <c r="P21" s="699"/>
      <c r="Q21" s="699"/>
      <c r="R21" s="699"/>
      <c r="S21" s="699"/>
      <c r="T21" s="699"/>
      <c r="U21" s="699"/>
      <c r="V21" s="699"/>
      <c r="W21" s="699"/>
      <c r="X21" s="699"/>
      <c r="Y21" s="699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94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CX21" s="561" t="s">
        <v>771</v>
      </c>
      <c r="CY21" s="563" t="s">
        <v>765</v>
      </c>
    </row>
    <row r="22" spans="1:109" ht="15" x14ac:dyDescent="0.2">
      <c r="A22" s="94"/>
      <c r="B22" s="63"/>
      <c r="C22" s="1041">
        <f>BJ64</f>
        <v>0</v>
      </c>
      <c r="D22" s="1042"/>
      <c r="E22" s="1042"/>
      <c r="F22" s="1042"/>
      <c r="G22" s="1042"/>
      <c r="H22" s="1042"/>
      <c r="I22" s="1042"/>
      <c r="J22" s="1043"/>
      <c r="K22" s="999" t="s">
        <v>80</v>
      </c>
      <c r="L22" s="1000"/>
      <c r="M22" s="1001"/>
      <c r="N22" s="890" t="s">
        <v>137</v>
      </c>
      <c r="O22" s="699" t="s">
        <v>139</v>
      </c>
      <c r="P22" s="699"/>
      <c r="Q22" s="699"/>
      <c r="R22" s="699"/>
      <c r="S22" s="699"/>
      <c r="T22" s="699"/>
      <c r="U22" s="699"/>
      <c r="V22" s="699"/>
      <c r="W22" s="699"/>
      <c r="X22" s="699"/>
      <c r="Y22" s="699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94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CO22" s="490"/>
      <c r="CP22" s="490"/>
    </row>
    <row r="23" spans="1:109" ht="15.75" thickBot="1" x14ac:dyDescent="0.25">
      <c r="A23" s="94"/>
      <c r="B23" s="63"/>
      <c r="C23" s="972">
        <f>BJ65</f>
        <v>0</v>
      </c>
      <c r="D23" s="973"/>
      <c r="E23" s="973"/>
      <c r="F23" s="973"/>
      <c r="G23" s="973"/>
      <c r="H23" s="973"/>
      <c r="I23" s="973"/>
      <c r="J23" s="974"/>
      <c r="K23" s="884" t="s">
        <v>136</v>
      </c>
      <c r="L23" s="885"/>
      <c r="M23" s="886"/>
      <c r="N23" s="890"/>
      <c r="O23" s="699"/>
      <c r="P23" s="699"/>
      <c r="Q23" s="699"/>
      <c r="R23" s="699"/>
      <c r="S23" s="699"/>
      <c r="T23" s="699"/>
      <c r="U23" s="699"/>
      <c r="V23" s="699"/>
      <c r="W23" s="699"/>
      <c r="X23" s="699"/>
      <c r="Y23" s="699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94"/>
    </row>
    <row r="24" spans="1:109" ht="15.75" thickBot="1" x14ac:dyDescent="0.25">
      <c r="A24" s="94"/>
      <c r="B24" s="63"/>
      <c r="C24" s="718" t="e">
        <f>BJ78</f>
        <v>#VALUE!</v>
      </c>
      <c r="D24" s="719"/>
      <c r="E24" s="719"/>
      <c r="F24" s="719"/>
      <c r="G24" s="719"/>
      <c r="H24" s="719"/>
      <c r="I24" s="719"/>
      <c r="J24" s="720"/>
      <c r="K24" s="721" t="s">
        <v>136</v>
      </c>
      <c r="L24" s="722"/>
      <c r="M24" s="723"/>
      <c r="N24" s="63"/>
      <c r="O24" s="699" t="s">
        <v>5</v>
      </c>
      <c r="P24" s="699"/>
      <c r="Q24" s="699"/>
      <c r="R24" s="699"/>
      <c r="S24" s="699"/>
      <c r="T24" s="699"/>
      <c r="U24" s="699"/>
      <c r="V24" s="699"/>
      <c r="W24" s="699"/>
      <c r="X24" s="699"/>
      <c r="Y24" s="699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94"/>
      <c r="CO24" s="490" t="s">
        <v>591</v>
      </c>
      <c r="CP24" s="490"/>
    </row>
    <row r="25" spans="1:109" ht="15.75" thickBot="1" x14ac:dyDescent="0.25">
      <c r="A25" s="94"/>
      <c r="B25" s="63"/>
      <c r="C25" s="718" t="e">
        <f>BJ79</f>
        <v>#VALUE!</v>
      </c>
      <c r="D25" s="719"/>
      <c r="E25" s="719"/>
      <c r="F25" s="719"/>
      <c r="G25" s="719"/>
      <c r="H25" s="719"/>
      <c r="I25" s="719"/>
      <c r="J25" s="720"/>
      <c r="K25" s="721" t="s">
        <v>136</v>
      </c>
      <c r="L25" s="722"/>
      <c r="M25" s="723"/>
      <c r="N25" s="63"/>
      <c r="O25" s="699" t="s">
        <v>6</v>
      </c>
      <c r="P25" s="699"/>
      <c r="Q25" s="699"/>
      <c r="R25" s="699"/>
      <c r="S25" s="699"/>
      <c r="T25" s="699"/>
      <c r="U25" s="699"/>
      <c r="V25" s="699"/>
      <c r="W25" s="699"/>
      <c r="X25" s="699"/>
      <c r="Y25" s="699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94"/>
      <c r="CO25" s="490">
        <v>0</v>
      </c>
      <c r="CP25" s="493" t="s">
        <v>592</v>
      </c>
    </row>
    <row r="26" spans="1:109" ht="15.75" thickBot="1" x14ac:dyDescent="0.25">
      <c r="A26" s="94"/>
      <c r="B26" s="63"/>
      <c r="C26" s="718" t="str">
        <f>BJ71</f>
        <v/>
      </c>
      <c r="D26" s="719"/>
      <c r="E26" s="719"/>
      <c r="F26" s="719"/>
      <c r="G26" s="719"/>
      <c r="H26" s="719"/>
      <c r="I26" s="719"/>
      <c r="J26" s="720"/>
      <c r="K26" s="721" t="s">
        <v>136</v>
      </c>
      <c r="L26" s="722"/>
      <c r="M26" s="723"/>
      <c r="N26" s="63"/>
      <c r="O26" s="699" t="s">
        <v>143</v>
      </c>
      <c r="P26" s="699"/>
      <c r="Q26" s="699"/>
      <c r="R26" s="699"/>
      <c r="S26" s="699"/>
      <c r="T26" s="699"/>
      <c r="U26" s="699"/>
      <c r="V26" s="699"/>
      <c r="W26" s="699"/>
      <c r="X26" s="699"/>
      <c r="Y26" s="699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94"/>
      <c r="CO26" s="490">
        <v>3</v>
      </c>
      <c r="CP26" s="493" t="s">
        <v>593</v>
      </c>
    </row>
    <row r="27" spans="1:109" ht="15.75" thickBot="1" x14ac:dyDescent="0.25">
      <c r="A27" s="94"/>
      <c r="B27" s="63"/>
      <c r="C27" s="718" t="str">
        <f>BJ72</f>
        <v/>
      </c>
      <c r="D27" s="719"/>
      <c r="E27" s="719"/>
      <c r="F27" s="719"/>
      <c r="G27" s="719"/>
      <c r="H27" s="719"/>
      <c r="I27" s="719"/>
      <c r="J27" s="720"/>
      <c r="K27" s="721" t="s">
        <v>136</v>
      </c>
      <c r="L27" s="722"/>
      <c r="M27" s="723"/>
      <c r="N27" s="63"/>
      <c r="O27" s="699" t="s">
        <v>144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94"/>
      <c r="CO27" s="494">
        <v>4.5</v>
      </c>
      <c r="CP27" s="493" t="s">
        <v>594</v>
      </c>
    </row>
    <row r="28" spans="1:109" ht="15.75" thickBot="1" x14ac:dyDescent="0.25">
      <c r="A28" s="94"/>
      <c r="B28" s="63"/>
      <c r="C28" s="718" t="str">
        <f>BJ73</f>
        <v/>
      </c>
      <c r="D28" s="719"/>
      <c r="E28" s="719"/>
      <c r="F28" s="719"/>
      <c r="G28" s="719"/>
      <c r="H28" s="719"/>
      <c r="I28" s="719"/>
      <c r="J28" s="720"/>
      <c r="K28" s="721" t="s">
        <v>136</v>
      </c>
      <c r="L28" s="722"/>
      <c r="M28" s="723"/>
      <c r="N28" s="63"/>
      <c r="O28" s="699" t="s">
        <v>145</v>
      </c>
      <c r="P28" s="699"/>
      <c r="Q28" s="699"/>
      <c r="R28" s="699"/>
      <c r="S28" s="699"/>
      <c r="T28" s="699"/>
      <c r="U28" s="699"/>
      <c r="V28" s="699"/>
      <c r="W28" s="699"/>
      <c r="X28" s="699"/>
      <c r="Y28" s="699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94"/>
      <c r="CO28" s="490">
        <v>6</v>
      </c>
      <c r="CP28" s="493" t="s">
        <v>595</v>
      </c>
    </row>
    <row r="29" spans="1:109" ht="15.75" thickBot="1" x14ac:dyDescent="0.25">
      <c r="A29" s="94"/>
      <c r="B29" s="63"/>
      <c r="C29" s="718">
        <f>BJ75</f>
        <v>0</v>
      </c>
      <c r="D29" s="719"/>
      <c r="E29" s="719"/>
      <c r="F29" s="719"/>
      <c r="G29" s="719"/>
      <c r="H29" s="719"/>
      <c r="I29" s="719"/>
      <c r="J29" s="720"/>
      <c r="K29" s="721" t="s">
        <v>136</v>
      </c>
      <c r="L29" s="722"/>
      <c r="M29" s="723"/>
      <c r="N29" s="63"/>
      <c r="O29" s="699" t="s">
        <v>195</v>
      </c>
      <c r="P29" s="699"/>
      <c r="Q29" s="699"/>
      <c r="R29" s="699"/>
      <c r="S29" s="699"/>
      <c r="T29" s="699"/>
      <c r="U29" s="699"/>
      <c r="V29" s="699"/>
      <c r="W29" s="699"/>
      <c r="X29" s="699"/>
      <c r="Y29" s="699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94"/>
    </row>
    <row r="30" spans="1:109" ht="15.75" thickBot="1" x14ac:dyDescent="0.25">
      <c r="A30" s="94"/>
      <c r="B30" s="63"/>
      <c r="C30" s="718">
        <f>BJ76</f>
        <v>0</v>
      </c>
      <c r="D30" s="719"/>
      <c r="E30" s="719"/>
      <c r="F30" s="719"/>
      <c r="G30" s="719"/>
      <c r="H30" s="719"/>
      <c r="I30" s="719"/>
      <c r="J30" s="720"/>
      <c r="K30" s="721" t="s">
        <v>136</v>
      </c>
      <c r="L30" s="722"/>
      <c r="M30" s="723"/>
      <c r="N30" s="63"/>
      <c r="O30" s="699" t="s">
        <v>160</v>
      </c>
      <c r="P30" s="699"/>
      <c r="Q30" s="699"/>
      <c r="R30" s="699"/>
      <c r="S30" s="699"/>
      <c r="T30" s="699"/>
      <c r="U30" s="699"/>
      <c r="V30" s="699"/>
      <c r="W30" s="699"/>
      <c r="X30" s="699"/>
      <c r="Y30" s="699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94"/>
      <c r="CO30" s="499" t="s">
        <v>671</v>
      </c>
      <c r="CU30" s="303"/>
      <c r="DE30" s="303"/>
    </row>
    <row r="31" spans="1:109" ht="15.75" thickBot="1" x14ac:dyDescent="0.25">
      <c r="A31" s="94"/>
      <c r="B31" s="63"/>
      <c r="C31" s="718">
        <f>BJ77</f>
        <v>0</v>
      </c>
      <c r="D31" s="719"/>
      <c r="E31" s="719"/>
      <c r="F31" s="719"/>
      <c r="G31" s="719"/>
      <c r="H31" s="719"/>
      <c r="I31" s="719"/>
      <c r="J31" s="720"/>
      <c r="K31" s="721" t="s">
        <v>136</v>
      </c>
      <c r="L31" s="722"/>
      <c r="M31" s="723"/>
      <c r="N31" s="63"/>
      <c r="O31" s="699" t="s">
        <v>147</v>
      </c>
      <c r="P31" s="699"/>
      <c r="Q31" s="699"/>
      <c r="R31" s="699"/>
      <c r="S31" s="699"/>
      <c r="T31" s="699"/>
      <c r="U31" s="699"/>
      <c r="V31" s="699"/>
      <c r="W31" s="699"/>
      <c r="X31" s="699"/>
      <c r="Y31" s="699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94"/>
      <c r="CO31" s="490" t="s">
        <v>597</v>
      </c>
      <c r="CP31" s="500" t="s">
        <v>663</v>
      </c>
      <c r="DB31" s="447"/>
    </row>
    <row r="32" spans="1:109" x14ac:dyDescent="0.2">
      <c r="A32" s="94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94"/>
      <c r="CO32" s="490" t="s">
        <v>598</v>
      </c>
      <c r="CP32" s="500" t="s">
        <v>659</v>
      </c>
      <c r="DB32" s="447"/>
    </row>
    <row r="33" spans="1:106" ht="13.5" thickBot="1" x14ac:dyDescent="0.25">
      <c r="A33" s="94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94"/>
      <c r="CO33" s="490" t="s">
        <v>599</v>
      </c>
      <c r="CP33" s="500" t="s">
        <v>664</v>
      </c>
      <c r="DB33" s="447"/>
    </row>
    <row r="34" spans="1:106" ht="15.75" thickBot="1" x14ac:dyDescent="0.25">
      <c r="A34" s="94"/>
      <c r="B34" s="941" t="s">
        <v>164</v>
      </c>
      <c r="C34" s="942"/>
      <c r="D34" s="942"/>
      <c r="E34" s="942"/>
      <c r="F34" s="942"/>
      <c r="G34" s="942"/>
      <c r="H34" s="942"/>
      <c r="I34" s="942"/>
      <c r="J34" s="942"/>
      <c r="K34" s="942"/>
      <c r="L34" s="942"/>
      <c r="M34" s="942"/>
      <c r="N34" s="942"/>
      <c r="O34" s="942"/>
      <c r="P34" s="942"/>
      <c r="Q34" s="942"/>
      <c r="R34" s="942"/>
      <c r="S34" s="942"/>
      <c r="T34" s="942"/>
      <c r="U34" s="942"/>
      <c r="V34" s="942"/>
      <c r="W34" s="942"/>
      <c r="X34" s="942"/>
      <c r="Y34" s="942"/>
      <c r="Z34" s="942"/>
      <c r="AA34" s="942"/>
      <c r="AB34" s="942"/>
      <c r="AC34" s="942"/>
      <c r="AD34" s="942"/>
      <c r="AE34" s="942"/>
      <c r="AF34" s="942"/>
      <c r="AG34" s="942"/>
      <c r="AH34" s="942"/>
      <c r="AI34" s="942"/>
      <c r="AJ34" s="942"/>
      <c r="AK34" s="942"/>
      <c r="AL34" s="942"/>
      <c r="AM34" s="942"/>
      <c r="AN34" s="942"/>
      <c r="AO34" s="942"/>
      <c r="AP34" s="942"/>
      <c r="AQ34" s="942"/>
      <c r="AR34" s="942"/>
      <c r="AS34" s="942"/>
      <c r="AT34" s="942"/>
      <c r="AU34" s="942"/>
      <c r="AV34" s="942"/>
      <c r="AW34" s="942"/>
      <c r="AX34" s="942"/>
      <c r="AY34" s="942"/>
      <c r="AZ34" s="942"/>
      <c r="BA34" s="942"/>
      <c r="BB34" s="942"/>
      <c r="BC34" s="942"/>
      <c r="BD34" s="942"/>
      <c r="BE34" s="942"/>
      <c r="BF34" s="943"/>
      <c r="BG34" s="94"/>
      <c r="BR34" s="502"/>
      <c r="CO34" s="490" t="s">
        <v>600</v>
      </c>
      <c r="CP34" s="500" t="s">
        <v>660</v>
      </c>
      <c r="DB34" s="447"/>
    </row>
    <row r="35" spans="1:106" ht="16.5" thickBot="1" x14ac:dyDescent="0.25">
      <c r="A35" s="94"/>
      <c r="B35" s="6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21"/>
      <c r="R35" s="121"/>
      <c r="S35" s="121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94"/>
      <c r="BR35" s="17"/>
      <c r="CO35" s="490" t="s">
        <v>601</v>
      </c>
      <c r="CP35" s="500" t="s">
        <v>665</v>
      </c>
      <c r="DB35" s="447"/>
    </row>
    <row r="36" spans="1:106" ht="15.75" thickBot="1" x14ac:dyDescent="0.25">
      <c r="A36" s="94"/>
      <c r="B36" s="63"/>
      <c r="C36" s="718" t="e">
        <f>IF(OR(CG8="COM110",CG8="COM107"),"162",IF(CG8="COM105","178",IF('AVENTOS planning tool'!L20="Face frame",SUM(169+BR12+0),SUM(137+BR12+0))))</f>
        <v>#N/A</v>
      </c>
      <c r="D36" s="719"/>
      <c r="E36" s="719"/>
      <c r="F36" s="719"/>
      <c r="G36" s="719"/>
      <c r="H36" s="719"/>
      <c r="I36" s="719"/>
      <c r="J36" s="720"/>
      <c r="K36" s="721" t="s">
        <v>136</v>
      </c>
      <c r="L36" s="722"/>
      <c r="M36" s="723"/>
      <c r="N36" s="63"/>
      <c r="O36" s="914" t="s">
        <v>719</v>
      </c>
      <c r="P36" s="699"/>
      <c r="Q36" s="699"/>
      <c r="R36" s="699"/>
      <c r="S36" s="699"/>
      <c r="T36" s="699"/>
      <c r="U36" s="699"/>
      <c r="V36" s="699"/>
      <c r="W36" s="699"/>
      <c r="X36" s="699"/>
      <c r="Y36" s="699"/>
      <c r="Z36" s="699"/>
      <c r="AA36" s="699"/>
      <c r="AB36" s="699"/>
      <c r="AC36" s="699"/>
      <c r="AD36" s="699"/>
      <c r="AE36" s="699"/>
      <c r="AF36" s="699"/>
      <c r="AG36" s="699"/>
      <c r="AH36" s="699"/>
      <c r="AI36" s="699"/>
      <c r="AJ36" s="699"/>
      <c r="AK36" s="699"/>
      <c r="AL36" s="699"/>
      <c r="AM36" s="699"/>
      <c r="AN36" s="699"/>
      <c r="AO36" s="699"/>
      <c r="AP36" s="699"/>
      <c r="AQ36" s="699"/>
      <c r="AR36" s="699"/>
      <c r="AS36" s="699"/>
      <c r="AT36" s="699"/>
      <c r="AU36" s="699"/>
      <c r="AV36" s="699"/>
      <c r="AW36" s="699"/>
      <c r="AX36" s="699"/>
      <c r="AY36" s="699"/>
      <c r="AZ36" s="699"/>
      <c r="BA36" s="699"/>
      <c r="BB36" s="699"/>
      <c r="BC36" s="699"/>
      <c r="BD36" s="699"/>
      <c r="BE36" s="699"/>
      <c r="BF36" s="699"/>
      <c r="BG36" s="110"/>
      <c r="BR36" s="503"/>
      <c r="CO36" s="490" t="s">
        <v>602</v>
      </c>
      <c r="CP36" s="500" t="s">
        <v>661</v>
      </c>
      <c r="DB36" s="447"/>
    </row>
    <row r="37" spans="1:106" ht="15.75" thickBot="1" x14ac:dyDescent="0.25">
      <c r="A37" s="94"/>
      <c r="B37" s="63"/>
      <c r="C37" s="718" t="b">
        <f>IF('AVENTOS planning tool'!CG4="FF",9.5,IF('AVENTOS planning tool'!CG4="P",37))</f>
        <v>0</v>
      </c>
      <c r="D37" s="719"/>
      <c r="E37" s="719"/>
      <c r="F37" s="719"/>
      <c r="G37" s="719"/>
      <c r="H37" s="719"/>
      <c r="I37" s="719"/>
      <c r="J37" s="720"/>
      <c r="K37" s="721" t="s">
        <v>136</v>
      </c>
      <c r="L37" s="722"/>
      <c r="M37" s="723"/>
      <c r="N37" s="63"/>
      <c r="O37" s="914" t="s">
        <v>717</v>
      </c>
      <c r="P37" s="699"/>
      <c r="Q37" s="699"/>
      <c r="R37" s="699"/>
      <c r="S37" s="699"/>
      <c r="T37" s="699"/>
      <c r="U37" s="699"/>
      <c r="V37" s="699"/>
      <c r="W37" s="699"/>
      <c r="X37" s="699"/>
      <c r="Y37" s="699"/>
      <c r="Z37" s="699"/>
      <c r="AA37" s="699"/>
      <c r="AB37" s="699"/>
      <c r="AC37" s="699"/>
      <c r="AD37" s="699"/>
      <c r="AE37" s="699"/>
      <c r="AF37" s="699"/>
      <c r="AG37" s="699"/>
      <c r="AH37" s="699"/>
      <c r="AI37" s="699"/>
      <c r="AJ37" s="699"/>
      <c r="AK37" s="699"/>
      <c r="AL37" s="699"/>
      <c r="AM37" s="699"/>
      <c r="AN37" s="699"/>
      <c r="AO37" s="699"/>
      <c r="AP37" s="699"/>
      <c r="AQ37" s="699"/>
      <c r="AR37" s="699"/>
      <c r="AS37" s="699"/>
      <c r="AT37" s="699"/>
      <c r="AU37" s="699"/>
      <c r="AV37" s="699"/>
      <c r="AW37" s="699"/>
      <c r="AX37" s="699"/>
      <c r="AY37" s="699"/>
      <c r="AZ37" s="699"/>
      <c r="BA37" s="699"/>
      <c r="BB37" s="699"/>
      <c r="BC37" s="699"/>
      <c r="BD37" s="699"/>
      <c r="BE37" s="699"/>
      <c r="BF37" s="699"/>
      <c r="BG37" s="110"/>
      <c r="BR37" s="503"/>
      <c r="CO37" s="490" t="s">
        <v>603</v>
      </c>
      <c r="CP37" s="500" t="s">
        <v>666</v>
      </c>
      <c r="DB37" s="447"/>
    </row>
    <row r="38" spans="1:106" ht="15.75" thickBot="1" x14ac:dyDescent="0.25">
      <c r="A38" s="94"/>
      <c r="B38" s="63"/>
      <c r="C38" s="718" t="e">
        <f>IF(BR8="COM","134",SUM(126+BR12+0+BR9))</f>
        <v>#N/A</v>
      </c>
      <c r="D38" s="719"/>
      <c r="E38" s="719"/>
      <c r="F38" s="719"/>
      <c r="G38" s="719"/>
      <c r="H38" s="719"/>
      <c r="I38" s="719"/>
      <c r="J38" s="720"/>
      <c r="K38" s="721" t="s">
        <v>136</v>
      </c>
      <c r="L38" s="722"/>
      <c r="M38" s="723"/>
      <c r="N38" s="63"/>
      <c r="O38" s="914" t="s">
        <v>718</v>
      </c>
      <c r="P38" s="699"/>
      <c r="Q38" s="699"/>
      <c r="R38" s="699"/>
      <c r="S38" s="699"/>
      <c r="T38" s="699"/>
      <c r="U38" s="699"/>
      <c r="V38" s="699"/>
      <c r="W38" s="699"/>
      <c r="X38" s="699"/>
      <c r="Y38" s="699"/>
      <c r="Z38" s="699"/>
      <c r="AA38" s="699"/>
      <c r="AB38" s="699"/>
      <c r="AC38" s="699"/>
      <c r="AD38" s="699"/>
      <c r="AE38" s="699"/>
      <c r="AF38" s="699"/>
      <c r="AG38" s="699"/>
      <c r="AH38" s="699"/>
      <c r="AI38" s="699"/>
      <c r="AJ38" s="699"/>
      <c r="AK38" s="699"/>
      <c r="AL38" s="699"/>
      <c r="AM38" s="699"/>
      <c r="AN38" s="699"/>
      <c r="AO38" s="699"/>
      <c r="AP38" s="699"/>
      <c r="AQ38" s="699"/>
      <c r="AR38" s="699"/>
      <c r="AS38" s="699"/>
      <c r="AT38" s="699"/>
      <c r="AU38" s="699"/>
      <c r="AV38" s="699"/>
      <c r="AW38" s="699"/>
      <c r="AX38" s="699"/>
      <c r="AY38" s="699"/>
      <c r="AZ38" s="699"/>
      <c r="BA38" s="699"/>
      <c r="BB38" s="699"/>
      <c r="BC38" s="699"/>
      <c r="BD38" s="699"/>
      <c r="BE38" s="699"/>
      <c r="BF38" s="699"/>
      <c r="BG38" s="110"/>
      <c r="BR38" s="503"/>
      <c r="CO38" s="490" t="s">
        <v>604</v>
      </c>
      <c r="CP38" s="500" t="s">
        <v>662</v>
      </c>
      <c r="DB38" s="447"/>
    </row>
    <row r="39" spans="1:106" ht="15.75" thickBot="1" x14ac:dyDescent="0.25">
      <c r="A39" s="94"/>
      <c r="B39" s="63"/>
      <c r="C39" s="718">
        <f>15.5+BJ77</f>
        <v>15.5</v>
      </c>
      <c r="D39" s="719"/>
      <c r="E39" s="719"/>
      <c r="F39" s="719"/>
      <c r="G39" s="719"/>
      <c r="H39" s="719"/>
      <c r="I39" s="719"/>
      <c r="J39" s="720"/>
      <c r="K39" s="721" t="s">
        <v>136</v>
      </c>
      <c r="L39" s="722"/>
      <c r="M39" s="723"/>
      <c r="N39" s="63"/>
      <c r="O39" s="699" t="s">
        <v>226</v>
      </c>
      <c r="P39" s="699"/>
      <c r="Q39" s="699"/>
      <c r="R39" s="699"/>
      <c r="S39" s="699"/>
      <c r="T39" s="699"/>
      <c r="U39" s="699"/>
      <c r="V39" s="699"/>
      <c r="W39" s="699"/>
      <c r="X39" s="699"/>
      <c r="Y39" s="699"/>
      <c r="Z39" s="699"/>
      <c r="AA39" s="699"/>
      <c r="AB39" s="699"/>
      <c r="AC39" s="699"/>
      <c r="AD39" s="699"/>
      <c r="AE39" s="699"/>
      <c r="AF39" s="699"/>
      <c r="AG39" s="699"/>
      <c r="AH39" s="699"/>
      <c r="AI39" s="699"/>
      <c r="AJ39" s="699"/>
      <c r="AK39" s="699"/>
      <c r="AL39" s="699"/>
      <c r="AM39" s="699"/>
      <c r="AN39" s="699"/>
      <c r="AO39" s="699"/>
      <c r="AP39" s="699"/>
      <c r="AQ39" s="699"/>
      <c r="AR39" s="699"/>
      <c r="AS39" s="699"/>
      <c r="AT39" s="699"/>
      <c r="AU39" s="699"/>
      <c r="AV39" s="699"/>
      <c r="AW39" s="699"/>
      <c r="AX39" s="699"/>
      <c r="AY39" s="699"/>
      <c r="AZ39" s="699"/>
      <c r="BA39" s="699"/>
      <c r="BB39" s="699"/>
      <c r="BC39" s="699"/>
      <c r="BD39" s="699"/>
      <c r="BE39" s="699"/>
      <c r="BF39" s="699"/>
      <c r="BG39" s="11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504"/>
      <c r="BS39" s="161"/>
      <c r="BT39" s="161"/>
      <c r="BU39" s="161"/>
      <c r="BV39" s="161"/>
      <c r="BW39" s="161"/>
      <c r="BX39" s="161"/>
      <c r="CO39" s="490" t="s">
        <v>607</v>
      </c>
      <c r="CP39" s="501" t="s">
        <v>650</v>
      </c>
      <c r="DB39" s="447"/>
    </row>
    <row r="40" spans="1:106" ht="15.75" thickBot="1" x14ac:dyDescent="0.25">
      <c r="A40" s="94"/>
      <c r="B40" s="63"/>
      <c r="C40" s="718" t="e">
        <f>BR13</f>
        <v>#N/A</v>
      </c>
      <c r="D40" s="719"/>
      <c r="E40" s="719"/>
      <c r="F40" s="719"/>
      <c r="G40" s="719"/>
      <c r="H40" s="719"/>
      <c r="I40" s="719"/>
      <c r="J40" s="720"/>
      <c r="K40" s="721" t="s">
        <v>136</v>
      </c>
      <c r="L40" s="722"/>
      <c r="M40" s="723"/>
      <c r="N40" s="63"/>
      <c r="O40" s="914" t="s">
        <v>583</v>
      </c>
      <c r="P40" s="699"/>
      <c r="Q40" s="699"/>
      <c r="R40" s="699"/>
      <c r="S40" s="699"/>
      <c r="T40" s="699"/>
      <c r="U40" s="699"/>
      <c r="V40" s="699"/>
      <c r="W40" s="699"/>
      <c r="X40" s="699"/>
      <c r="Y40" s="699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110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505"/>
      <c r="BS40" s="161"/>
      <c r="BT40" s="161"/>
      <c r="BU40" s="161"/>
      <c r="BV40" s="161"/>
      <c r="BW40" s="161"/>
      <c r="BX40" s="161"/>
      <c r="CO40" s="490" t="s">
        <v>608</v>
      </c>
      <c r="CP40" s="501" t="s">
        <v>644</v>
      </c>
      <c r="DB40" s="447"/>
    </row>
    <row r="41" spans="1:106" ht="15" x14ac:dyDescent="0.2">
      <c r="A41" s="94"/>
      <c r="B41" s="63"/>
      <c r="C41" s="223"/>
      <c r="D41" s="223"/>
      <c r="E41" s="223"/>
      <c r="F41" s="223"/>
      <c r="G41" s="223"/>
      <c r="H41" s="223"/>
      <c r="I41" s="223"/>
      <c r="J41" s="223"/>
      <c r="K41" s="70"/>
      <c r="L41" s="70"/>
      <c r="M41" s="70"/>
      <c r="N41" s="63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110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CO41" s="490" t="s">
        <v>605</v>
      </c>
      <c r="CP41" s="500" t="s">
        <v>657</v>
      </c>
      <c r="DB41" s="447"/>
    </row>
    <row r="42" spans="1:106" x14ac:dyDescent="0.2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CO42" s="490" t="s">
        <v>609</v>
      </c>
      <c r="CP42" s="501" t="s">
        <v>651</v>
      </c>
      <c r="DB42" s="447"/>
    </row>
    <row r="43" spans="1:106" ht="23.25" x14ac:dyDescent="0.2">
      <c r="A43" s="1"/>
      <c r="B43" s="1"/>
      <c r="C43" s="906" t="s">
        <v>546</v>
      </c>
      <c r="D43" s="906"/>
      <c r="E43" s="906"/>
      <c r="F43" s="906"/>
      <c r="G43" s="906"/>
      <c r="H43" s="906"/>
      <c r="I43" s="906"/>
      <c r="J43" s="906"/>
      <c r="K43" s="906"/>
      <c r="L43" s="906"/>
      <c r="M43" s="906"/>
      <c r="N43" s="906"/>
      <c r="O43" s="906"/>
      <c r="P43" s="906"/>
      <c r="Q43" s="906"/>
      <c r="R43" s="906"/>
      <c r="S43" s="906"/>
      <c r="T43" s="906"/>
      <c r="U43" s="906"/>
      <c r="V43" s="906"/>
      <c r="W43" s="906"/>
      <c r="X43" s="906"/>
      <c r="Y43" s="906"/>
      <c r="Z43" s="906"/>
      <c r="AA43" s="906"/>
      <c r="AB43" s="906"/>
      <c r="AC43" s="906"/>
      <c r="AD43" s="906"/>
      <c r="AE43" s="906"/>
      <c r="AF43" s="906"/>
      <c r="AG43" s="906"/>
      <c r="AH43" s="906"/>
      <c r="AI43" s="906"/>
      <c r="AJ43" s="906"/>
      <c r="AK43" s="906"/>
      <c r="AL43" s="906"/>
      <c r="AM43" s="906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15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CO43" s="490" t="s">
        <v>606</v>
      </c>
      <c r="CP43" s="500" t="s">
        <v>656</v>
      </c>
      <c r="DB43" s="425"/>
    </row>
    <row r="44" spans="1:106" ht="13.5" thickBot="1" x14ac:dyDescent="0.25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0"/>
      <c r="BH44" s="162"/>
      <c r="BI44" s="162"/>
      <c r="BJ44" s="162"/>
      <c r="BK44" s="162"/>
      <c r="BL44" s="162"/>
      <c r="BM44" s="162"/>
      <c r="BN44" s="162"/>
      <c r="BO44" s="162"/>
      <c r="BP44" s="162"/>
      <c r="BQ44" s="162"/>
      <c r="BR44" s="162"/>
      <c r="BS44" s="162"/>
      <c r="BT44" s="162"/>
      <c r="BU44" s="162"/>
      <c r="BV44" s="162"/>
      <c r="BW44" s="162"/>
      <c r="BX44" s="162"/>
      <c r="CO44" s="490" t="s">
        <v>610</v>
      </c>
      <c r="CP44" s="501" t="s">
        <v>645</v>
      </c>
      <c r="DB44" s="425"/>
    </row>
    <row r="45" spans="1:106" ht="15.75" thickBot="1" x14ac:dyDescent="0.25">
      <c r="A45" s="94"/>
      <c r="B45" s="941" t="s">
        <v>171</v>
      </c>
      <c r="C45" s="942"/>
      <c r="D45" s="942"/>
      <c r="E45" s="942"/>
      <c r="F45" s="942"/>
      <c r="G45" s="942"/>
      <c r="H45" s="942"/>
      <c r="I45" s="942"/>
      <c r="J45" s="942"/>
      <c r="K45" s="942"/>
      <c r="L45" s="942"/>
      <c r="M45" s="942"/>
      <c r="N45" s="942"/>
      <c r="O45" s="942"/>
      <c r="P45" s="942"/>
      <c r="Q45" s="942"/>
      <c r="R45" s="942"/>
      <c r="S45" s="942"/>
      <c r="T45" s="942"/>
      <c r="U45" s="942"/>
      <c r="V45" s="942"/>
      <c r="W45" s="942"/>
      <c r="X45" s="942"/>
      <c r="Y45" s="942"/>
      <c r="Z45" s="942"/>
      <c r="AA45" s="942"/>
      <c r="AB45" s="942"/>
      <c r="AC45" s="942"/>
      <c r="AD45" s="942"/>
      <c r="AE45" s="942"/>
      <c r="AF45" s="942"/>
      <c r="AG45" s="942"/>
      <c r="AH45" s="942"/>
      <c r="AI45" s="942"/>
      <c r="AJ45" s="942"/>
      <c r="AK45" s="942"/>
      <c r="AL45" s="942"/>
      <c r="AM45" s="942"/>
      <c r="AN45" s="942"/>
      <c r="AO45" s="942"/>
      <c r="AP45" s="942"/>
      <c r="AQ45" s="942"/>
      <c r="AR45" s="942"/>
      <c r="AS45" s="942"/>
      <c r="AT45" s="942"/>
      <c r="AU45" s="942"/>
      <c r="AV45" s="942"/>
      <c r="AW45" s="942"/>
      <c r="AX45" s="942"/>
      <c r="AY45" s="942"/>
      <c r="AZ45" s="942"/>
      <c r="BA45" s="942"/>
      <c r="BB45" s="942"/>
      <c r="BC45" s="942"/>
      <c r="BD45" s="942"/>
      <c r="BE45" s="942"/>
      <c r="BF45" s="943"/>
      <c r="BG45" s="90"/>
      <c r="BH45" s="161"/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CO45" s="490" t="s">
        <v>611</v>
      </c>
      <c r="CP45" s="501" t="s">
        <v>652</v>
      </c>
      <c r="DB45" s="425"/>
    </row>
    <row r="46" spans="1:106" x14ac:dyDescent="0.2">
      <c r="A46" s="94"/>
      <c r="B46" s="63"/>
      <c r="C46" s="88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118"/>
      <c r="AF46" s="118"/>
      <c r="AG46" s="118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88"/>
      <c r="AV46" s="88"/>
      <c r="AW46" s="88"/>
      <c r="AX46" s="118"/>
      <c r="AY46" s="118"/>
      <c r="AZ46" s="118"/>
      <c r="BA46" s="88"/>
      <c r="BB46" s="88"/>
      <c r="BC46" s="1047"/>
      <c r="BD46" s="1047"/>
      <c r="BE46" s="116"/>
      <c r="BF46" s="116"/>
      <c r="BG46" s="94"/>
      <c r="BH46" s="161"/>
      <c r="BI46" s="161"/>
      <c r="BJ46" s="161"/>
      <c r="BK46" s="161"/>
      <c r="BL46" s="161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1"/>
      <c r="BX46" s="161"/>
      <c r="CO46" s="490" t="s">
        <v>612</v>
      </c>
      <c r="CP46" s="501" t="s">
        <v>646</v>
      </c>
      <c r="DB46" s="425"/>
    </row>
    <row r="47" spans="1:106" ht="18" x14ac:dyDescent="0.2">
      <c r="A47" s="94"/>
      <c r="B47" s="63"/>
      <c r="C47" s="118"/>
      <c r="D47" s="63"/>
      <c r="E47" s="507" t="s">
        <v>720</v>
      </c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118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3"/>
      <c r="BF47" s="63"/>
      <c r="BG47" s="94"/>
      <c r="BH47" s="161"/>
      <c r="BI47" s="161"/>
      <c r="BJ47" s="161"/>
      <c r="BK47" s="161"/>
      <c r="BL47" s="161"/>
      <c r="BM47" s="161"/>
      <c r="BN47" s="161"/>
      <c r="BO47" s="161"/>
      <c r="BP47" s="161"/>
      <c r="BQ47" s="161"/>
      <c r="BR47" s="161"/>
      <c r="BS47" s="161"/>
      <c r="BT47" s="161"/>
      <c r="BU47" s="161"/>
      <c r="BV47" s="161"/>
      <c r="BW47" s="161"/>
      <c r="BX47" s="161"/>
      <c r="CO47" s="490" t="s">
        <v>613</v>
      </c>
      <c r="CP47" s="501" t="s">
        <v>653</v>
      </c>
      <c r="DB47" s="425"/>
    </row>
    <row r="48" spans="1:106" x14ac:dyDescent="0.2">
      <c r="A48" s="94"/>
      <c r="B48" s="63"/>
      <c r="C48" s="118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88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3"/>
      <c r="BF48" s="63"/>
      <c r="BG48" s="94"/>
      <c r="BH48" s="161"/>
      <c r="BI48" s="161"/>
      <c r="BJ48" s="161"/>
      <c r="BK48" s="161"/>
      <c r="BL48" s="161"/>
      <c r="BM48" s="161"/>
      <c r="BN48" s="161"/>
      <c r="BO48" s="161"/>
      <c r="BP48" s="161"/>
      <c r="BQ48" s="161"/>
      <c r="BR48" s="161"/>
      <c r="BS48" s="161"/>
      <c r="BT48" s="161"/>
      <c r="BU48" s="161"/>
      <c r="BV48" s="161"/>
      <c r="BW48" s="161"/>
      <c r="BX48" s="161"/>
      <c r="CO48" s="490" t="s">
        <v>614</v>
      </c>
      <c r="CP48" s="501" t="s">
        <v>647</v>
      </c>
      <c r="DB48" s="425"/>
    </row>
    <row r="49" spans="1:114" x14ac:dyDescent="0.2">
      <c r="A49" s="94"/>
      <c r="B49" s="63"/>
      <c r="C49" s="118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118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3"/>
      <c r="BF49" s="63"/>
      <c r="BG49" s="94"/>
      <c r="BH49" s="161"/>
      <c r="BI49" s="161"/>
      <c r="BJ49" s="161"/>
      <c r="BK49" s="161"/>
      <c r="BL49" s="161"/>
      <c r="BM49" s="161"/>
      <c r="BN49" s="161"/>
      <c r="BO49" s="161"/>
      <c r="BP49" s="161"/>
      <c r="BQ49" s="161"/>
      <c r="BR49" s="161"/>
      <c r="BS49" s="161"/>
      <c r="BT49" s="161"/>
      <c r="BU49" s="161"/>
      <c r="BV49" s="161"/>
      <c r="BW49" s="161"/>
      <c r="BX49" s="161"/>
      <c r="CO49" s="490" t="s">
        <v>615</v>
      </c>
      <c r="CP49" s="501" t="s">
        <v>654</v>
      </c>
      <c r="DB49" s="425"/>
    </row>
    <row r="50" spans="1:114" ht="13.5" thickBot="1" x14ac:dyDescent="0.25">
      <c r="A50" s="94"/>
      <c r="B50" s="63"/>
      <c r="C50" s="118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3"/>
      <c r="BF50" s="63"/>
      <c r="BG50" s="94"/>
      <c r="BH50" s="161"/>
      <c r="BI50" s="161"/>
      <c r="BJ50" s="161"/>
      <c r="BK50" s="161"/>
      <c r="BL50" s="161"/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1"/>
      <c r="BX50" s="161"/>
      <c r="CO50" s="490" t="s">
        <v>616</v>
      </c>
      <c r="CP50" s="501" t="s">
        <v>648</v>
      </c>
      <c r="DB50" s="425"/>
    </row>
    <row r="51" spans="1:114" ht="16.5" thickBot="1" x14ac:dyDescent="0.25">
      <c r="A51" s="94"/>
      <c r="B51" s="63"/>
      <c r="C51" s="118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118"/>
      <c r="AF51" s="920" t="str">
        <f>IF('AVENTOS planning tool'!CG4="FF", "",IF(BJ68&gt;=26,"NA",IF(BJ75="","",BJ75)))</f>
        <v/>
      </c>
      <c r="AG51" s="921"/>
      <c r="AH51" s="921"/>
      <c r="AI51" s="921"/>
      <c r="AJ51" s="922"/>
      <c r="AK51" s="907" t="s">
        <v>136</v>
      </c>
      <c r="AL51" s="908"/>
      <c r="AM51" s="909"/>
      <c r="AN51" s="305"/>
      <c r="AO51" s="914" t="s">
        <v>230</v>
      </c>
      <c r="AP51" s="914"/>
      <c r="AQ51" s="914"/>
      <c r="AR51" s="914"/>
      <c r="AS51" s="914"/>
      <c r="AT51" s="914"/>
      <c r="AU51" s="914"/>
      <c r="AV51" s="914"/>
      <c r="AW51" s="66"/>
      <c r="AX51" s="66"/>
      <c r="AY51" s="66"/>
      <c r="AZ51" s="66"/>
      <c r="BA51" s="66"/>
      <c r="BB51" s="66"/>
      <c r="BC51" s="66"/>
      <c r="BD51" s="66"/>
      <c r="BE51" s="63"/>
      <c r="BF51" s="106"/>
      <c r="BG51" s="94"/>
      <c r="BH51" s="161"/>
      <c r="BI51" s="161"/>
      <c r="BJ51" s="161"/>
      <c r="BK51" s="161"/>
      <c r="BL51" s="161"/>
      <c r="BM51" s="161"/>
      <c r="BN51" s="161"/>
      <c r="BO51" s="161"/>
      <c r="BP51" s="161"/>
      <c r="BQ51" s="161"/>
      <c r="BR51" s="161"/>
      <c r="BS51" s="161"/>
      <c r="BT51" s="161"/>
      <c r="BU51" s="161"/>
      <c r="BV51" s="161"/>
      <c r="BW51" s="161"/>
      <c r="BX51" s="161"/>
      <c r="CO51" s="490" t="s">
        <v>617</v>
      </c>
      <c r="CP51" s="501" t="s">
        <v>655</v>
      </c>
      <c r="DB51" s="425"/>
    </row>
    <row r="52" spans="1:114" ht="16.5" thickBot="1" x14ac:dyDescent="0.25">
      <c r="A52" s="94"/>
      <c r="B52" s="63"/>
      <c r="C52" s="118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118"/>
      <c r="AF52" s="66"/>
      <c r="AG52" s="66"/>
      <c r="AH52" s="66"/>
      <c r="AI52" s="66"/>
      <c r="AJ52" s="66"/>
      <c r="AK52" s="66"/>
      <c r="AL52" s="66"/>
      <c r="AM52" s="66"/>
      <c r="AN52" s="66"/>
      <c r="AO52" s="1077" t="s">
        <v>722</v>
      </c>
      <c r="AP52" s="1077"/>
      <c r="AQ52" s="1077"/>
      <c r="AR52" s="1077"/>
      <c r="AS52" s="1077"/>
      <c r="AT52" s="1077"/>
      <c r="AU52" s="1077"/>
      <c r="AV52" s="1077"/>
      <c r="AW52" s="1077"/>
      <c r="AX52" s="1077"/>
      <c r="AY52" s="1077"/>
      <c r="AZ52" s="1077"/>
      <c r="BA52" s="1077"/>
      <c r="BB52" s="1077"/>
      <c r="BC52" s="1077"/>
      <c r="BD52" s="1077"/>
      <c r="BE52" s="66"/>
      <c r="BF52" s="106"/>
      <c r="BG52" s="94"/>
      <c r="BH52" s="161"/>
      <c r="BI52" s="161"/>
      <c r="BJ52" s="161"/>
      <c r="BK52" s="161"/>
      <c r="BL52" s="161"/>
      <c r="BM52" s="161"/>
      <c r="BN52" s="161"/>
      <c r="BO52" s="161"/>
      <c r="BP52" s="161"/>
      <c r="BQ52" s="161"/>
      <c r="BR52" s="161"/>
      <c r="BS52" s="161"/>
      <c r="BT52" s="161"/>
      <c r="BU52" s="161"/>
      <c r="BV52" s="161"/>
      <c r="BW52" s="161"/>
      <c r="BX52" s="161"/>
      <c r="CO52" s="490" t="s">
        <v>669</v>
      </c>
      <c r="CP52" s="501" t="s">
        <v>649</v>
      </c>
      <c r="DB52" s="425"/>
    </row>
    <row r="53" spans="1:114" ht="16.5" thickBot="1" x14ac:dyDescent="0.25">
      <c r="A53" s="94"/>
      <c r="B53" s="63"/>
      <c r="C53" s="118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118"/>
      <c r="AF53" s="920" t="e">
        <f>IF('AVENTOS planning tool'!CG4="FF", "",C36)</f>
        <v>#N/A</v>
      </c>
      <c r="AG53" s="921"/>
      <c r="AH53" s="921"/>
      <c r="AI53" s="921"/>
      <c r="AJ53" s="922"/>
      <c r="AK53" s="721" t="s">
        <v>136</v>
      </c>
      <c r="AL53" s="722"/>
      <c r="AM53" s="723"/>
      <c r="AN53" s="66"/>
      <c r="AO53" s="1077"/>
      <c r="AP53" s="1077"/>
      <c r="AQ53" s="1077"/>
      <c r="AR53" s="1077"/>
      <c r="AS53" s="1077"/>
      <c r="AT53" s="1077"/>
      <c r="AU53" s="1077"/>
      <c r="AV53" s="1077"/>
      <c r="AW53" s="1077"/>
      <c r="AX53" s="1077"/>
      <c r="AY53" s="1077"/>
      <c r="AZ53" s="1077"/>
      <c r="BA53" s="1077"/>
      <c r="BB53" s="1077"/>
      <c r="BC53" s="1077"/>
      <c r="BD53" s="1077"/>
      <c r="BE53" s="66"/>
      <c r="BF53" s="106"/>
      <c r="BG53" s="94"/>
      <c r="BH53" s="161"/>
      <c r="BI53" s="161"/>
      <c r="BJ53" s="161"/>
      <c r="BK53" s="161"/>
      <c r="BL53" s="161"/>
      <c r="BM53" s="161"/>
      <c r="BN53" s="161"/>
      <c r="BO53" s="161"/>
      <c r="BP53" s="161"/>
      <c r="BQ53" s="161"/>
      <c r="BR53" s="161"/>
      <c r="BS53" s="161"/>
      <c r="BT53" s="161"/>
      <c r="BU53" s="161"/>
      <c r="BV53" s="161"/>
      <c r="BW53" s="161"/>
      <c r="BX53" s="161"/>
      <c r="CO53" s="490" t="s">
        <v>670</v>
      </c>
      <c r="CP53" s="500" t="s">
        <v>658</v>
      </c>
      <c r="DB53" s="425"/>
    </row>
    <row r="54" spans="1:114" ht="16.5" thickBot="1" x14ac:dyDescent="0.25">
      <c r="A54" s="94"/>
      <c r="B54" s="63"/>
      <c r="C54" s="118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121"/>
      <c r="AF54" s="201"/>
      <c r="AG54" s="201"/>
      <c r="AH54" s="201"/>
      <c r="AI54" s="201"/>
      <c r="AJ54" s="201"/>
      <c r="AK54" s="66"/>
      <c r="AL54" s="66"/>
      <c r="AM54" s="66"/>
      <c r="AN54" s="66"/>
      <c r="AO54" s="1077"/>
      <c r="AP54" s="1077"/>
      <c r="AQ54" s="1077"/>
      <c r="AR54" s="1077"/>
      <c r="AS54" s="1077"/>
      <c r="AT54" s="1077"/>
      <c r="AU54" s="1077"/>
      <c r="AV54" s="1077"/>
      <c r="AW54" s="1077"/>
      <c r="AX54" s="1077"/>
      <c r="AY54" s="1077"/>
      <c r="AZ54" s="1077"/>
      <c r="BA54" s="1077"/>
      <c r="BB54" s="1077"/>
      <c r="BC54" s="1077"/>
      <c r="BD54" s="1077"/>
      <c r="BE54" s="66"/>
      <c r="BF54" s="106"/>
      <c r="BG54" s="94"/>
      <c r="BH54" s="161"/>
      <c r="BI54" s="161"/>
      <c r="BJ54" s="161"/>
      <c r="BK54" s="161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  <c r="CO54" s="421"/>
      <c r="CP54" s="421"/>
    </row>
    <row r="55" spans="1:114" ht="16.5" customHeight="1" thickBot="1" x14ac:dyDescent="0.25">
      <c r="A55" s="94"/>
      <c r="B55" s="63"/>
      <c r="C55" s="118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121"/>
      <c r="AF55" s="718" t="b">
        <f>IF('AVENTOS planning tool'!CG4="FF", "",C37)</f>
        <v>0</v>
      </c>
      <c r="AG55" s="719"/>
      <c r="AH55" s="719"/>
      <c r="AI55" s="719"/>
      <c r="AJ55" s="720"/>
      <c r="AK55" s="721" t="s">
        <v>136</v>
      </c>
      <c r="AL55" s="722"/>
      <c r="AM55" s="723"/>
      <c r="AN55" s="66"/>
      <c r="AO55" s="1094" t="s">
        <v>227</v>
      </c>
      <c r="AP55" s="1094"/>
      <c r="AQ55" s="1094"/>
      <c r="AR55" s="1094"/>
      <c r="AS55" s="1094"/>
      <c r="AT55" s="1094"/>
      <c r="AU55" s="1094"/>
      <c r="AV55" s="1094"/>
      <c r="AW55" s="1094"/>
      <c r="AX55" s="1094"/>
      <c r="AY55" s="1094"/>
      <c r="AZ55" s="1094"/>
      <c r="BA55" s="1094"/>
      <c r="BB55" s="568"/>
      <c r="BC55" s="568"/>
      <c r="BD55" s="568"/>
      <c r="BE55" s="63"/>
      <c r="BF55" s="106"/>
      <c r="BG55" s="94"/>
      <c r="BH55" s="161"/>
      <c r="BI55" s="161"/>
      <c r="BJ55" s="161"/>
      <c r="BK55" s="161"/>
      <c r="BL55" s="161"/>
      <c r="BM55" s="161"/>
      <c r="BN55" s="161"/>
      <c r="BO55" s="161"/>
      <c r="BP55" s="161"/>
      <c r="BQ55" s="161"/>
      <c r="BR55" s="161"/>
      <c r="BS55" s="161"/>
      <c r="BT55" s="161"/>
      <c r="BU55" s="161"/>
      <c r="BV55" s="161"/>
      <c r="BW55" s="161"/>
      <c r="BX55" s="161"/>
      <c r="CO55" s="421"/>
      <c r="CP55" s="421"/>
    </row>
    <row r="56" spans="1:114" ht="15.75" x14ac:dyDescent="0.2">
      <c r="A56" s="94"/>
      <c r="B56" s="63"/>
      <c r="C56" s="118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103"/>
      <c r="AF56" s="201"/>
      <c r="AG56" s="201"/>
      <c r="AH56" s="201"/>
      <c r="AI56" s="201"/>
      <c r="AJ56" s="201"/>
      <c r="AK56" s="66"/>
      <c r="AL56" s="66"/>
      <c r="AM56" s="66"/>
      <c r="AN56" s="66"/>
      <c r="AO56" s="568"/>
      <c r="AP56" s="568"/>
      <c r="AQ56" s="568"/>
      <c r="AR56" s="568"/>
      <c r="AS56" s="568"/>
      <c r="AT56" s="568"/>
      <c r="AU56" s="568"/>
      <c r="AV56" s="568"/>
      <c r="AW56" s="568"/>
      <c r="AX56" s="568"/>
      <c r="AY56" s="568"/>
      <c r="AZ56" s="568"/>
      <c r="BA56" s="568"/>
      <c r="BB56" s="568"/>
      <c r="BC56" s="568"/>
      <c r="BD56" s="568"/>
      <c r="BE56" s="63"/>
      <c r="BF56" s="106"/>
      <c r="BG56" s="94"/>
      <c r="BH56" s="161"/>
      <c r="BI56" s="161"/>
      <c r="BJ56" s="161"/>
      <c r="BK56" s="161"/>
      <c r="BL56" s="161"/>
      <c r="BM56" s="161"/>
      <c r="BN56" s="161"/>
      <c r="BO56" s="161"/>
      <c r="BP56" s="161"/>
      <c r="BQ56" s="161"/>
      <c r="BR56" s="161"/>
      <c r="BS56" s="161"/>
      <c r="BT56" s="161"/>
      <c r="BU56" s="161"/>
      <c r="BV56" s="161"/>
      <c r="BW56" s="161"/>
      <c r="BX56" s="161"/>
    </row>
    <row r="57" spans="1:114" ht="15.75" x14ac:dyDescent="0.2">
      <c r="A57" s="94"/>
      <c r="B57" s="63"/>
      <c r="C57" s="118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10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3"/>
      <c r="BF57" s="106"/>
      <c r="BG57" s="94"/>
      <c r="BH57" s="161"/>
      <c r="BI57" s="161"/>
      <c r="BJ57" s="161"/>
      <c r="BK57" s="161"/>
      <c r="BL57" s="161"/>
      <c r="BM57" s="161"/>
      <c r="BN57" s="161"/>
      <c r="BO57" s="161"/>
      <c r="BP57" s="161"/>
      <c r="BQ57" s="161"/>
      <c r="BR57" s="161"/>
      <c r="BS57" s="161"/>
      <c r="BT57" s="161"/>
      <c r="BU57" s="161"/>
      <c r="BV57" s="161"/>
      <c r="BW57" s="161"/>
      <c r="BX57" s="161"/>
    </row>
    <row r="58" spans="1:114" ht="15.75" x14ac:dyDescent="0.2">
      <c r="A58" s="94"/>
      <c r="B58" s="63"/>
      <c r="C58" s="118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10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218"/>
      <c r="BF58" s="106"/>
      <c r="BG58" s="94"/>
      <c r="BH58" s="161"/>
      <c r="BI58" s="161"/>
      <c r="BJ58" s="161"/>
      <c r="BK58" s="161"/>
      <c r="BL58" s="161"/>
      <c r="BM58" s="161"/>
      <c r="BN58" s="161"/>
      <c r="BO58" s="161"/>
      <c r="BP58" s="161"/>
      <c r="BQ58" s="161"/>
      <c r="BR58" s="161"/>
      <c r="BS58" s="161"/>
      <c r="BT58" s="161"/>
      <c r="BU58" s="161"/>
      <c r="BV58" s="161"/>
      <c r="BW58" s="161"/>
      <c r="BX58" s="161"/>
    </row>
    <row r="59" spans="1:114" ht="15.75" x14ac:dyDescent="0.2">
      <c r="A59" s="94"/>
      <c r="B59" s="63"/>
      <c r="C59" s="118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10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218"/>
      <c r="BF59" s="106"/>
      <c r="BG59" s="94"/>
      <c r="BH59" s="161"/>
      <c r="BI59" s="161"/>
      <c r="BJ59" s="161"/>
      <c r="BK59" s="161"/>
      <c r="BL59" s="161"/>
      <c r="BM59" s="161"/>
      <c r="BN59" s="161"/>
      <c r="BO59" s="161"/>
      <c r="BP59" s="161"/>
      <c r="BQ59" s="161"/>
      <c r="BR59" s="161"/>
      <c r="BS59" s="161"/>
      <c r="BT59" s="161"/>
      <c r="BU59" s="161"/>
      <c r="BV59" s="161"/>
      <c r="BW59" s="161"/>
      <c r="BX59" s="161"/>
    </row>
    <row r="60" spans="1:114" ht="15.75" x14ac:dyDescent="0.2">
      <c r="A60" s="94"/>
      <c r="B60" s="63"/>
      <c r="C60" s="118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10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218"/>
      <c r="BF60" s="106"/>
      <c r="BG60" s="94"/>
      <c r="BH60" s="161"/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  <c r="BV60" s="161"/>
      <c r="BW60" s="161"/>
      <c r="BX60" s="161"/>
    </row>
    <row r="61" spans="1:114" ht="16.5" thickBot="1" x14ac:dyDescent="0.25">
      <c r="A61" s="94"/>
      <c r="B61" s="63"/>
      <c r="C61" s="118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10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218"/>
      <c r="BF61" s="106"/>
      <c r="BG61" s="94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</row>
    <row r="62" spans="1:114" ht="15.75" x14ac:dyDescent="0.2">
      <c r="A62" s="94"/>
      <c r="B62" s="63"/>
      <c r="C62" s="118"/>
      <c r="D62" s="118"/>
      <c r="E62" s="118"/>
      <c r="F62" s="118"/>
      <c r="G62" s="118"/>
      <c r="H62" s="118"/>
      <c r="I62" s="63"/>
      <c r="J62" s="63"/>
      <c r="K62" s="63"/>
      <c r="L62" s="63"/>
      <c r="M62" s="63"/>
      <c r="N62" s="63"/>
      <c r="O62" s="63"/>
      <c r="P62" s="88"/>
      <c r="Q62" s="88"/>
      <c r="R62" s="63"/>
      <c r="S62" s="63"/>
      <c r="T62" s="63"/>
      <c r="U62" s="63"/>
      <c r="V62" s="63"/>
      <c r="W62" s="63"/>
      <c r="X62" s="63"/>
      <c r="Y62" s="63"/>
      <c r="Z62" s="159"/>
      <c r="AA62" s="159"/>
      <c r="AB62" s="159"/>
      <c r="AC62" s="159"/>
      <c r="AD62" s="159"/>
      <c r="AE62" s="103"/>
      <c r="AF62" s="159"/>
      <c r="AG62" s="159"/>
      <c r="AH62" s="159"/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18"/>
      <c r="AU62" s="118"/>
      <c r="AV62" s="118"/>
      <c r="AW62" s="118"/>
      <c r="AX62" s="118"/>
      <c r="AY62" s="118"/>
      <c r="AZ62" s="118"/>
      <c r="BA62" s="88"/>
      <c r="BB62" s="88"/>
      <c r="BC62" s="88"/>
      <c r="BD62" s="159"/>
      <c r="BE62" s="218"/>
      <c r="BF62" s="106"/>
      <c r="BG62" s="94"/>
      <c r="BH62" s="161"/>
      <c r="BI62" s="161"/>
      <c r="BJ62" s="875">
        <f>'AVENTOS planning tool'!L24</f>
        <v>0</v>
      </c>
      <c r="BK62" s="876"/>
      <c r="BL62" s="876"/>
      <c r="BM62" s="876"/>
      <c r="BN62" s="876"/>
      <c r="BO62" s="876"/>
      <c r="BP62" s="877"/>
      <c r="BQ62" s="881" t="s">
        <v>80</v>
      </c>
      <c r="BR62" s="882"/>
      <c r="BS62" s="883"/>
      <c r="BT62" s="891" t="s">
        <v>137</v>
      </c>
      <c r="BU62" s="699" t="s">
        <v>53</v>
      </c>
      <c r="BV62" s="699"/>
      <c r="BW62" s="699"/>
      <c r="BX62" s="699"/>
      <c r="BY62" s="699"/>
      <c r="BZ62" s="699"/>
      <c r="CA62" s="699"/>
      <c r="CB62" s="699"/>
      <c r="CC62" s="699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3"/>
      <c r="DH62" s="63"/>
      <c r="DI62" s="63"/>
      <c r="DJ62" s="63"/>
    </row>
    <row r="63" spans="1:114" ht="16.5" thickBot="1" x14ac:dyDescent="0.25">
      <c r="A63" s="94"/>
      <c r="B63" s="63"/>
      <c r="C63" s="118"/>
      <c r="D63" s="118"/>
      <c r="E63" s="118"/>
      <c r="F63" s="118"/>
      <c r="G63" s="118"/>
      <c r="H63" s="118"/>
      <c r="I63" s="88"/>
      <c r="J63" s="88"/>
      <c r="K63" s="118"/>
      <c r="L63" s="118"/>
      <c r="M63" s="118"/>
      <c r="N63" s="118"/>
      <c r="O63" s="88"/>
      <c r="P63" s="88"/>
      <c r="Q63" s="88"/>
      <c r="R63" s="88"/>
      <c r="S63" s="118"/>
      <c r="T63" s="118"/>
      <c r="U63" s="118"/>
      <c r="V63" s="118"/>
      <c r="W63" s="118"/>
      <c r="X63" s="159"/>
      <c r="Y63" s="159"/>
      <c r="Z63" s="159"/>
      <c r="AA63" s="159"/>
      <c r="AB63" s="159"/>
      <c r="AC63" s="159"/>
      <c r="AD63" s="159"/>
      <c r="AE63" s="103"/>
      <c r="AF63" s="159"/>
      <c r="AG63" s="159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218"/>
      <c r="BF63" s="106"/>
      <c r="BG63" s="94"/>
      <c r="BH63" s="161"/>
      <c r="BI63" s="161"/>
      <c r="BJ63" s="878">
        <f>'AVENTOS planning tool'!S24</f>
        <v>0</v>
      </c>
      <c r="BK63" s="879"/>
      <c r="BL63" s="879"/>
      <c r="BM63" s="879"/>
      <c r="BN63" s="879"/>
      <c r="BO63" s="879"/>
      <c r="BP63" s="880"/>
      <c r="BQ63" s="884" t="s">
        <v>136</v>
      </c>
      <c r="BR63" s="885"/>
      <c r="BS63" s="886"/>
      <c r="BT63" s="891"/>
      <c r="BU63" s="699"/>
      <c r="BV63" s="699"/>
      <c r="BW63" s="699"/>
      <c r="BX63" s="699"/>
      <c r="BY63" s="699"/>
      <c r="BZ63" s="699"/>
      <c r="CA63" s="699"/>
      <c r="CB63" s="699"/>
      <c r="CC63" s="699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3"/>
      <c r="DH63" s="63"/>
      <c r="DI63" s="63"/>
      <c r="DJ63" s="63"/>
    </row>
    <row r="64" spans="1:114" ht="15.75" x14ac:dyDescent="0.2">
      <c r="A64" s="94"/>
      <c r="B64" s="63"/>
      <c r="C64" s="118"/>
      <c r="D64" s="118"/>
      <c r="E64" s="118"/>
      <c r="F64" s="118"/>
      <c r="G64" s="118"/>
      <c r="H64" s="118"/>
      <c r="I64" s="88"/>
      <c r="J64" s="88"/>
      <c r="K64" s="118"/>
      <c r="L64" s="118"/>
      <c r="M64" s="118"/>
      <c r="N64" s="118"/>
      <c r="O64" s="88"/>
      <c r="P64" s="88"/>
      <c r="Q64" s="88"/>
      <c r="R64" s="88"/>
      <c r="S64" s="118"/>
      <c r="T64" s="118"/>
      <c r="U64" s="118"/>
      <c r="V64" s="118"/>
      <c r="W64" s="118"/>
      <c r="X64" s="159"/>
      <c r="Y64" s="159"/>
      <c r="Z64" s="159"/>
      <c r="AA64" s="159"/>
      <c r="AB64" s="159"/>
      <c r="AC64" s="159"/>
      <c r="AD64" s="159"/>
      <c r="AE64" s="103"/>
      <c r="AF64" s="159"/>
      <c r="AG64" s="159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218"/>
      <c r="BF64" s="106"/>
      <c r="BG64" s="94"/>
      <c r="BH64" s="161"/>
      <c r="BI64" s="161"/>
      <c r="BJ64" s="958">
        <f>'AVENTOS planning tool'!L25</f>
        <v>0</v>
      </c>
      <c r="BK64" s="959"/>
      <c r="BL64" s="959"/>
      <c r="BM64" s="959"/>
      <c r="BN64" s="959"/>
      <c r="BO64" s="959"/>
      <c r="BP64" s="960"/>
      <c r="BQ64" s="881" t="s">
        <v>80</v>
      </c>
      <c r="BR64" s="882"/>
      <c r="BS64" s="883"/>
      <c r="BT64" s="890" t="s">
        <v>137</v>
      </c>
      <c r="BU64" s="699" t="s">
        <v>139</v>
      </c>
      <c r="BV64" s="699"/>
      <c r="BW64" s="699"/>
      <c r="BX64" s="699"/>
      <c r="BY64" s="699"/>
      <c r="BZ64" s="699"/>
      <c r="CA64" s="699"/>
      <c r="CB64" s="699"/>
      <c r="CC64" s="699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6"/>
      <c r="CT64" s="66"/>
      <c r="CU64" s="66"/>
      <c r="CV64" s="66"/>
      <c r="CW64" s="66"/>
      <c r="CX64" s="66"/>
      <c r="CY64" s="66"/>
      <c r="CZ64" s="66"/>
      <c r="DA64" s="66"/>
      <c r="DB64" s="164"/>
      <c r="DC64" s="164"/>
      <c r="DD64" s="164"/>
      <c r="DE64" s="164"/>
      <c r="DF64" s="164"/>
      <c r="DG64" s="164"/>
      <c r="DH64" s="63"/>
      <c r="DI64" s="63"/>
      <c r="DJ64" s="63"/>
    </row>
    <row r="65" spans="1:114" ht="16.5" thickBot="1" x14ac:dyDescent="0.25">
      <c r="A65" s="94"/>
      <c r="B65" s="63"/>
      <c r="C65" s="118"/>
      <c r="D65" s="118"/>
      <c r="E65" s="118"/>
      <c r="F65" s="118"/>
      <c r="G65" s="118"/>
      <c r="H65" s="118"/>
      <c r="I65" s="88"/>
      <c r="J65" s="88"/>
      <c r="K65" s="118"/>
      <c r="L65" s="118"/>
      <c r="M65" s="118"/>
      <c r="N65" s="118"/>
      <c r="O65" s="88"/>
      <c r="P65" s="88"/>
      <c r="Q65" s="88"/>
      <c r="R65" s="88"/>
      <c r="S65" s="118"/>
      <c r="T65" s="118"/>
      <c r="U65" s="118"/>
      <c r="V65" s="118"/>
      <c r="W65" s="118"/>
      <c r="X65" s="159"/>
      <c r="Y65" s="159"/>
      <c r="Z65" s="159"/>
      <c r="AA65" s="159"/>
      <c r="AB65" s="159"/>
      <c r="AC65" s="159"/>
      <c r="AD65" s="159"/>
      <c r="AE65" s="103"/>
      <c r="AF65" s="159"/>
      <c r="AG65" s="159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218"/>
      <c r="BF65" s="106"/>
      <c r="BG65" s="94"/>
      <c r="BH65" s="161"/>
      <c r="BI65" s="161"/>
      <c r="BJ65" s="878">
        <f>'AVENTOS planning tool'!S25</f>
        <v>0</v>
      </c>
      <c r="BK65" s="879"/>
      <c r="BL65" s="879"/>
      <c r="BM65" s="879"/>
      <c r="BN65" s="879"/>
      <c r="BO65" s="879"/>
      <c r="BP65" s="880"/>
      <c r="BQ65" s="884" t="s">
        <v>136</v>
      </c>
      <c r="BR65" s="885"/>
      <c r="BS65" s="886"/>
      <c r="BT65" s="890"/>
      <c r="BU65" s="699"/>
      <c r="BV65" s="699"/>
      <c r="BW65" s="699"/>
      <c r="BX65" s="699"/>
      <c r="BY65" s="699"/>
      <c r="BZ65" s="699"/>
      <c r="CA65" s="699"/>
      <c r="CB65" s="699"/>
      <c r="CC65" s="699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6"/>
      <c r="CT65" s="66"/>
      <c r="CU65" s="66"/>
      <c r="CV65" s="66"/>
      <c r="CW65" s="66"/>
      <c r="CX65" s="66"/>
      <c r="CY65" s="66"/>
      <c r="CZ65" s="66"/>
      <c r="DA65" s="66"/>
      <c r="DB65" s="164"/>
      <c r="DC65" s="164"/>
      <c r="DD65" s="164"/>
      <c r="DE65" s="164"/>
      <c r="DF65" s="164"/>
      <c r="DG65" s="164"/>
      <c r="DH65" s="63"/>
      <c r="DI65" s="63"/>
      <c r="DJ65" s="63"/>
    </row>
    <row r="66" spans="1:114" ht="15.75" x14ac:dyDescent="0.2">
      <c r="A66" s="94"/>
      <c r="B66" s="63"/>
      <c r="C66" s="118"/>
      <c r="D66" s="118"/>
      <c r="E66" s="118"/>
      <c r="F66" s="118"/>
      <c r="G66" s="118"/>
      <c r="H66" s="118"/>
      <c r="I66" s="88"/>
      <c r="J66" s="88"/>
      <c r="K66" s="118"/>
      <c r="L66" s="118"/>
      <c r="M66" s="118"/>
      <c r="N66" s="118"/>
      <c r="O66" s="88"/>
      <c r="P66" s="88"/>
      <c r="Q66" s="88"/>
      <c r="R66" s="88"/>
      <c r="S66" s="118"/>
      <c r="T66" s="118"/>
      <c r="U66" s="118"/>
      <c r="V66" s="118"/>
      <c r="W66" s="118"/>
      <c r="X66" s="159"/>
      <c r="Y66" s="159"/>
      <c r="Z66" s="159"/>
      <c r="AA66" s="159"/>
      <c r="AB66" s="159"/>
      <c r="AC66" s="159"/>
      <c r="AD66" s="159"/>
      <c r="AE66" s="10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218"/>
      <c r="BF66" s="106"/>
      <c r="BG66" s="94"/>
      <c r="BH66" s="161"/>
      <c r="BI66" s="161"/>
      <c r="BJ66" s="850"/>
      <c r="BK66" s="851"/>
      <c r="BL66" s="851"/>
      <c r="BM66" s="851"/>
      <c r="BN66" s="851"/>
      <c r="BO66" s="851"/>
      <c r="BP66" s="852"/>
      <c r="BQ66" s="868" t="s">
        <v>80</v>
      </c>
      <c r="BR66" s="869"/>
      <c r="BS66" s="870"/>
      <c r="BT66" s="890" t="s">
        <v>137</v>
      </c>
      <c r="BU66" s="699" t="s">
        <v>140</v>
      </c>
      <c r="BV66" s="699"/>
      <c r="BW66" s="699"/>
      <c r="BX66" s="699"/>
      <c r="BY66" s="699"/>
      <c r="BZ66" s="699"/>
      <c r="CA66" s="699"/>
      <c r="CB66" s="699"/>
      <c r="CC66" s="699"/>
      <c r="CD66" s="699"/>
      <c r="CE66" s="699"/>
      <c r="CF66" s="699"/>
      <c r="CG66" s="699"/>
      <c r="CH66" s="699"/>
      <c r="CI66" s="64"/>
      <c r="CJ66" s="874"/>
      <c r="CK66" s="874"/>
      <c r="CL66" s="874"/>
      <c r="CM66" s="874"/>
      <c r="CN66" s="874"/>
      <c r="CO66" s="874"/>
      <c r="CP66" s="874"/>
      <c r="CQ66" s="874"/>
      <c r="CR66" s="874"/>
      <c r="CS66" s="874"/>
      <c r="CT66" s="874"/>
      <c r="CU66" s="874"/>
      <c r="CV66" s="874"/>
      <c r="CW66" s="874"/>
      <c r="CX66" s="164"/>
      <c r="CY66" s="164"/>
      <c r="CZ66" s="164"/>
      <c r="DA66" s="164"/>
      <c r="DB66" s="63"/>
      <c r="DC66" s="63"/>
      <c r="DD66" s="63"/>
      <c r="DE66" s="63"/>
      <c r="DF66" s="63"/>
      <c r="DG66" s="63"/>
      <c r="DH66" s="164"/>
      <c r="DI66" s="164"/>
      <c r="DJ66" s="164"/>
    </row>
    <row r="67" spans="1:114" ht="18.75" thickBot="1" x14ac:dyDescent="0.25">
      <c r="A67" s="94"/>
      <c r="B67" s="63"/>
      <c r="C67" s="118"/>
      <c r="D67" s="118"/>
      <c r="E67" s="507" t="s">
        <v>721</v>
      </c>
      <c r="F67" s="118"/>
      <c r="G67" s="118"/>
      <c r="H67" s="118"/>
      <c r="I67" s="88"/>
      <c r="J67" s="88"/>
      <c r="K67" s="118"/>
      <c r="L67" s="118"/>
      <c r="M67" s="118"/>
      <c r="N67" s="118"/>
      <c r="O67" s="88"/>
      <c r="P67" s="88"/>
      <c r="Q67" s="88"/>
      <c r="R67" s="88"/>
      <c r="S67" s="118"/>
      <c r="T67" s="118"/>
      <c r="U67" s="118"/>
      <c r="V67" s="118"/>
      <c r="W67" s="118"/>
      <c r="X67" s="159"/>
      <c r="Y67" s="159"/>
      <c r="Z67" s="159"/>
      <c r="AA67" s="159"/>
      <c r="AB67" s="159"/>
      <c r="AC67" s="159"/>
      <c r="AD67" s="159"/>
      <c r="AE67" s="103"/>
      <c r="AF67" s="209"/>
      <c r="AG67" s="209"/>
      <c r="AH67" s="209"/>
      <c r="AI67" s="209"/>
      <c r="AJ67" s="121"/>
      <c r="AK67" s="121"/>
      <c r="AL67" s="121"/>
      <c r="AM67" s="63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8"/>
      <c r="BF67" s="106"/>
      <c r="BG67" s="94"/>
      <c r="BH67" s="161"/>
      <c r="BI67" s="161"/>
      <c r="BJ67" s="972"/>
      <c r="BK67" s="973"/>
      <c r="BL67" s="973"/>
      <c r="BM67" s="973"/>
      <c r="BN67" s="973"/>
      <c r="BO67" s="973"/>
      <c r="BP67" s="974"/>
      <c r="BQ67" s="862" t="s">
        <v>136</v>
      </c>
      <c r="BR67" s="863"/>
      <c r="BS67" s="864"/>
      <c r="BT67" s="890"/>
      <c r="BU67" s="699"/>
      <c r="BV67" s="699"/>
      <c r="BW67" s="699"/>
      <c r="BX67" s="699"/>
      <c r="BY67" s="699"/>
      <c r="BZ67" s="699"/>
      <c r="CA67" s="699"/>
      <c r="CB67" s="699"/>
      <c r="CC67" s="699"/>
      <c r="CD67" s="699"/>
      <c r="CE67" s="699"/>
      <c r="CF67" s="699"/>
      <c r="CG67" s="699"/>
      <c r="CH67" s="699"/>
      <c r="CI67" s="64"/>
      <c r="CJ67" s="874"/>
      <c r="CK67" s="874"/>
      <c r="CL67" s="874"/>
      <c r="CM67" s="874"/>
      <c r="CN67" s="874"/>
      <c r="CO67" s="874"/>
      <c r="CP67" s="874"/>
      <c r="CQ67" s="874"/>
      <c r="CR67" s="874"/>
      <c r="CS67" s="874"/>
      <c r="CT67" s="874"/>
      <c r="CU67" s="874"/>
      <c r="CV67" s="874"/>
      <c r="CW67" s="874"/>
      <c r="CX67" s="164"/>
      <c r="CY67" s="164"/>
      <c r="CZ67" s="164"/>
      <c r="DA67" s="164"/>
      <c r="DB67" s="63"/>
      <c r="DC67" s="63"/>
      <c r="DD67" s="63"/>
      <c r="DE67" s="63"/>
      <c r="DF67" s="63"/>
      <c r="DG67" s="63"/>
      <c r="DH67" s="164"/>
      <c r="DI67" s="164"/>
      <c r="DJ67" s="164"/>
    </row>
    <row r="68" spans="1:114" ht="18.75" thickBot="1" x14ac:dyDescent="0.25">
      <c r="A68" s="94"/>
      <c r="B68" s="63"/>
      <c r="C68" s="118"/>
      <c r="D68" s="118"/>
      <c r="E68" s="118"/>
      <c r="F68" s="118"/>
      <c r="G68" s="118"/>
      <c r="H68" s="118"/>
      <c r="I68" s="88"/>
      <c r="J68" s="88"/>
      <c r="K68" s="118"/>
      <c r="L68" s="118"/>
      <c r="M68" s="118"/>
      <c r="N68" s="118"/>
      <c r="O68" s="88"/>
      <c r="P68" s="88"/>
      <c r="Q68" s="88"/>
      <c r="R68" s="88"/>
      <c r="S68" s="118"/>
      <c r="T68" s="118"/>
      <c r="U68" s="118"/>
      <c r="V68" s="118"/>
      <c r="W68" s="118"/>
      <c r="X68" s="159"/>
      <c r="Y68" s="159"/>
      <c r="Z68" s="159"/>
      <c r="AA68" s="159"/>
      <c r="AB68" s="159"/>
      <c r="AC68" s="159"/>
      <c r="AD68" s="159"/>
      <c r="AE68" s="103"/>
      <c r="AF68" s="209"/>
      <c r="AG68" s="209"/>
      <c r="AH68" s="209"/>
      <c r="AI68" s="209"/>
      <c r="AJ68" s="121"/>
      <c r="AK68" s="121"/>
      <c r="AL68" s="121"/>
      <c r="AM68" s="63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8"/>
      <c r="BF68" s="106"/>
      <c r="BG68" s="94"/>
      <c r="BH68" s="161"/>
      <c r="BI68" s="161"/>
      <c r="BJ68" s="855"/>
      <c r="BK68" s="856"/>
      <c r="BL68" s="856"/>
      <c r="BM68" s="856"/>
      <c r="BN68" s="856"/>
      <c r="BO68" s="856"/>
      <c r="BP68" s="857"/>
      <c r="BQ68" s="721" t="s">
        <v>136</v>
      </c>
      <c r="BR68" s="722"/>
      <c r="BS68" s="723"/>
      <c r="BT68" s="63"/>
      <c r="BU68" s="699" t="s">
        <v>141</v>
      </c>
      <c r="BV68" s="699"/>
      <c r="BW68" s="699"/>
      <c r="BX68" s="699"/>
      <c r="BY68" s="699"/>
      <c r="BZ68" s="699"/>
      <c r="CA68" s="699"/>
      <c r="CB68" s="699"/>
      <c r="CC68" s="699"/>
      <c r="CD68" s="699"/>
      <c r="CE68" s="699"/>
      <c r="CF68" s="699"/>
      <c r="CG68" s="699"/>
      <c r="CH68" s="699"/>
      <c r="CI68" s="699"/>
      <c r="CJ68" s="699"/>
      <c r="CK68" s="699"/>
      <c r="CL68" s="699"/>
      <c r="CM68" s="699"/>
      <c r="CN68" s="699"/>
      <c r="CO68" s="699"/>
      <c r="CP68" s="699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</row>
    <row r="69" spans="1:114" ht="16.5" thickBot="1" x14ac:dyDescent="0.25">
      <c r="A69" s="94"/>
      <c r="B69" s="63"/>
      <c r="C69" s="118"/>
      <c r="D69" s="118"/>
      <c r="E69" s="118"/>
      <c r="F69" s="118"/>
      <c r="G69" s="118"/>
      <c r="H69" s="118"/>
      <c r="I69" s="88"/>
      <c r="J69" s="88"/>
      <c r="K69" s="118"/>
      <c r="L69" s="118"/>
      <c r="M69" s="118"/>
      <c r="N69" s="118"/>
      <c r="O69" s="88"/>
      <c r="P69" s="88"/>
      <c r="Q69" s="88"/>
      <c r="R69" s="88"/>
      <c r="S69" s="118"/>
      <c r="T69" s="118"/>
      <c r="U69" s="118"/>
      <c r="V69" s="118"/>
      <c r="W69" s="118"/>
      <c r="X69" s="159"/>
      <c r="Y69" s="159"/>
      <c r="Z69" s="159"/>
      <c r="AA69" s="159"/>
      <c r="AB69" s="159"/>
      <c r="AC69" s="159"/>
      <c r="AD69" s="63"/>
      <c r="AE69" s="10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218"/>
      <c r="BF69" s="106"/>
      <c r="BG69" s="94"/>
      <c r="BH69" s="161"/>
      <c r="BI69" s="161"/>
      <c r="BJ69" s="855"/>
      <c r="BK69" s="856"/>
      <c r="BL69" s="856"/>
      <c r="BM69" s="856"/>
      <c r="BN69" s="856"/>
      <c r="BO69" s="856"/>
      <c r="BP69" s="857"/>
      <c r="BQ69" s="721" t="s">
        <v>136</v>
      </c>
      <c r="BR69" s="722"/>
      <c r="BS69" s="723"/>
      <c r="BT69" s="63"/>
      <c r="BU69" s="699" t="s">
        <v>151</v>
      </c>
      <c r="BV69" s="699"/>
      <c r="BW69" s="699"/>
      <c r="BX69" s="699"/>
      <c r="BY69" s="699"/>
      <c r="BZ69" s="699"/>
      <c r="CA69" s="699"/>
      <c r="CB69" s="699"/>
      <c r="CC69" s="699"/>
      <c r="CD69" s="699"/>
      <c r="CE69" s="699"/>
      <c r="CF69" s="699"/>
      <c r="CG69" s="699"/>
      <c r="CH69" s="699"/>
      <c r="CI69" s="699"/>
      <c r="CJ69" s="699"/>
      <c r="CK69" s="699"/>
      <c r="CL69" s="699"/>
      <c r="CM69" s="699"/>
      <c r="CN69" s="699"/>
      <c r="CO69" s="699"/>
      <c r="CP69" s="699"/>
      <c r="CQ69" s="699"/>
      <c r="CR69" s="699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</row>
    <row r="70" spans="1:114" ht="16.5" thickBot="1" x14ac:dyDescent="0.25">
      <c r="A70" s="94"/>
      <c r="B70" s="63"/>
      <c r="C70" s="118"/>
      <c r="D70" s="118"/>
      <c r="E70" s="118"/>
      <c r="F70" s="118"/>
      <c r="G70" s="118"/>
      <c r="H70" s="118"/>
      <c r="I70" s="88"/>
      <c r="J70" s="88"/>
      <c r="K70" s="118"/>
      <c r="L70" s="118"/>
      <c r="M70" s="118"/>
      <c r="N70" s="118"/>
      <c r="O70" s="88"/>
      <c r="P70" s="88"/>
      <c r="Q70" s="88"/>
      <c r="R70" s="88"/>
      <c r="S70" s="118"/>
      <c r="T70" s="118"/>
      <c r="U70" s="118"/>
      <c r="V70" s="118"/>
      <c r="W70" s="118"/>
      <c r="X70" s="159"/>
      <c r="Y70" s="159"/>
      <c r="Z70" s="159"/>
      <c r="AA70" s="159"/>
      <c r="AB70" s="159"/>
      <c r="AC70" s="159"/>
      <c r="AD70" s="63"/>
      <c r="AE70" s="103"/>
      <c r="AF70" s="920" t="str">
        <f>IF('AVENTOS planning tool'!CG4="P", "",IF(BJ75="","",IF(BJ68&lt;26,"NA",IF(BJ75="","",IF(BJ75&gt;36,"NA",BJ75)))))</f>
        <v/>
      </c>
      <c r="AG70" s="921"/>
      <c r="AH70" s="921"/>
      <c r="AI70" s="921"/>
      <c r="AJ70" s="922"/>
      <c r="AK70" s="907" t="s">
        <v>136</v>
      </c>
      <c r="AL70" s="908"/>
      <c r="AM70" s="909"/>
      <c r="AN70" s="305"/>
      <c r="AO70" s="914" t="s">
        <v>230</v>
      </c>
      <c r="AP70" s="914"/>
      <c r="AQ70" s="914"/>
      <c r="AR70" s="914"/>
      <c r="AS70" s="914"/>
      <c r="AT70" s="914"/>
      <c r="AU70" s="914"/>
      <c r="AV70" s="914"/>
      <c r="AW70" s="66"/>
      <c r="AX70" s="66"/>
      <c r="AY70" s="66"/>
      <c r="AZ70" s="66"/>
      <c r="BA70" s="66"/>
      <c r="BB70" s="66"/>
      <c r="BC70" s="66"/>
      <c r="BD70" s="66"/>
      <c r="BE70" s="63"/>
      <c r="BF70" s="106"/>
      <c r="BG70" s="94"/>
      <c r="BH70" s="161"/>
      <c r="BI70" s="161"/>
      <c r="BJ70" s="855"/>
      <c r="BK70" s="856"/>
      <c r="BL70" s="856"/>
      <c r="BM70" s="856"/>
      <c r="BN70" s="856"/>
      <c r="BO70" s="856"/>
      <c r="BP70" s="857"/>
      <c r="BQ70" s="721" t="s">
        <v>136</v>
      </c>
      <c r="BR70" s="722"/>
      <c r="BS70" s="723"/>
      <c r="BT70" s="63"/>
      <c r="BU70" s="699" t="s">
        <v>152</v>
      </c>
      <c r="BV70" s="699"/>
      <c r="BW70" s="699"/>
      <c r="BX70" s="699"/>
      <c r="BY70" s="699"/>
      <c r="BZ70" s="699"/>
      <c r="CA70" s="699"/>
      <c r="CB70" s="699"/>
      <c r="CC70" s="699"/>
      <c r="CD70" s="699"/>
      <c r="CE70" s="699"/>
      <c r="CF70" s="699"/>
      <c r="CG70" s="699"/>
      <c r="CH70" s="699"/>
      <c r="CI70" s="699"/>
      <c r="CJ70" s="699"/>
      <c r="CK70" s="699"/>
      <c r="CL70" s="699"/>
      <c r="CM70" s="699"/>
      <c r="CN70" s="699"/>
      <c r="CO70" s="699"/>
      <c r="CP70" s="699"/>
      <c r="CQ70" s="699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</row>
    <row r="71" spans="1:114" ht="16.5" thickBot="1" x14ac:dyDescent="0.25">
      <c r="A71" s="94"/>
      <c r="B71" s="63"/>
      <c r="C71" s="118"/>
      <c r="D71" s="118"/>
      <c r="E71" s="118"/>
      <c r="F71" s="118"/>
      <c r="G71" s="118"/>
      <c r="H71" s="118"/>
      <c r="I71" s="88"/>
      <c r="J71" s="88"/>
      <c r="K71" s="118"/>
      <c r="L71" s="118"/>
      <c r="M71" s="118"/>
      <c r="N71" s="118"/>
      <c r="O71" s="88"/>
      <c r="P71" s="88"/>
      <c r="Q71" s="88"/>
      <c r="R71" s="88"/>
      <c r="S71" s="118"/>
      <c r="T71" s="118"/>
      <c r="U71" s="118"/>
      <c r="V71" s="118"/>
      <c r="W71" s="118"/>
      <c r="X71" s="159"/>
      <c r="Y71" s="159"/>
      <c r="Z71" s="159"/>
      <c r="AA71" s="159"/>
      <c r="AB71" s="159"/>
      <c r="AC71" s="159"/>
      <c r="AD71" s="159"/>
      <c r="AE71" s="103"/>
      <c r="AF71" s="66"/>
      <c r="AG71" s="66"/>
      <c r="AH71" s="66"/>
      <c r="AI71" s="66"/>
      <c r="AJ71" s="66"/>
      <c r="AK71" s="66"/>
      <c r="AL71" s="66"/>
      <c r="AM71" s="66"/>
      <c r="AN71" s="66"/>
      <c r="AO71" s="1077" t="s">
        <v>722</v>
      </c>
      <c r="AP71" s="1077"/>
      <c r="AQ71" s="1077"/>
      <c r="AR71" s="1077"/>
      <c r="AS71" s="1077"/>
      <c r="AT71" s="1077"/>
      <c r="AU71" s="1077"/>
      <c r="AV71" s="1077"/>
      <c r="AW71" s="1077"/>
      <c r="AX71" s="1077"/>
      <c r="AY71" s="1077"/>
      <c r="AZ71" s="1077"/>
      <c r="BA71" s="1077"/>
      <c r="BB71" s="1077"/>
      <c r="BC71" s="1077"/>
      <c r="BD71" s="1077"/>
      <c r="BE71" s="63"/>
      <c r="BF71" s="106"/>
      <c r="BG71" s="94"/>
      <c r="BH71" s="161"/>
      <c r="BI71" s="161"/>
      <c r="BJ71" s="718" t="str">
        <f>IF(BJ68="","",BJ68-BJ75)</f>
        <v/>
      </c>
      <c r="BK71" s="719"/>
      <c r="BL71" s="719"/>
      <c r="BM71" s="719"/>
      <c r="BN71" s="719"/>
      <c r="BO71" s="719"/>
      <c r="BP71" s="720"/>
      <c r="BQ71" s="721" t="s">
        <v>136</v>
      </c>
      <c r="BR71" s="722"/>
      <c r="BS71" s="723"/>
      <c r="BT71" s="63"/>
      <c r="BU71" s="699" t="s">
        <v>143</v>
      </c>
      <c r="BV71" s="699"/>
      <c r="BW71" s="699"/>
      <c r="BX71" s="699"/>
      <c r="BY71" s="699"/>
      <c r="BZ71" s="699"/>
      <c r="CA71" s="699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</row>
    <row r="72" spans="1:114" ht="16.5" thickBot="1" x14ac:dyDescent="0.25">
      <c r="A72" s="94"/>
      <c r="B72" s="63"/>
      <c r="C72" s="118"/>
      <c r="D72" s="118"/>
      <c r="E72" s="118"/>
      <c r="F72" s="118"/>
      <c r="G72" s="118"/>
      <c r="H72" s="118"/>
      <c r="I72" s="88"/>
      <c r="J72" s="88"/>
      <c r="K72" s="118"/>
      <c r="L72" s="118"/>
      <c r="M72" s="118"/>
      <c r="N72" s="118"/>
      <c r="O72" s="88"/>
      <c r="P72" s="88"/>
      <c r="Q72" s="88"/>
      <c r="R72" s="88"/>
      <c r="S72" s="118"/>
      <c r="T72" s="118"/>
      <c r="U72" s="118"/>
      <c r="V72" s="118"/>
      <c r="W72" s="118"/>
      <c r="X72" s="159"/>
      <c r="Y72" s="159"/>
      <c r="Z72" s="159"/>
      <c r="AA72" s="159"/>
      <c r="AB72" s="159"/>
      <c r="AC72" s="159"/>
      <c r="AD72" s="159"/>
      <c r="AE72" s="103"/>
      <c r="AF72" s="920" t="e">
        <f>IF('AVENTOS planning tool'!CG4="P", "",C36)</f>
        <v>#N/A</v>
      </c>
      <c r="AG72" s="921"/>
      <c r="AH72" s="921"/>
      <c r="AI72" s="921"/>
      <c r="AJ72" s="922"/>
      <c r="AK72" s="721" t="s">
        <v>136</v>
      </c>
      <c r="AL72" s="722"/>
      <c r="AM72" s="723"/>
      <c r="AN72" s="66"/>
      <c r="AO72" s="1077"/>
      <c r="AP72" s="1077"/>
      <c r="AQ72" s="1077"/>
      <c r="AR72" s="1077"/>
      <c r="AS72" s="1077"/>
      <c r="AT72" s="1077"/>
      <c r="AU72" s="1077"/>
      <c r="AV72" s="1077"/>
      <c r="AW72" s="1077"/>
      <c r="AX72" s="1077"/>
      <c r="AY72" s="1077"/>
      <c r="AZ72" s="1077"/>
      <c r="BA72" s="1077"/>
      <c r="BB72" s="1077"/>
      <c r="BC72" s="1077"/>
      <c r="BD72" s="1077"/>
      <c r="BE72" s="66"/>
      <c r="BF72" s="106"/>
      <c r="BG72" s="94"/>
      <c r="BH72" s="161"/>
      <c r="BI72" s="161"/>
      <c r="BJ72" s="718" t="str">
        <f>IF(BJ69="","",BJ69-BJ76)</f>
        <v/>
      </c>
      <c r="BK72" s="719"/>
      <c r="BL72" s="719"/>
      <c r="BM72" s="719"/>
      <c r="BN72" s="719"/>
      <c r="BO72" s="719"/>
      <c r="BP72" s="720"/>
      <c r="BQ72" s="721" t="s">
        <v>136</v>
      </c>
      <c r="BR72" s="722"/>
      <c r="BS72" s="723"/>
      <c r="BT72" s="63"/>
      <c r="BU72" s="699" t="s">
        <v>144</v>
      </c>
      <c r="BV72" s="699"/>
      <c r="BW72" s="699"/>
      <c r="BX72" s="699"/>
      <c r="BY72" s="699"/>
      <c r="BZ72" s="699"/>
      <c r="CA72" s="699"/>
      <c r="CB72" s="699"/>
      <c r="CC72" s="699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</row>
    <row r="73" spans="1:114" ht="16.5" thickBot="1" x14ac:dyDescent="0.25">
      <c r="A73" s="94"/>
      <c r="B73" s="63"/>
      <c r="C73" s="118"/>
      <c r="D73" s="118"/>
      <c r="E73" s="118"/>
      <c r="F73" s="118"/>
      <c r="G73" s="118"/>
      <c r="H73" s="118"/>
      <c r="I73" s="88"/>
      <c r="J73" s="88"/>
      <c r="K73" s="118"/>
      <c r="L73" s="118"/>
      <c r="M73" s="118"/>
      <c r="N73" s="118"/>
      <c r="O73" s="88"/>
      <c r="P73" s="88"/>
      <c r="Q73" s="88"/>
      <c r="R73" s="88"/>
      <c r="S73" s="118"/>
      <c r="T73" s="118"/>
      <c r="U73" s="118"/>
      <c r="V73" s="118"/>
      <c r="W73" s="118"/>
      <c r="X73" s="159"/>
      <c r="Y73" s="159"/>
      <c r="Z73" s="159"/>
      <c r="AA73" s="159"/>
      <c r="AB73" s="159"/>
      <c r="AC73" s="159"/>
      <c r="AD73" s="159"/>
      <c r="AE73" s="103"/>
      <c r="AF73" s="201"/>
      <c r="AG73" s="201"/>
      <c r="AH73" s="201"/>
      <c r="AI73" s="201"/>
      <c r="AJ73" s="201"/>
      <c r="AK73" s="66"/>
      <c r="AL73" s="66"/>
      <c r="AM73" s="66"/>
      <c r="AN73" s="66"/>
      <c r="AO73" s="1077"/>
      <c r="AP73" s="1077"/>
      <c r="AQ73" s="1077"/>
      <c r="AR73" s="1077"/>
      <c r="AS73" s="1077"/>
      <c r="AT73" s="1077"/>
      <c r="AU73" s="1077"/>
      <c r="AV73" s="1077"/>
      <c r="AW73" s="1077"/>
      <c r="AX73" s="1077"/>
      <c r="AY73" s="1077"/>
      <c r="AZ73" s="1077"/>
      <c r="BA73" s="1077"/>
      <c r="BB73" s="1077"/>
      <c r="BC73" s="1077"/>
      <c r="BD73" s="1077"/>
      <c r="BE73" s="66"/>
      <c r="BF73" s="106"/>
      <c r="BG73" s="94"/>
      <c r="BH73" s="161"/>
      <c r="BI73" s="161"/>
      <c r="BJ73" s="718" t="str">
        <f>IF(BJ70="","",BJ70-BJ77)</f>
        <v/>
      </c>
      <c r="BK73" s="719"/>
      <c r="BL73" s="719"/>
      <c r="BM73" s="719"/>
      <c r="BN73" s="719"/>
      <c r="BO73" s="719"/>
      <c r="BP73" s="720"/>
      <c r="BQ73" s="721" t="s">
        <v>136</v>
      </c>
      <c r="BR73" s="722"/>
      <c r="BS73" s="723"/>
      <c r="BT73" s="63"/>
      <c r="BU73" s="699" t="s">
        <v>145</v>
      </c>
      <c r="BV73" s="699"/>
      <c r="BW73" s="699"/>
      <c r="BX73" s="699"/>
      <c r="BY73" s="699"/>
      <c r="BZ73" s="699"/>
      <c r="CA73" s="699"/>
      <c r="CB73" s="699"/>
      <c r="CC73" s="699"/>
      <c r="CD73" s="699"/>
      <c r="CE73" s="699"/>
      <c r="CF73" s="699"/>
      <c r="CG73" s="63"/>
      <c r="CH73" s="63"/>
      <c r="CI73" s="63"/>
      <c r="CJ73" s="63"/>
      <c r="CK73" s="63"/>
      <c r="CL73" s="63"/>
      <c r="CM73" s="63"/>
      <c r="CN73" s="164"/>
      <c r="CO73" s="164"/>
      <c r="CP73" s="164"/>
      <c r="CQ73" s="164"/>
      <c r="CR73" s="164"/>
      <c r="CS73" s="164"/>
      <c r="CT73" s="164"/>
      <c r="CU73" s="164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</row>
    <row r="74" spans="1:114" ht="16.5" customHeight="1" thickBot="1" x14ac:dyDescent="0.25">
      <c r="A74" s="94"/>
      <c r="B74" s="63"/>
      <c r="C74" s="118"/>
      <c r="D74" s="118"/>
      <c r="E74" s="118"/>
      <c r="F74" s="118"/>
      <c r="G74" s="118"/>
      <c r="H74" s="118"/>
      <c r="I74" s="88"/>
      <c r="J74" s="88"/>
      <c r="K74" s="118"/>
      <c r="L74" s="118"/>
      <c r="M74" s="118"/>
      <c r="N74" s="118"/>
      <c r="O74" s="88"/>
      <c r="P74" s="88"/>
      <c r="Q74" s="88"/>
      <c r="R74" s="88"/>
      <c r="S74" s="118"/>
      <c r="T74" s="118"/>
      <c r="U74" s="118"/>
      <c r="V74" s="118"/>
      <c r="W74" s="118"/>
      <c r="X74" s="159"/>
      <c r="Y74" s="159"/>
      <c r="Z74" s="159"/>
      <c r="AA74" s="159"/>
      <c r="AB74" s="159"/>
      <c r="AC74" s="159"/>
      <c r="AD74" s="159"/>
      <c r="AE74" s="103"/>
      <c r="AF74" s="718" t="b">
        <f>IF('AVENTOS planning tool'!CG4="P", "",C37)</f>
        <v>0</v>
      </c>
      <c r="AG74" s="719"/>
      <c r="AH74" s="719"/>
      <c r="AI74" s="719"/>
      <c r="AJ74" s="720"/>
      <c r="AK74" s="721" t="s">
        <v>136</v>
      </c>
      <c r="AL74" s="722"/>
      <c r="AM74" s="723"/>
      <c r="AN74" s="66"/>
      <c r="AO74" s="1076" t="s">
        <v>227</v>
      </c>
      <c r="AP74" s="1076"/>
      <c r="AQ74" s="1076"/>
      <c r="AR74" s="1076"/>
      <c r="AS74" s="1076"/>
      <c r="AT74" s="1076"/>
      <c r="AU74" s="1076"/>
      <c r="AV74" s="1076"/>
      <c r="AW74" s="1076"/>
      <c r="AX74" s="1076"/>
      <c r="AY74" s="1076"/>
      <c r="AZ74" s="1076"/>
      <c r="BA74" s="569"/>
      <c r="BB74" s="569"/>
      <c r="BC74" s="569"/>
      <c r="BD74" s="569"/>
      <c r="BE74" s="66"/>
      <c r="BF74" s="106"/>
      <c r="BG74" s="94"/>
      <c r="BH74" s="161"/>
      <c r="BI74" s="161"/>
      <c r="BJ74" s="196"/>
      <c r="BK74" s="196"/>
      <c r="BL74" s="196"/>
      <c r="BM74" s="196"/>
      <c r="BN74" s="196"/>
      <c r="BO74" s="196"/>
      <c r="BP74" s="196"/>
      <c r="BQ74" s="197"/>
      <c r="BR74" s="197"/>
      <c r="BS74" s="197"/>
      <c r="BT74" s="63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63"/>
      <c r="CH74" s="63"/>
      <c r="CI74" s="63"/>
      <c r="CJ74" s="63"/>
      <c r="CK74" s="63"/>
      <c r="CL74" s="63"/>
      <c r="CM74" s="63"/>
      <c r="CN74" s="164"/>
      <c r="CO74" s="164"/>
      <c r="CP74" s="164"/>
      <c r="CQ74" s="164"/>
      <c r="CR74" s="164"/>
      <c r="CS74" s="164"/>
      <c r="CT74" s="164"/>
      <c r="CU74" s="164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</row>
    <row r="75" spans="1:114" ht="16.5" thickBot="1" x14ac:dyDescent="0.25">
      <c r="A75" s="94"/>
      <c r="B75" s="63"/>
      <c r="C75" s="118"/>
      <c r="D75" s="118"/>
      <c r="E75" s="118"/>
      <c r="F75" s="118"/>
      <c r="G75" s="118"/>
      <c r="H75" s="118"/>
      <c r="I75" s="88"/>
      <c r="J75" s="88"/>
      <c r="K75" s="118"/>
      <c r="L75" s="118"/>
      <c r="M75" s="118"/>
      <c r="N75" s="118"/>
      <c r="O75" s="88"/>
      <c r="P75" s="88"/>
      <c r="Q75" s="88"/>
      <c r="R75" s="88"/>
      <c r="S75" s="118"/>
      <c r="T75" s="118"/>
      <c r="U75" s="118"/>
      <c r="V75" s="118"/>
      <c r="W75" s="118"/>
      <c r="X75" s="159"/>
      <c r="Y75" s="159"/>
      <c r="Z75" s="159"/>
      <c r="AA75" s="159"/>
      <c r="AB75" s="159"/>
      <c r="AC75" s="159"/>
      <c r="AD75" s="159"/>
      <c r="AE75" s="103"/>
      <c r="AF75" s="201"/>
      <c r="AG75" s="201"/>
      <c r="AH75" s="201"/>
      <c r="AI75" s="201"/>
      <c r="AJ75" s="201"/>
      <c r="AK75" s="66"/>
      <c r="AL75" s="66"/>
      <c r="AM75" s="66"/>
      <c r="AN75" s="66"/>
      <c r="AO75" s="569"/>
      <c r="AP75" s="569"/>
      <c r="AQ75" s="569"/>
      <c r="AR75" s="569"/>
      <c r="AS75" s="569"/>
      <c r="AT75" s="569"/>
      <c r="AU75" s="569"/>
      <c r="AV75" s="569"/>
      <c r="AW75" s="569"/>
      <c r="AX75" s="569"/>
      <c r="AY75" s="569"/>
      <c r="AZ75" s="569"/>
      <c r="BA75" s="569"/>
      <c r="BB75" s="569"/>
      <c r="BC75" s="569"/>
      <c r="BD75" s="569"/>
      <c r="BE75" s="63"/>
      <c r="BF75" s="106"/>
      <c r="BG75" s="94"/>
      <c r="BH75" s="161"/>
      <c r="BI75" s="161"/>
      <c r="BJ75" s="855"/>
      <c r="BK75" s="856"/>
      <c r="BL75" s="856"/>
      <c r="BM75" s="856"/>
      <c r="BN75" s="856"/>
      <c r="BO75" s="856"/>
      <c r="BP75" s="857"/>
      <c r="BQ75" s="721" t="s">
        <v>136</v>
      </c>
      <c r="BR75" s="722"/>
      <c r="BS75" s="723"/>
      <c r="BT75" s="63"/>
      <c r="BU75" s="699" t="s">
        <v>195</v>
      </c>
      <c r="BV75" s="699"/>
      <c r="BW75" s="699"/>
      <c r="BX75" s="699"/>
      <c r="BY75" s="699"/>
      <c r="BZ75" s="699"/>
      <c r="CA75" s="699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164"/>
      <c r="CO75" s="164"/>
      <c r="CP75" s="164"/>
      <c r="CQ75" s="164"/>
      <c r="CR75" s="164"/>
      <c r="CS75" s="164"/>
      <c r="CT75" s="164"/>
      <c r="CU75" s="164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</row>
    <row r="76" spans="1:114" ht="16.5" thickBot="1" x14ac:dyDescent="0.25">
      <c r="A76" s="94"/>
      <c r="B76" s="63"/>
      <c r="C76" s="118"/>
      <c r="D76" s="118"/>
      <c r="E76" s="118"/>
      <c r="F76" s="118"/>
      <c r="G76" s="118"/>
      <c r="H76" s="118"/>
      <c r="I76" s="88"/>
      <c r="J76" s="88"/>
      <c r="K76" s="118"/>
      <c r="L76" s="118"/>
      <c r="M76" s="118"/>
      <c r="N76" s="118"/>
      <c r="O76" s="88"/>
      <c r="P76" s="88"/>
      <c r="Q76" s="88"/>
      <c r="R76" s="88"/>
      <c r="S76" s="118"/>
      <c r="T76" s="118"/>
      <c r="U76" s="118"/>
      <c r="V76" s="118"/>
      <c r="W76" s="118"/>
      <c r="X76" s="159"/>
      <c r="Y76" s="159"/>
      <c r="Z76" s="159"/>
      <c r="AA76" s="159"/>
      <c r="AB76" s="159"/>
      <c r="AC76" s="159"/>
      <c r="AD76" s="159"/>
      <c r="AE76" s="103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3"/>
      <c r="BF76" s="106"/>
      <c r="BG76" s="94"/>
      <c r="BH76" s="161"/>
      <c r="BI76" s="161"/>
      <c r="BJ76" s="855"/>
      <c r="BK76" s="856"/>
      <c r="BL76" s="856"/>
      <c r="BM76" s="856"/>
      <c r="BN76" s="856"/>
      <c r="BO76" s="856"/>
      <c r="BP76" s="857"/>
      <c r="BQ76" s="721" t="s">
        <v>136</v>
      </c>
      <c r="BR76" s="722"/>
      <c r="BS76" s="723"/>
      <c r="BT76" s="63"/>
      <c r="BU76" s="699" t="s">
        <v>146</v>
      </c>
      <c r="BV76" s="699"/>
      <c r="BW76" s="699"/>
      <c r="BX76" s="699"/>
      <c r="BY76" s="699"/>
      <c r="BZ76" s="699"/>
      <c r="CA76" s="699"/>
      <c r="CB76" s="699"/>
      <c r="CC76" s="699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165"/>
      <c r="CO76" s="165"/>
      <c r="CP76" s="165"/>
      <c r="CQ76" s="165"/>
      <c r="CR76" s="165"/>
      <c r="CS76" s="165"/>
      <c r="CT76" s="164"/>
      <c r="CU76" s="164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</row>
    <row r="77" spans="1:114" ht="16.5" thickBot="1" x14ac:dyDescent="0.25">
      <c r="A77" s="94"/>
      <c r="B77" s="63"/>
      <c r="C77" s="118"/>
      <c r="D77" s="118"/>
      <c r="E77" s="118"/>
      <c r="F77" s="118"/>
      <c r="G77" s="118"/>
      <c r="H77" s="118"/>
      <c r="I77" s="88"/>
      <c r="J77" s="88"/>
      <c r="K77" s="118"/>
      <c r="L77" s="118"/>
      <c r="M77" s="118"/>
      <c r="N77" s="118"/>
      <c r="O77" s="88"/>
      <c r="P77" s="88"/>
      <c r="Q77" s="88"/>
      <c r="R77" s="88"/>
      <c r="S77" s="118"/>
      <c r="T77" s="118"/>
      <c r="U77" s="118"/>
      <c r="V77" s="118"/>
      <c r="W77" s="118"/>
      <c r="X77" s="159"/>
      <c r="Y77" s="159"/>
      <c r="Z77" s="159"/>
      <c r="AA77" s="159"/>
      <c r="AB77" s="159"/>
      <c r="AC77" s="159"/>
      <c r="AD77" s="103"/>
      <c r="AE77" s="103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3"/>
      <c r="BF77" s="106"/>
      <c r="BG77" s="94"/>
      <c r="BH77" s="161"/>
      <c r="BI77" s="161"/>
      <c r="BJ77" s="855"/>
      <c r="BK77" s="856"/>
      <c r="BL77" s="856"/>
      <c r="BM77" s="856"/>
      <c r="BN77" s="856"/>
      <c r="BO77" s="856"/>
      <c r="BP77" s="857"/>
      <c r="BQ77" s="721" t="s">
        <v>136</v>
      </c>
      <c r="BR77" s="722"/>
      <c r="BS77" s="723"/>
      <c r="BT77" s="63"/>
      <c r="BU77" s="699" t="s">
        <v>147</v>
      </c>
      <c r="BV77" s="699"/>
      <c r="BW77" s="699"/>
      <c r="BX77" s="699"/>
      <c r="BY77" s="699"/>
      <c r="BZ77" s="699"/>
      <c r="CA77" s="699"/>
      <c r="CB77" s="699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164"/>
      <c r="CO77" s="164"/>
      <c r="CP77" s="164"/>
      <c r="CQ77" s="164"/>
      <c r="CR77" s="164"/>
      <c r="CS77" s="164"/>
      <c r="CT77" s="164"/>
      <c r="CU77" s="164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</row>
    <row r="78" spans="1:114" ht="16.5" thickBot="1" x14ac:dyDescent="0.25">
      <c r="A78" s="94"/>
      <c r="B78" s="63"/>
      <c r="C78" s="118"/>
      <c r="D78" s="118"/>
      <c r="E78" s="118"/>
      <c r="F78" s="118"/>
      <c r="G78" s="118"/>
      <c r="H78" s="118"/>
      <c r="I78" s="88"/>
      <c r="J78" s="88"/>
      <c r="K78" s="118"/>
      <c r="L78" s="118"/>
      <c r="M78" s="118"/>
      <c r="N78" s="118"/>
      <c r="O78" s="88"/>
      <c r="P78" s="88"/>
      <c r="Q78" s="88"/>
      <c r="R78" s="88"/>
      <c r="S78" s="118"/>
      <c r="T78" s="118"/>
      <c r="U78" s="118"/>
      <c r="V78" s="118"/>
      <c r="W78" s="118"/>
      <c r="X78" s="159"/>
      <c r="Y78" s="159"/>
      <c r="Z78" s="159"/>
      <c r="AA78" s="159"/>
      <c r="AB78" s="159"/>
      <c r="AC78" s="159"/>
      <c r="AD78" s="103"/>
      <c r="AE78" s="103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106"/>
      <c r="BF78" s="106"/>
      <c r="BG78" s="94"/>
      <c r="BH78" s="161"/>
      <c r="BI78" s="161"/>
      <c r="BJ78" s="718" t="e">
        <f>BJ63-BJ71-BJ72</f>
        <v>#VALUE!</v>
      </c>
      <c r="BK78" s="719"/>
      <c r="BL78" s="719"/>
      <c r="BM78" s="719"/>
      <c r="BN78" s="719"/>
      <c r="BO78" s="719"/>
      <c r="BP78" s="720"/>
      <c r="BQ78" s="721" t="s">
        <v>136</v>
      </c>
      <c r="BR78" s="722"/>
      <c r="BS78" s="723"/>
      <c r="BT78" s="63"/>
      <c r="BU78" s="699" t="s">
        <v>5</v>
      </c>
      <c r="BV78" s="699"/>
      <c r="BW78" s="699"/>
      <c r="BX78" s="699"/>
      <c r="BY78" s="699"/>
      <c r="BZ78" s="699"/>
      <c r="CA78" s="699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992"/>
      <c r="CO78" s="992"/>
      <c r="CP78" s="992"/>
      <c r="CQ78" s="992"/>
      <c r="CR78" s="992"/>
      <c r="CS78" s="992"/>
      <c r="CT78" s="164"/>
      <c r="CU78" s="164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</row>
    <row r="79" spans="1:114" ht="16.5" thickBot="1" x14ac:dyDescent="0.25">
      <c r="A79" s="94"/>
      <c r="B79" s="63"/>
      <c r="C79" s="118"/>
      <c r="D79" s="118"/>
      <c r="E79" s="118"/>
      <c r="F79" s="118"/>
      <c r="G79" s="118"/>
      <c r="H79" s="118"/>
      <c r="I79" s="88"/>
      <c r="J79" s="88"/>
      <c r="K79" s="118"/>
      <c r="L79" s="118"/>
      <c r="M79" s="118"/>
      <c r="N79" s="118"/>
      <c r="O79" s="88"/>
      <c r="P79" s="88"/>
      <c r="Q79" s="88"/>
      <c r="R79" s="88"/>
      <c r="S79" s="118"/>
      <c r="T79" s="118"/>
      <c r="U79" s="118"/>
      <c r="V79" s="118"/>
      <c r="W79" s="118"/>
      <c r="X79" s="159"/>
      <c r="Y79" s="159"/>
      <c r="Z79" s="159"/>
      <c r="AA79" s="159"/>
      <c r="AB79" s="159"/>
      <c r="AC79" s="159"/>
      <c r="AD79" s="103"/>
      <c r="AE79" s="103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106"/>
      <c r="BF79" s="106"/>
      <c r="BG79" s="94"/>
      <c r="BH79" s="161"/>
      <c r="BI79" s="161"/>
      <c r="BJ79" s="718" t="e">
        <f>BJ65-(BJ73*2)</f>
        <v>#VALUE!</v>
      </c>
      <c r="BK79" s="719"/>
      <c r="BL79" s="719"/>
      <c r="BM79" s="719"/>
      <c r="BN79" s="719"/>
      <c r="BO79" s="719"/>
      <c r="BP79" s="720"/>
      <c r="BQ79" s="721" t="s">
        <v>136</v>
      </c>
      <c r="BR79" s="722"/>
      <c r="BS79" s="723"/>
      <c r="BT79" s="63"/>
      <c r="BU79" s="699" t="s">
        <v>6</v>
      </c>
      <c r="BV79" s="699"/>
      <c r="BW79" s="699"/>
      <c r="BX79" s="699"/>
      <c r="BY79" s="699"/>
      <c r="BZ79" s="699"/>
      <c r="CA79" s="699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163"/>
      <c r="CO79" s="163"/>
      <c r="CP79" s="163"/>
      <c r="CQ79" s="167"/>
      <c r="CR79" s="167"/>
      <c r="CS79" s="167"/>
      <c r="CT79" s="164"/>
      <c r="CU79" s="164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</row>
    <row r="80" spans="1:114" ht="16.5" thickBot="1" x14ac:dyDescent="0.25">
      <c r="A80" s="94"/>
      <c r="B80" s="6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106"/>
      <c r="BF80" s="106"/>
      <c r="BG80" s="94"/>
      <c r="BH80" s="161"/>
      <c r="BI80" s="161"/>
      <c r="BJ80" s="711" t="str">
        <f>IF('AVENTOS planning tool'!BC6="","",IF('AVENTOS planning tool'!BC6="HF",CONCATENATE(INT('AVENTOS planning tool'!CG14*2)),CONCATENATE(INT('AVENTOS planning tool'!CG14))))</f>
        <v/>
      </c>
      <c r="BK80" s="712"/>
      <c r="BL80" s="713"/>
      <c r="BM80" s="67" t="s">
        <v>8</v>
      </c>
      <c r="BN80" s="67"/>
      <c r="BO80" s="711" t="str">
        <f>IF('AVENTOS planning tool'!BC6="","",IF('AVENTOS planning tool'!BC6="HF",CONCATENATE(ROUNDDOWN((('AVENTOS planning tool'!CG14*2-INT('AVENTOS planning tool'!CG14*2))*16),0)),CONCATENATE(ROUNDDOWN((('AVENTOS planning tool'!CG14-INT('AVENTOS planning tool'!CG14))*16),0))))</f>
        <v/>
      </c>
      <c r="BP80" s="712"/>
      <c r="BQ80" s="713"/>
      <c r="BR80" s="67" t="s">
        <v>72</v>
      </c>
      <c r="BS80" s="68"/>
      <c r="BT80" s="63"/>
      <c r="BU80" s="699" t="s">
        <v>7</v>
      </c>
      <c r="BV80" s="699"/>
      <c r="BW80" s="699"/>
      <c r="BX80" s="699"/>
      <c r="BY80" s="699"/>
      <c r="BZ80" s="699"/>
      <c r="CA80" s="699"/>
      <c r="CB80" s="69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3"/>
      <c r="CW80" s="63"/>
      <c r="CX80" s="63"/>
      <c r="CY80" s="63"/>
      <c r="CZ80" s="63"/>
      <c r="DA80" s="63"/>
      <c r="DB80" s="78"/>
      <c r="DC80" s="78"/>
      <c r="DD80" s="78"/>
      <c r="DE80" s="78"/>
      <c r="DF80" s="78"/>
      <c r="DG80" s="78"/>
      <c r="DH80" s="63"/>
      <c r="DI80" s="63"/>
      <c r="DJ80" s="63"/>
    </row>
    <row r="81" spans="1:114" ht="16.5" thickBot="1" x14ac:dyDescent="0.25">
      <c r="A81" s="94"/>
      <c r="B81" s="6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18"/>
      <c r="AU81" s="118"/>
      <c r="AV81" s="118"/>
      <c r="AW81" s="118"/>
      <c r="AX81" s="118"/>
      <c r="AY81" s="118"/>
      <c r="AZ81" s="118"/>
      <c r="BA81" s="88"/>
      <c r="BB81" s="88"/>
      <c r="BC81" s="88"/>
      <c r="BD81" s="103"/>
      <c r="BE81" s="106"/>
      <c r="BF81" s="106"/>
      <c r="BG81" s="94"/>
      <c r="BH81" s="161"/>
      <c r="BI81" s="161"/>
      <c r="BJ81" s="711" t="str">
        <f>IF('AVENTOS planning tool'!L27="","",'AVENTOS planning tool'!L27)</f>
        <v/>
      </c>
      <c r="BK81" s="712"/>
      <c r="BL81" s="713"/>
      <c r="BM81" s="67" t="s">
        <v>8</v>
      </c>
      <c r="BN81" s="67"/>
      <c r="BO81" s="711" t="str">
        <f>IF('AVENTOS planning tool'!S27="","",'AVENTOS planning tool'!S27)</f>
        <v/>
      </c>
      <c r="BP81" s="712"/>
      <c r="BQ81" s="713"/>
      <c r="BR81" s="67" t="s">
        <v>72</v>
      </c>
      <c r="BS81" s="68"/>
      <c r="BT81" s="63"/>
      <c r="BU81" s="699" t="s">
        <v>150</v>
      </c>
      <c r="BV81" s="699"/>
      <c r="BW81" s="699"/>
      <c r="BX81" s="699"/>
      <c r="BY81" s="699"/>
      <c r="BZ81" s="699"/>
      <c r="CA81" s="699"/>
      <c r="CB81" s="699"/>
      <c r="CC81" s="699"/>
      <c r="CD81" s="699"/>
      <c r="CE81" s="699"/>
      <c r="CF81" s="69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3"/>
      <c r="CW81" s="63"/>
      <c r="CX81" s="63"/>
      <c r="CY81" s="63"/>
      <c r="CZ81" s="63"/>
      <c r="DA81" s="63"/>
      <c r="DB81" s="168"/>
      <c r="DC81" s="168"/>
      <c r="DD81" s="168"/>
      <c r="DE81" s="166"/>
      <c r="DF81" s="166"/>
      <c r="DG81" s="168"/>
      <c r="DH81" s="63"/>
      <c r="DI81" s="63"/>
      <c r="DJ81" s="63"/>
    </row>
    <row r="82" spans="1:114" ht="16.5" thickBot="1" x14ac:dyDescent="0.25">
      <c r="A82" s="94"/>
      <c r="B82" s="6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18"/>
      <c r="AU82" s="118"/>
      <c r="AV82" s="118"/>
      <c r="AW82" s="118"/>
      <c r="AX82" s="118"/>
      <c r="AY82" s="118"/>
      <c r="AZ82" s="118"/>
      <c r="BA82" s="88"/>
      <c r="BB82" s="88"/>
      <c r="BC82" s="88"/>
      <c r="BD82" s="103"/>
      <c r="BE82" s="106"/>
      <c r="BF82" s="106"/>
      <c r="BG82" s="94"/>
      <c r="BH82" s="161"/>
      <c r="BI82" s="161"/>
      <c r="BJ82" s="70"/>
      <c r="BK82" s="70"/>
      <c r="BL82" s="71"/>
      <c r="BM82" s="71"/>
      <c r="BN82" s="70"/>
      <c r="BO82" s="70"/>
      <c r="BP82" s="70"/>
      <c r="BQ82" s="71"/>
      <c r="BR82" s="71"/>
      <c r="BS82" s="63"/>
      <c r="BT82" s="72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8"/>
      <c r="CX82" s="78"/>
      <c r="CY82" s="78"/>
      <c r="CZ82" s="78"/>
      <c r="DA82" s="78"/>
      <c r="DB82" s="168"/>
      <c r="DC82" s="168"/>
      <c r="DD82" s="168"/>
      <c r="DE82" s="166"/>
      <c r="DF82" s="166"/>
      <c r="DG82" s="168"/>
      <c r="DH82" s="78"/>
      <c r="DI82" s="78"/>
      <c r="DJ82" s="78"/>
    </row>
    <row r="83" spans="1:114" ht="16.5" thickBot="1" x14ac:dyDescent="0.25">
      <c r="A83" s="94"/>
      <c r="B83" s="6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18"/>
      <c r="AU83" s="118"/>
      <c r="AV83" s="118"/>
      <c r="AW83" s="118"/>
      <c r="AX83" s="118"/>
      <c r="AY83" s="118"/>
      <c r="AZ83" s="118"/>
      <c r="BA83" s="88"/>
      <c r="BB83" s="88"/>
      <c r="BC83" s="88"/>
      <c r="BD83" s="103"/>
      <c r="BE83" s="106"/>
      <c r="BF83" s="106"/>
      <c r="BG83" s="94"/>
      <c r="BH83" s="161"/>
      <c r="BI83" s="161"/>
      <c r="BJ83" s="700" t="str">
        <f>IF(BJ80="","",BJ80+BJ81)</f>
        <v/>
      </c>
      <c r="BK83" s="701"/>
      <c r="BL83" s="701"/>
      <c r="BM83" s="702"/>
      <c r="BN83" s="74"/>
      <c r="BO83" s="74"/>
      <c r="BP83" s="700" t="str">
        <f>IF(BO80="","",BO80+BO81)</f>
        <v/>
      </c>
      <c r="BQ83" s="701"/>
      <c r="BR83" s="701"/>
      <c r="BS83" s="702"/>
      <c r="BT83" s="75"/>
      <c r="BU83" s="76"/>
      <c r="BV83" s="700" t="str">
        <f>IF(BO80="","",IF(BJ84="","",IF(BP84&gt;=16,BJ84+1,IF(16&gt;BP84,BJ84))))</f>
        <v/>
      </c>
      <c r="BW83" s="701"/>
      <c r="BX83" s="701"/>
      <c r="BY83" s="702"/>
      <c r="BZ83" s="92"/>
      <c r="CA83" s="92"/>
      <c r="CB83" s="700" t="str">
        <f>IF(BP84="","",IF(BP84&lt;16,BP84,IF(BP84&gt;=16,BP84-16)))</f>
        <v/>
      </c>
      <c r="CC83" s="701"/>
      <c r="CD83" s="701"/>
      <c r="CE83" s="702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63"/>
      <c r="CY83" s="63"/>
      <c r="CZ83" s="63"/>
      <c r="DA83" s="168"/>
      <c r="DB83" s="71"/>
      <c r="DC83" s="71"/>
      <c r="DD83" s="71"/>
      <c r="DE83" s="71"/>
      <c r="DF83" s="71"/>
      <c r="DG83" s="71"/>
      <c r="DH83" s="168"/>
      <c r="DI83" s="168"/>
      <c r="DJ83" s="168"/>
    </row>
    <row r="84" spans="1:114" ht="16.5" thickBot="1" x14ac:dyDescent="0.25">
      <c r="A84" s="94"/>
      <c r="B84" s="63"/>
      <c r="C84" s="118"/>
      <c r="D84" s="118"/>
      <c r="E84" s="118"/>
      <c r="F84" s="118"/>
      <c r="G84" s="118"/>
      <c r="H84" s="118"/>
      <c r="I84" s="88"/>
      <c r="J84" s="88"/>
      <c r="K84" s="118"/>
      <c r="L84" s="118"/>
      <c r="M84" s="118"/>
      <c r="N84" s="118"/>
      <c r="O84" s="88"/>
      <c r="P84" s="88"/>
      <c r="Q84" s="88"/>
      <c r="R84" s="88"/>
      <c r="S84" s="118"/>
      <c r="T84" s="118"/>
      <c r="U84" s="118"/>
      <c r="V84" s="118"/>
      <c r="W84" s="118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18"/>
      <c r="AU84" s="118"/>
      <c r="AV84" s="118"/>
      <c r="AW84" s="118"/>
      <c r="AX84" s="118"/>
      <c r="AY84" s="118"/>
      <c r="AZ84" s="118"/>
      <c r="BA84" s="88"/>
      <c r="BB84" s="88"/>
      <c r="BC84" s="88"/>
      <c r="BD84" s="103"/>
      <c r="BE84" s="106"/>
      <c r="BF84" s="106"/>
      <c r="BG84" s="94"/>
      <c r="BH84" s="161"/>
      <c r="BI84" s="161"/>
      <c r="BJ84" s="700" t="str">
        <f>IF(BJ83="","",IF(BP83&gt;=16,BJ83+1,BJ83))</f>
        <v/>
      </c>
      <c r="BK84" s="701"/>
      <c r="BL84" s="701"/>
      <c r="BM84" s="702"/>
      <c r="BN84" s="74"/>
      <c r="BO84" s="74"/>
      <c r="BP84" s="700" t="str">
        <f>IF(BP83="","",IF(BP83&gt;=16,BP83-16,BP83))</f>
        <v/>
      </c>
      <c r="BQ84" s="701"/>
      <c r="BR84" s="701"/>
      <c r="BS84" s="702"/>
      <c r="BT84" s="74"/>
      <c r="BU84" s="74"/>
      <c r="BV84" s="700" t="str">
        <f>IF(BJ62="","",IF(BJ64="","",IF(BJ80="","",IF(BO80="","",IF(BJ81="","",IF(BO81="","",BV83))))))</f>
        <v/>
      </c>
      <c r="BW84" s="701"/>
      <c r="BX84" s="701"/>
      <c r="BY84" s="702"/>
      <c r="BZ84" s="92"/>
      <c r="CA84" s="92"/>
      <c r="CB84" s="704" t="str">
        <f>IF(BO80="","",ROUND(CB85,0))</f>
        <v/>
      </c>
      <c r="CC84" s="705"/>
      <c r="CD84" s="705"/>
      <c r="CE84" s="706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63"/>
      <c r="CY84" s="63"/>
      <c r="CZ84" s="63"/>
      <c r="DA84" s="168"/>
      <c r="DB84" s="63"/>
      <c r="DC84" s="63"/>
      <c r="DD84" s="63"/>
      <c r="DE84" s="63"/>
      <c r="DF84" s="63"/>
      <c r="DG84" s="63"/>
      <c r="DH84" s="168"/>
      <c r="DI84" s="168"/>
      <c r="DJ84" s="168"/>
    </row>
    <row r="85" spans="1:114" ht="16.5" thickBot="1" x14ac:dyDescent="0.25">
      <c r="A85" s="94"/>
      <c r="B85" s="63"/>
      <c r="C85" s="930"/>
      <c r="D85" s="699"/>
      <c r="E85" s="699"/>
      <c r="F85" s="699"/>
      <c r="G85" s="699"/>
      <c r="H85" s="699"/>
      <c r="I85" s="699"/>
      <c r="J85" s="699"/>
      <c r="K85" s="699"/>
      <c r="L85" s="699"/>
      <c r="M85" s="699"/>
      <c r="N85" s="699"/>
      <c r="O85" s="699"/>
      <c r="P85" s="699"/>
      <c r="Q85" s="699"/>
      <c r="R85" s="699"/>
      <c r="S85" s="699"/>
      <c r="T85" s="699"/>
      <c r="U85" s="699"/>
      <c r="V85" s="699"/>
      <c r="W85" s="699"/>
      <c r="X85" s="699"/>
      <c r="Y85" s="699"/>
      <c r="Z85" s="699"/>
      <c r="AA85" s="699"/>
      <c r="AB85" s="699"/>
      <c r="AC85" s="699"/>
      <c r="AD85" s="699"/>
      <c r="AE85" s="699"/>
      <c r="AF85" s="699"/>
      <c r="AG85" s="699"/>
      <c r="AH85" s="699"/>
      <c r="AI85" s="699"/>
      <c r="AJ85" s="699"/>
      <c r="AK85" s="699"/>
      <c r="AL85" s="699"/>
      <c r="AM85" s="699"/>
      <c r="AN85" s="699"/>
      <c r="AO85" s="699"/>
      <c r="AP85" s="699"/>
      <c r="AQ85" s="699"/>
      <c r="AR85" s="699"/>
      <c r="AS85" s="699"/>
      <c r="AT85" s="699"/>
      <c r="AU85" s="699"/>
      <c r="AV85" s="699"/>
      <c r="AW85" s="699"/>
      <c r="AX85" s="699"/>
      <c r="AY85" s="699"/>
      <c r="AZ85" s="699"/>
      <c r="BA85" s="699"/>
      <c r="BB85" s="699"/>
      <c r="BC85" s="699"/>
      <c r="BD85" s="699"/>
      <c r="BE85" s="699"/>
      <c r="BF85" s="106"/>
      <c r="BG85" s="94"/>
      <c r="BH85" s="161"/>
      <c r="BI85" s="161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700" t="e">
        <f>CB83/16*10</f>
        <v>#VALUE!</v>
      </c>
      <c r="CC85" s="701"/>
      <c r="CD85" s="701"/>
      <c r="CE85" s="702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71"/>
      <c r="CU85" s="71"/>
      <c r="CV85" s="71"/>
      <c r="CW85" s="71"/>
      <c r="CX85" s="71"/>
      <c r="CY85" s="71"/>
      <c r="CZ85" s="71"/>
      <c r="DA85" s="71"/>
      <c r="DB85" s="63"/>
      <c r="DC85" s="63"/>
      <c r="DD85" s="63"/>
      <c r="DE85" s="63"/>
      <c r="DF85" s="63"/>
      <c r="DG85" s="63"/>
      <c r="DH85" s="71"/>
      <c r="DI85" s="71"/>
      <c r="DJ85" s="71"/>
    </row>
    <row r="86" spans="1:114" ht="15.75" x14ac:dyDescent="0.2">
      <c r="A86" s="94"/>
      <c r="B86" s="63"/>
      <c r="C86" s="118"/>
      <c r="D86" s="118"/>
      <c r="E86" s="118"/>
      <c r="F86" s="118"/>
      <c r="G86" s="118"/>
      <c r="H86" s="118"/>
      <c r="I86" s="88"/>
      <c r="J86" s="88"/>
      <c r="K86" s="118"/>
      <c r="L86" s="118"/>
      <c r="M86" s="118"/>
      <c r="N86" s="118"/>
      <c r="O86" s="88"/>
      <c r="P86" s="88"/>
      <c r="Q86" s="88"/>
      <c r="R86" s="88"/>
      <c r="S86" s="118"/>
      <c r="T86" s="118"/>
      <c r="U86" s="118"/>
      <c r="V86" s="118"/>
      <c r="W86" s="118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18"/>
      <c r="AU86" s="118"/>
      <c r="AV86" s="118"/>
      <c r="AW86" s="118"/>
      <c r="AX86" s="118"/>
      <c r="AY86" s="118"/>
      <c r="AZ86" s="118"/>
      <c r="BA86" s="88"/>
      <c r="BB86" s="88"/>
      <c r="BC86" s="88"/>
      <c r="BD86" s="103"/>
      <c r="BE86" s="106"/>
      <c r="BF86" s="106"/>
      <c r="BG86" s="94"/>
      <c r="BH86" s="161"/>
      <c r="BI86" s="161"/>
      <c r="BJ86" s="699" t="s">
        <v>221</v>
      </c>
      <c r="BK86" s="699"/>
      <c r="BL86" s="699"/>
      <c r="BM86" s="699"/>
      <c r="BN86" s="699"/>
      <c r="BO86" s="699"/>
      <c r="BP86" s="699"/>
      <c r="BQ86" s="699"/>
      <c r="BR86" s="699"/>
      <c r="BS86" s="699"/>
      <c r="BT86" s="699"/>
      <c r="BU86" s="699"/>
      <c r="BV86" s="699"/>
      <c r="BW86" s="699"/>
      <c r="BX86" s="699"/>
      <c r="BY86" s="699"/>
      <c r="BZ86" s="699"/>
      <c r="CA86" s="699"/>
      <c r="CB86" s="699"/>
      <c r="CC86" s="699"/>
      <c r="CD86" s="699"/>
      <c r="CE86" s="699"/>
      <c r="CF86" s="699"/>
      <c r="CG86" s="699"/>
      <c r="CH86" s="699"/>
      <c r="CI86" s="699"/>
      <c r="CJ86" s="699"/>
      <c r="CK86" s="699"/>
      <c r="CL86" s="699"/>
      <c r="CM86" s="699"/>
      <c r="CN86" s="699"/>
      <c r="CO86" s="699"/>
      <c r="CP86" s="699"/>
      <c r="CQ86" s="699"/>
      <c r="CR86" s="699"/>
      <c r="CS86" s="699"/>
      <c r="CT86" s="73"/>
      <c r="CU86" s="73"/>
      <c r="CV86" s="73"/>
      <c r="CW86" s="73"/>
      <c r="CX86" s="7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</row>
    <row r="87" spans="1:114" ht="15.75" x14ac:dyDescent="0.2">
      <c r="A87" s="94"/>
      <c r="B87" s="94"/>
      <c r="C87" s="122"/>
      <c r="D87" s="122"/>
      <c r="E87" s="122"/>
      <c r="F87" s="122"/>
      <c r="G87" s="122"/>
      <c r="H87" s="122"/>
      <c r="I87" s="123"/>
      <c r="J87" s="123"/>
      <c r="K87" s="122"/>
      <c r="L87" s="122"/>
      <c r="M87" s="122"/>
      <c r="N87" s="122"/>
      <c r="O87" s="123"/>
      <c r="P87" s="123"/>
      <c r="Q87" s="123"/>
      <c r="R87" s="123"/>
      <c r="S87" s="122"/>
      <c r="T87" s="122"/>
      <c r="U87" s="122"/>
      <c r="V87" s="122"/>
      <c r="W87" s="122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2"/>
      <c r="AU87" s="122"/>
      <c r="AV87" s="122"/>
      <c r="AW87" s="122"/>
      <c r="AX87" s="122"/>
      <c r="AY87" s="122"/>
      <c r="AZ87" s="122"/>
      <c r="BA87" s="123"/>
      <c r="BB87" s="123"/>
      <c r="BC87" s="123"/>
      <c r="BD87" s="125"/>
      <c r="BE87" s="126"/>
      <c r="BF87" s="126"/>
      <c r="BG87" s="94"/>
      <c r="BH87" s="161"/>
      <c r="BI87" s="161"/>
      <c r="BJ87" s="88" t="s">
        <v>138</v>
      </c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73"/>
      <c r="CU87" s="73"/>
      <c r="CV87" s="73"/>
      <c r="CW87" s="73"/>
      <c r="CX87" s="7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</row>
    <row r="88" spans="1:114" ht="23.25" x14ac:dyDescent="0.2">
      <c r="A88" s="1"/>
      <c r="B88" s="1"/>
      <c r="C88" s="906" t="s">
        <v>723</v>
      </c>
      <c r="D88" s="906"/>
      <c r="E88" s="906"/>
      <c r="F88" s="906"/>
      <c r="G88" s="906"/>
      <c r="H88" s="906"/>
      <c r="I88" s="906"/>
      <c r="J88" s="906"/>
      <c r="K88" s="906"/>
      <c r="L88" s="906"/>
      <c r="M88" s="906"/>
      <c r="N88" s="906"/>
      <c r="O88" s="906"/>
      <c r="P88" s="906"/>
      <c r="Q88" s="906"/>
      <c r="R88" s="906"/>
      <c r="S88" s="906"/>
      <c r="T88" s="906"/>
      <c r="U88" s="906"/>
      <c r="V88" s="906"/>
      <c r="W88" s="906"/>
      <c r="X88" s="906"/>
      <c r="Y88" s="906"/>
      <c r="Z88" s="906"/>
      <c r="AA88" s="906"/>
      <c r="AB88" s="906"/>
      <c r="AC88" s="906"/>
      <c r="AD88" s="906"/>
      <c r="AE88" s="906"/>
      <c r="AF88" s="906"/>
      <c r="AG88" s="906"/>
      <c r="AH88" s="906"/>
      <c r="AI88" s="906"/>
      <c r="AJ88" s="906"/>
      <c r="AK88" s="906"/>
      <c r="AL88" s="906"/>
      <c r="AM88" s="906"/>
      <c r="AN88" s="906"/>
      <c r="AO88" s="906"/>
      <c r="AP88" s="906"/>
      <c r="AQ88" s="906"/>
      <c r="AR88" s="906"/>
      <c r="AS88" s="906"/>
      <c r="AT88" s="906"/>
      <c r="AU88" s="906"/>
      <c r="AV88" s="906"/>
      <c r="AW88" s="906"/>
      <c r="AX88" s="906"/>
      <c r="AY88" s="906"/>
      <c r="AZ88" s="906"/>
      <c r="BA88" s="906"/>
      <c r="BB88" s="906"/>
      <c r="BC88" s="906"/>
      <c r="BD88" s="906"/>
      <c r="BE88" s="906"/>
      <c r="BF88" s="1"/>
      <c r="BG88" s="115"/>
      <c r="BH88" s="161"/>
      <c r="BI88" s="161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6"/>
      <c r="CO88" s="66"/>
      <c r="CP88" s="66"/>
      <c r="CQ88" s="66"/>
      <c r="CR88" s="66"/>
      <c r="CS88" s="66"/>
      <c r="CT88" s="73"/>
      <c r="CU88" s="73"/>
      <c r="CV88" s="73"/>
      <c r="CW88" s="73"/>
      <c r="CX88" s="7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</row>
    <row r="89" spans="1:114" ht="13.5" thickBot="1" x14ac:dyDescent="0.25">
      <c r="A89" s="94"/>
      <c r="B89" s="90"/>
      <c r="C89" s="90"/>
      <c r="D89" s="90"/>
      <c r="E89" s="90"/>
      <c r="F89" s="90"/>
      <c r="G89" s="94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4"/>
      <c r="BH89" s="161"/>
      <c r="BI89" s="161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71"/>
      <c r="CE89" s="71"/>
      <c r="CF89" s="71"/>
      <c r="CG89" s="71"/>
      <c r="CH89" s="71"/>
      <c r="CI89" s="71"/>
      <c r="CJ89" s="71"/>
      <c r="CK89" s="71"/>
      <c r="CL89" s="71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</row>
    <row r="90" spans="1:114" ht="15.75" thickBot="1" x14ac:dyDescent="0.25">
      <c r="A90" s="94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131"/>
      <c r="BH90" s="161"/>
      <c r="BI90" s="162"/>
      <c r="BJ90" s="708">
        <v>10</v>
      </c>
      <c r="BK90" s="709"/>
      <c r="BL90" s="709"/>
      <c r="BM90" s="709"/>
      <c r="BN90" s="709"/>
      <c r="BO90" s="709"/>
      <c r="BP90" s="710"/>
      <c r="BQ90" s="721" t="s">
        <v>136</v>
      </c>
      <c r="BR90" s="722"/>
      <c r="BS90" s="723"/>
      <c r="BT90" s="63"/>
      <c r="BU90" s="699" t="s">
        <v>153</v>
      </c>
      <c r="BV90" s="699"/>
      <c r="BW90" s="699"/>
      <c r="BX90" s="699"/>
      <c r="BY90" s="699"/>
      <c r="BZ90" s="699"/>
      <c r="CA90" s="699"/>
      <c r="CB90" s="699"/>
      <c r="CC90" s="699"/>
      <c r="CD90" s="699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</row>
    <row r="91" spans="1:114" ht="15.75" thickBot="1" x14ac:dyDescent="0.25">
      <c r="A91" s="94"/>
      <c r="B91" s="63"/>
      <c r="C91" s="894" t="s">
        <v>637</v>
      </c>
      <c r="D91" s="895"/>
      <c r="E91" s="895"/>
      <c r="F91" s="895"/>
      <c r="G91" s="895"/>
      <c r="H91" s="895"/>
      <c r="I91" s="895"/>
      <c r="J91" s="895"/>
      <c r="K91" s="895"/>
      <c r="L91" s="895"/>
      <c r="M91" s="895"/>
      <c r="N91" s="895"/>
      <c r="O91" s="895"/>
      <c r="P91" s="895"/>
      <c r="Q91" s="895"/>
      <c r="R91" s="895"/>
      <c r="S91" s="895"/>
      <c r="T91" s="895"/>
      <c r="U91" s="895"/>
      <c r="V91" s="895"/>
      <c r="W91" s="895"/>
      <c r="X91" s="895"/>
      <c r="Y91" s="895"/>
      <c r="Z91" s="895"/>
      <c r="AA91" s="895"/>
      <c r="AB91" s="895"/>
      <c r="AC91" s="895"/>
      <c r="AD91" s="895"/>
      <c r="AE91" s="929">
        <f>AB11</f>
        <v>0</v>
      </c>
      <c r="AF91" s="927"/>
      <c r="AG91" s="927"/>
      <c r="AH91" s="927"/>
      <c r="AI91" s="927"/>
      <c r="AJ91" s="927"/>
      <c r="AK91" s="927"/>
      <c r="AL91" s="927"/>
      <c r="AM91" s="927"/>
      <c r="AN91" s="927"/>
      <c r="AO91" s="927"/>
      <c r="AP91" s="216"/>
      <c r="AQ91" s="63"/>
      <c r="AR91" s="63"/>
      <c r="AS91" s="63"/>
      <c r="AT91" s="63"/>
      <c r="AU91" s="63"/>
      <c r="AV91" s="63"/>
      <c r="AW91" s="63"/>
      <c r="AX91" s="132"/>
      <c r="AY91" s="132"/>
      <c r="AZ91" s="132"/>
      <c r="BA91" s="132"/>
      <c r="BB91" s="132"/>
      <c r="BC91" s="132"/>
      <c r="BD91" s="132"/>
      <c r="BE91" s="132"/>
      <c r="BF91" s="132"/>
      <c r="BG91" s="131"/>
      <c r="BH91" s="161"/>
      <c r="BI91" s="162"/>
      <c r="BJ91" s="708">
        <v>10</v>
      </c>
      <c r="BK91" s="709"/>
      <c r="BL91" s="709"/>
      <c r="BM91" s="709"/>
      <c r="BN91" s="709"/>
      <c r="BO91" s="709"/>
      <c r="BP91" s="710"/>
      <c r="BQ91" s="721" t="s">
        <v>136</v>
      </c>
      <c r="BR91" s="722"/>
      <c r="BS91" s="723"/>
      <c r="BT91" s="63"/>
      <c r="BU91" s="699" t="s">
        <v>154</v>
      </c>
      <c r="BV91" s="699"/>
      <c r="BW91" s="699"/>
      <c r="BX91" s="699"/>
      <c r="BY91" s="699"/>
      <c r="BZ91" s="699"/>
      <c r="CA91" s="699"/>
      <c r="CB91" s="699"/>
      <c r="CC91" s="699"/>
      <c r="CD91" s="699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</row>
    <row r="92" spans="1:114" ht="17.25" customHeight="1" thickBot="1" x14ac:dyDescent="0.25">
      <c r="A92" s="94"/>
      <c r="B92" s="63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214"/>
      <c r="AB92" s="214"/>
      <c r="AC92" s="215"/>
      <c r="AD92" s="63"/>
      <c r="AE92" s="132"/>
      <c r="AF92" s="132"/>
      <c r="AG92" s="63"/>
      <c r="AH92" s="63"/>
      <c r="AI92" s="63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1"/>
      <c r="BH92" s="161"/>
      <c r="BI92" s="162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</row>
    <row r="93" spans="1:114" ht="17.25" customHeight="1" thickBot="1" x14ac:dyDescent="0.25">
      <c r="A93" s="94"/>
      <c r="B93" s="63"/>
      <c r="C93" s="63"/>
      <c r="D93" s="63"/>
      <c r="E93" s="507" t="s">
        <v>720</v>
      </c>
      <c r="F93" s="71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506"/>
      <c r="AD93" s="565" t="s">
        <v>725</v>
      </c>
      <c r="AE93" s="132"/>
      <c r="AF93" s="132"/>
      <c r="AG93" s="63"/>
      <c r="AH93" s="63"/>
      <c r="AI93" s="63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94"/>
      <c r="BH93" s="161"/>
      <c r="BI93" s="162"/>
      <c r="BJ93" s="984" t="str">
        <f>IF(BJ90="","",IF(BJ91="","",IF(BJ91&lt;40,"ERROR",IF(BJ91+BJ74-BJ90-BJ70-18.5&gt;=0,1,2))))</f>
        <v>ERROR</v>
      </c>
      <c r="BK93" s="985"/>
      <c r="BL93" s="985"/>
      <c r="BM93" s="986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</row>
    <row r="94" spans="1:114" ht="17.25" customHeight="1" x14ac:dyDescent="0.2">
      <c r="A94" s="94"/>
      <c r="B94" s="63"/>
      <c r="C94" s="63"/>
      <c r="D94" s="63"/>
      <c r="E94" s="63"/>
      <c r="F94" s="71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71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94"/>
      <c r="BH94" s="161"/>
      <c r="BI94" s="162"/>
      <c r="BJ94" s="63"/>
      <c r="BK94" s="63"/>
      <c r="BL94" s="63"/>
      <c r="BM94" s="71"/>
      <c r="BN94" s="70"/>
      <c r="BO94" s="70"/>
      <c r="BP94" s="70"/>
      <c r="BQ94" s="71"/>
      <c r="BR94" s="71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</row>
    <row r="95" spans="1:114" ht="17.25" customHeight="1" thickBot="1" x14ac:dyDescent="0.25">
      <c r="A95" s="94"/>
      <c r="B95" s="63"/>
      <c r="C95" s="63"/>
      <c r="D95" s="63"/>
      <c r="E95" s="63"/>
      <c r="F95" s="71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63"/>
      <c r="AP95" s="121"/>
      <c r="AQ95" s="121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94"/>
      <c r="BH95" s="161"/>
      <c r="BI95" s="162"/>
      <c r="BJ95" s="162"/>
      <c r="BK95" s="162"/>
      <c r="BL95" s="162"/>
      <c r="BM95" s="162"/>
      <c r="BN95" s="162"/>
      <c r="BO95" s="162"/>
      <c r="BP95" s="162"/>
      <c r="BQ95" s="162"/>
      <c r="BR95" s="162"/>
      <c r="BS95" s="162"/>
      <c r="BT95" s="162"/>
      <c r="BU95" s="162"/>
      <c r="BV95" s="162"/>
      <c r="BW95" s="162"/>
      <c r="BX95" s="162"/>
    </row>
    <row r="96" spans="1:114" ht="17.25" customHeight="1" thickBot="1" x14ac:dyDescent="0.25">
      <c r="A96" s="94"/>
      <c r="B96" s="63"/>
      <c r="C96" s="63"/>
      <c r="D96" s="63"/>
      <c r="E96" s="63"/>
      <c r="F96" s="71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121"/>
      <c r="AD96" s="121"/>
      <c r="AE96" s="121"/>
      <c r="AF96" s="121"/>
      <c r="AG96" s="121"/>
      <c r="AH96" s="121"/>
      <c r="AI96" s="121"/>
      <c r="AJ96" s="121"/>
      <c r="AK96" s="121"/>
      <c r="AL96" s="132"/>
      <c r="AM96" s="121"/>
      <c r="AN96" s="514" t="s">
        <v>724</v>
      </c>
      <c r="AO96" s="121"/>
      <c r="AP96" s="920" t="e">
        <f>IF('AVENTOS planning tool'!CG4="FF", "",C38)</f>
        <v>#N/A</v>
      </c>
      <c r="AQ96" s="921"/>
      <c r="AR96" s="921"/>
      <c r="AS96" s="921"/>
      <c r="AT96" s="922"/>
      <c r="AU96" s="721" t="s">
        <v>136</v>
      </c>
      <c r="AV96" s="722"/>
      <c r="AW96" s="723"/>
      <c r="AX96" s="132"/>
      <c r="AY96" s="132"/>
      <c r="AZ96" s="132"/>
      <c r="BA96" s="132"/>
      <c r="BB96" s="132"/>
      <c r="BC96" s="132"/>
      <c r="BD96" s="132"/>
      <c r="BE96" s="132"/>
      <c r="BF96" s="132"/>
      <c r="BG96" s="94"/>
      <c r="BH96" s="161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</row>
    <row r="97" spans="1:76" ht="17.25" customHeight="1" x14ac:dyDescent="0.2">
      <c r="A97" s="94"/>
      <c r="B97" s="63"/>
      <c r="C97" s="63"/>
      <c r="D97" s="63"/>
      <c r="E97" s="63"/>
      <c r="F97" s="71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121"/>
      <c r="AD97" s="121"/>
      <c r="AE97" s="121"/>
      <c r="AF97" s="121"/>
      <c r="AG97" s="121"/>
      <c r="AH97" s="121"/>
      <c r="AI97" s="121"/>
      <c r="AJ97" s="121"/>
      <c r="AK97" s="121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94"/>
      <c r="BH97" s="161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</row>
    <row r="98" spans="1:76" ht="17.25" customHeight="1" thickBot="1" x14ac:dyDescent="0.25">
      <c r="A98" s="94"/>
      <c r="B98" s="63"/>
      <c r="C98" s="63"/>
      <c r="D98" s="63"/>
      <c r="E98" s="63"/>
      <c r="F98" s="71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121"/>
      <c r="AD98" s="121"/>
      <c r="AE98" s="121"/>
      <c r="AF98" s="121"/>
      <c r="AG98" s="121"/>
      <c r="AH98" s="121"/>
      <c r="AI98" s="121"/>
      <c r="AJ98" s="121"/>
      <c r="AK98" s="121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94"/>
      <c r="BH98" s="161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</row>
    <row r="99" spans="1:76" ht="17.25" customHeight="1" thickBot="1" x14ac:dyDescent="0.25">
      <c r="A99" s="94"/>
      <c r="B99" s="63"/>
      <c r="C99" s="63"/>
      <c r="D99" s="63"/>
      <c r="E99" s="63"/>
      <c r="F99" s="71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121"/>
      <c r="AD99" s="121"/>
      <c r="AE99" s="121"/>
      <c r="AF99" s="121"/>
      <c r="AG99" s="121"/>
      <c r="AH99" s="121"/>
      <c r="AI99" s="121"/>
      <c r="AJ99" s="121"/>
      <c r="AK99" s="121"/>
      <c r="AL99" s="132"/>
      <c r="AM99" s="132"/>
      <c r="AN99" s="514" t="s">
        <v>780</v>
      </c>
      <c r="AO99" s="121"/>
      <c r="AP99" s="920">
        <f>IF('AVENTOS planning tool'!CG4="FF", "",15.5+BJ77)</f>
        <v>15.5</v>
      </c>
      <c r="AQ99" s="921"/>
      <c r="AR99" s="921"/>
      <c r="AS99" s="921"/>
      <c r="AT99" s="922"/>
      <c r="AU99" s="721" t="s">
        <v>136</v>
      </c>
      <c r="AV99" s="722"/>
      <c r="AW99" s="723"/>
      <c r="AX99" s="132"/>
      <c r="AY99" s="132"/>
      <c r="AZ99" s="132"/>
      <c r="BA99" s="132"/>
      <c r="BB99" s="132"/>
      <c r="BC99" s="132"/>
      <c r="BD99" s="132"/>
      <c r="BE99" s="132"/>
      <c r="BF99" s="132"/>
      <c r="BG99" s="94"/>
      <c r="BH99" s="161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</row>
    <row r="100" spans="1:76" ht="17.25" customHeight="1" x14ac:dyDescent="0.2">
      <c r="A100" s="94"/>
      <c r="B100" s="63"/>
      <c r="C100" s="63"/>
      <c r="D100" s="63"/>
      <c r="E100" s="63"/>
      <c r="F100" s="71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94"/>
      <c r="BH100" s="161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</row>
    <row r="101" spans="1:76" ht="17.25" customHeight="1" x14ac:dyDescent="0.2">
      <c r="A101" s="94"/>
      <c r="B101" s="63"/>
      <c r="C101" s="63"/>
      <c r="D101" s="63"/>
      <c r="E101" s="63"/>
      <c r="F101" s="71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930" t="s">
        <v>223</v>
      </c>
      <c r="X101" s="699"/>
      <c r="Y101" s="699"/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699"/>
      <c r="AO101" s="699"/>
      <c r="AP101" s="699"/>
      <c r="AQ101" s="699"/>
      <c r="AR101" s="699"/>
      <c r="AS101" s="699"/>
      <c r="AT101" s="699"/>
      <c r="AU101" s="699"/>
      <c r="AV101" s="699"/>
      <c r="AW101" s="699"/>
      <c r="AX101" s="699"/>
      <c r="AY101" s="699"/>
      <c r="AZ101" s="699"/>
      <c r="BA101" s="699"/>
      <c r="BB101" s="699"/>
      <c r="BC101" s="699"/>
      <c r="BD101" s="699"/>
      <c r="BE101" s="699"/>
      <c r="BF101" s="699"/>
      <c r="BG101" s="94"/>
      <c r="BH101" s="161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</row>
    <row r="102" spans="1:76" ht="17.25" customHeight="1" x14ac:dyDescent="0.2">
      <c r="A102" s="94"/>
      <c r="B102" s="63"/>
      <c r="C102" s="63"/>
      <c r="D102" s="63"/>
      <c r="E102" s="63"/>
      <c r="F102" s="71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94"/>
      <c r="BH102" s="161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</row>
    <row r="103" spans="1:76" ht="17.25" customHeight="1" x14ac:dyDescent="0.2">
      <c r="A103" s="94"/>
      <c r="B103" s="63"/>
      <c r="C103" s="63"/>
      <c r="D103" s="63"/>
      <c r="E103" s="63"/>
      <c r="F103" s="71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132"/>
      <c r="Z103" s="132"/>
      <c r="AA103" s="132"/>
      <c r="AB103" s="132"/>
      <c r="AC103" s="132"/>
      <c r="AD103" s="132"/>
      <c r="AE103" s="132"/>
      <c r="AF103" s="132"/>
      <c r="AG103" s="132"/>
      <c r="AH103" s="132"/>
      <c r="AI103" s="132"/>
      <c r="AJ103" s="132"/>
      <c r="AK103" s="132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  <c r="AW103" s="132"/>
      <c r="AX103" s="132"/>
      <c r="AY103" s="132"/>
      <c r="AZ103" s="132"/>
      <c r="BA103" s="132"/>
      <c r="BB103" s="132"/>
      <c r="BC103" s="132"/>
      <c r="BD103" s="132"/>
      <c r="BE103" s="132"/>
      <c r="BF103" s="132"/>
      <c r="BG103" s="131"/>
      <c r="BH103" s="161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</row>
    <row r="104" spans="1:76" ht="17.25" customHeight="1" x14ac:dyDescent="0.2">
      <c r="A104" s="94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2"/>
      <c r="BA104" s="132"/>
      <c r="BB104" s="132"/>
      <c r="BC104" s="132"/>
      <c r="BD104" s="132"/>
      <c r="BE104" s="132"/>
      <c r="BF104" s="132"/>
      <c r="BG104" s="131"/>
      <c r="BH104" s="161"/>
      <c r="BI104" s="161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</row>
    <row r="105" spans="1:76" ht="17.25" customHeight="1" x14ac:dyDescent="0.2">
      <c r="A105" s="94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132"/>
      <c r="AR105" s="132"/>
      <c r="AS105" s="132"/>
      <c r="AT105" s="132"/>
      <c r="AU105" s="132"/>
      <c r="AV105" s="132"/>
      <c r="AW105" s="132"/>
      <c r="AX105" s="132"/>
      <c r="AY105" s="132"/>
      <c r="AZ105" s="132"/>
      <c r="BA105" s="132"/>
      <c r="BB105" s="132"/>
      <c r="BC105" s="132"/>
      <c r="BD105" s="132"/>
      <c r="BE105" s="132"/>
      <c r="BF105" s="132"/>
      <c r="BG105" s="94"/>
      <c r="BH105" s="161"/>
      <c r="BI105" s="161"/>
      <c r="BJ105" s="161"/>
      <c r="BK105" s="161"/>
      <c r="BL105" s="161"/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1"/>
      <c r="BX105" s="161"/>
    </row>
    <row r="106" spans="1:76" ht="17.25" customHeight="1" x14ac:dyDescent="0.2">
      <c r="A106" s="94"/>
      <c r="B106" s="63"/>
      <c r="C106" s="63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G106" s="94"/>
      <c r="BH106" s="161"/>
      <c r="BI106" s="161"/>
      <c r="BJ106" s="161"/>
      <c r="BK106" s="161"/>
      <c r="BL106" s="161"/>
      <c r="BM106" s="161"/>
      <c r="BN106" s="161"/>
      <c r="BO106" s="161"/>
      <c r="BP106" s="161"/>
      <c r="BQ106" s="161"/>
      <c r="BR106" s="161"/>
      <c r="BS106" s="161"/>
      <c r="BT106" s="161"/>
      <c r="BU106" s="161"/>
      <c r="BV106" s="161"/>
      <c r="BW106" s="161"/>
      <c r="BX106" s="161"/>
    </row>
    <row r="107" spans="1:76" ht="17.25" customHeight="1" x14ac:dyDescent="0.2">
      <c r="A107" s="94"/>
      <c r="B107" s="63"/>
      <c r="C107" s="63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94"/>
      <c r="BH107" s="161"/>
      <c r="BI107" s="161"/>
      <c r="BJ107" s="161"/>
      <c r="BK107" s="161"/>
      <c r="BL107" s="161"/>
      <c r="BM107" s="161"/>
      <c r="BN107" s="161"/>
      <c r="BO107" s="161"/>
      <c r="BP107" s="161"/>
      <c r="BQ107" s="161"/>
      <c r="BR107" s="161"/>
      <c r="BS107" s="161"/>
      <c r="BT107" s="161"/>
      <c r="BU107" s="161"/>
      <c r="BV107" s="161"/>
      <c r="BW107" s="161"/>
      <c r="BX107" s="161"/>
    </row>
    <row r="108" spans="1:76" ht="17.25" customHeight="1" x14ac:dyDescent="0.2">
      <c r="A108" s="94"/>
      <c r="B108" s="63"/>
      <c r="C108" s="63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132"/>
      <c r="AR108" s="132"/>
      <c r="AS108" s="132"/>
      <c r="AT108" s="132"/>
      <c r="AU108" s="132"/>
      <c r="AV108" s="132"/>
      <c r="AW108" s="132"/>
      <c r="AX108" s="132"/>
      <c r="AY108" s="132"/>
      <c r="AZ108" s="132"/>
      <c r="BA108" s="132"/>
      <c r="BB108" s="132"/>
      <c r="BC108" s="132"/>
      <c r="BD108" s="132"/>
      <c r="BE108" s="132"/>
      <c r="BF108" s="132"/>
      <c r="BG108" s="94"/>
      <c r="BH108" s="161"/>
      <c r="BI108" s="162"/>
      <c r="BJ108" s="161"/>
      <c r="BK108" s="161"/>
      <c r="BL108" s="161"/>
      <c r="BM108" s="161"/>
      <c r="BN108" s="161"/>
      <c r="BO108" s="161"/>
      <c r="BP108" s="161"/>
      <c r="BQ108" s="161"/>
      <c r="BR108" s="161"/>
      <c r="BS108" s="161"/>
      <c r="BT108" s="161"/>
      <c r="BU108" s="161"/>
      <c r="BV108" s="161"/>
      <c r="BW108" s="161"/>
      <c r="BX108" s="161"/>
    </row>
    <row r="109" spans="1:76" ht="17.25" customHeight="1" x14ac:dyDescent="0.2">
      <c r="A109" s="94"/>
      <c r="B109" s="63"/>
      <c r="C109" s="63"/>
      <c r="D109" s="132"/>
      <c r="E109" s="507" t="s">
        <v>721</v>
      </c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132"/>
      <c r="AR109" s="132"/>
      <c r="AS109" s="132"/>
      <c r="AT109" s="132"/>
      <c r="AU109" s="132"/>
      <c r="AV109" s="132"/>
      <c r="AW109" s="132"/>
      <c r="AX109" s="132"/>
      <c r="AY109" s="132"/>
      <c r="AZ109" s="132"/>
      <c r="BA109" s="132"/>
      <c r="BB109" s="132"/>
      <c r="BC109" s="132"/>
      <c r="BD109" s="132"/>
      <c r="BE109" s="132"/>
      <c r="BF109" s="132"/>
      <c r="BG109" s="94"/>
      <c r="BH109" s="161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</row>
    <row r="110" spans="1:76" ht="17.25" customHeight="1" x14ac:dyDescent="0.2">
      <c r="A110" s="94"/>
      <c r="B110" s="63"/>
      <c r="C110" s="63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63"/>
      <c r="Z110" s="63"/>
      <c r="AA110" s="63"/>
      <c r="AB110" s="63"/>
      <c r="AC110" s="565" t="s">
        <v>725</v>
      </c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132"/>
      <c r="AR110" s="132"/>
      <c r="AS110" s="132"/>
      <c r="AT110" s="132"/>
      <c r="AU110" s="132"/>
      <c r="AV110" s="132"/>
      <c r="AW110" s="132"/>
      <c r="AX110" s="132"/>
      <c r="AY110" s="132"/>
      <c r="AZ110" s="132"/>
      <c r="BA110" s="132"/>
      <c r="BB110" s="132"/>
      <c r="BC110" s="132"/>
      <c r="BD110" s="132"/>
      <c r="BE110" s="132"/>
      <c r="BF110" s="132"/>
      <c r="BG110" s="94"/>
      <c r="BH110" s="161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</row>
    <row r="111" spans="1:76" ht="17.25" customHeight="1" thickBot="1" x14ac:dyDescent="0.25">
      <c r="A111" s="94"/>
      <c r="B111" s="63"/>
      <c r="C111" s="63"/>
      <c r="D111" s="132"/>
      <c r="E111" s="132"/>
      <c r="F111" s="132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132"/>
      <c r="AR111" s="132"/>
      <c r="AS111" s="132"/>
      <c r="AT111" s="132"/>
      <c r="AU111" s="132"/>
      <c r="AV111" s="132"/>
      <c r="AW111" s="132"/>
      <c r="AX111" s="132"/>
      <c r="AY111" s="132"/>
      <c r="AZ111" s="132"/>
      <c r="BA111" s="132"/>
      <c r="BB111" s="132"/>
      <c r="BC111" s="132"/>
      <c r="BD111" s="132"/>
      <c r="BE111" s="132"/>
      <c r="BF111" s="132"/>
      <c r="BG111" s="94"/>
      <c r="BH111" s="161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</row>
    <row r="112" spans="1:76" ht="17.25" customHeight="1" thickBot="1" x14ac:dyDescent="0.25">
      <c r="A112" s="131"/>
      <c r="B112" s="132"/>
      <c r="C112" s="132"/>
      <c r="D112" s="132"/>
      <c r="E112" s="132"/>
      <c r="F112" s="132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121"/>
      <c r="AN112" s="514" t="s">
        <v>724</v>
      </c>
      <c r="AO112" s="121"/>
      <c r="AP112" s="920" t="e">
        <f>IF('AVENTOS planning tool'!CG4="P", "",C38)</f>
        <v>#N/A</v>
      </c>
      <c r="AQ112" s="921"/>
      <c r="AR112" s="921"/>
      <c r="AS112" s="921"/>
      <c r="AT112" s="922"/>
      <c r="AU112" s="721" t="s">
        <v>136</v>
      </c>
      <c r="AV112" s="722"/>
      <c r="AW112" s="723"/>
      <c r="AX112" s="132"/>
      <c r="AY112" s="132"/>
      <c r="AZ112" s="132"/>
      <c r="BA112" s="132"/>
      <c r="BB112" s="132"/>
      <c r="BC112" s="132"/>
      <c r="BD112" s="132"/>
      <c r="BE112" s="132"/>
      <c r="BF112" s="132"/>
      <c r="BG112" s="94"/>
      <c r="BH112" s="161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</row>
    <row r="113" spans="1:139" ht="17.25" customHeight="1" x14ac:dyDescent="0.2">
      <c r="A113" s="131"/>
      <c r="B113" s="132"/>
      <c r="C113" s="71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  <c r="AW113" s="132"/>
      <c r="AX113" s="132"/>
      <c r="AY113" s="132"/>
      <c r="AZ113" s="132"/>
      <c r="BA113" s="132"/>
      <c r="BB113" s="132"/>
      <c r="BC113" s="132"/>
      <c r="BD113" s="132"/>
      <c r="BE113" s="132"/>
      <c r="BF113" s="132"/>
      <c r="BG113" s="94"/>
      <c r="BH113" s="161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</row>
    <row r="114" spans="1:139" ht="17.25" customHeight="1" thickBot="1" x14ac:dyDescent="0.25">
      <c r="A114" s="131"/>
      <c r="B114" s="132"/>
      <c r="C114" s="63"/>
      <c r="D114" s="63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63"/>
      <c r="R114" s="121"/>
      <c r="S114" s="121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  <c r="AW114" s="132"/>
      <c r="AX114" s="132"/>
      <c r="AY114" s="132"/>
      <c r="AZ114" s="132"/>
      <c r="BA114" s="132"/>
      <c r="BB114" s="132"/>
      <c r="BC114" s="132"/>
      <c r="BD114" s="132"/>
      <c r="BE114" s="132"/>
      <c r="BF114" s="132"/>
      <c r="BG114" s="94"/>
      <c r="BH114" s="161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</row>
    <row r="115" spans="1:139" ht="17.25" customHeight="1" thickBot="1" x14ac:dyDescent="0.25">
      <c r="A115" s="131"/>
      <c r="B115" s="132"/>
      <c r="C115" s="121"/>
      <c r="D115" s="121"/>
      <c r="E115" s="121"/>
      <c r="F115" s="508"/>
      <c r="G115" s="509"/>
      <c r="H115" s="509"/>
      <c r="I115" s="509"/>
      <c r="J115" s="510"/>
      <c r="K115" s="511"/>
      <c r="L115" s="67"/>
      <c r="M115" s="68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  <c r="AB115" s="132"/>
      <c r="AC115" s="132"/>
      <c r="AD115" s="132"/>
      <c r="AE115" s="132"/>
      <c r="AF115" s="132"/>
      <c r="AG115" s="132"/>
      <c r="AH115" s="132"/>
      <c r="AI115" s="132"/>
      <c r="AJ115" s="132"/>
      <c r="AK115" s="132"/>
      <c r="AL115" s="132"/>
      <c r="AM115" s="132"/>
      <c r="AN115" s="514" t="s">
        <v>780</v>
      </c>
      <c r="AO115" s="121"/>
      <c r="AP115" s="920">
        <f>IF('AVENTOS planning tool'!CG4="P", "",15.5+BJ77)</f>
        <v>15.5</v>
      </c>
      <c r="AQ115" s="921"/>
      <c r="AR115" s="921"/>
      <c r="AS115" s="921"/>
      <c r="AT115" s="922"/>
      <c r="AU115" s="721" t="s">
        <v>136</v>
      </c>
      <c r="AV115" s="722"/>
      <c r="AW115" s="723"/>
      <c r="AX115" s="132"/>
      <c r="AY115" s="132"/>
      <c r="AZ115" s="132"/>
      <c r="BA115" s="132"/>
      <c r="BB115" s="132"/>
      <c r="BC115" s="132"/>
      <c r="BD115" s="132"/>
      <c r="BE115" s="132"/>
      <c r="BF115" s="132"/>
      <c r="BG115" s="131"/>
      <c r="BH115" s="161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</row>
    <row r="116" spans="1:139" ht="17.25" customHeight="1" x14ac:dyDescent="0.2">
      <c r="A116" s="131"/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132"/>
      <c r="AD116" s="132"/>
      <c r="AE116" s="132"/>
      <c r="AF116" s="132"/>
      <c r="AG116" s="132"/>
      <c r="AH116" s="132"/>
      <c r="AI116" s="132"/>
      <c r="AJ116" s="132"/>
      <c r="AK116" s="132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  <c r="AW116" s="132"/>
      <c r="AX116" s="132"/>
      <c r="AY116" s="132"/>
      <c r="AZ116" s="132"/>
      <c r="BA116" s="132"/>
      <c r="BB116" s="132"/>
      <c r="BC116" s="132"/>
      <c r="BD116" s="132"/>
      <c r="BE116" s="132"/>
      <c r="BF116" s="132"/>
      <c r="BG116" s="131"/>
      <c r="BH116" s="161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</row>
    <row r="117" spans="1:139" ht="17.25" customHeight="1" x14ac:dyDescent="0.2">
      <c r="A117" s="131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  <c r="AH117" s="132"/>
      <c r="AI117" s="132"/>
      <c r="AJ117" s="132"/>
      <c r="AK117" s="132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  <c r="AW117" s="132"/>
      <c r="AX117" s="132"/>
      <c r="AY117" s="132"/>
      <c r="AZ117" s="132"/>
      <c r="BA117" s="132"/>
      <c r="BB117" s="132"/>
      <c r="BC117" s="132"/>
      <c r="BD117" s="132"/>
      <c r="BE117" s="132"/>
      <c r="BF117" s="132"/>
      <c r="BG117" s="131"/>
      <c r="BH117" s="161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</row>
    <row r="118" spans="1:139" ht="17.25" customHeight="1" x14ac:dyDescent="0.2">
      <c r="A118" s="131"/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930" t="s">
        <v>223</v>
      </c>
      <c r="X118" s="699"/>
      <c r="Y118" s="699"/>
      <c r="Z118" s="699"/>
      <c r="AA118" s="699"/>
      <c r="AB118" s="699"/>
      <c r="AC118" s="699"/>
      <c r="AD118" s="699"/>
      <c r="AE118" s="699"/>
      <c r="AF118" s="699"/>
      <c r="AG118" s="699"/>
      <c r="AH118" s="699"/>
      <c r="AI118" s="699"/>
      <c r="AJ118" s="699"/>
      <c r="AK118" s="699"/>
      <c r="AL118" s="699"/>
      <c r="AM118" s="699"/>
      <c r="AN118" s="699"/>
      <c r="AO118" s="699"/>
      <c r="AP118" s="699"/>
      <c r="AQ118" s="699"/>
      <c r="AR118" s="699"/>
      <c r="AS118" s="699"/>
      <c r="AT118" s="699"/>
      <c r="AU118" s="699"/>
      <c r="AV118" s="699"/>
      <c r="AW118" s="699"/>
      <c r="AX118" s="699"/>
      <c r="AY118" s="699"/>
      <c r="AZ118" s="699"/>
      <c r="BA118" s="699"/>
      <c r="BB118" s="699"/>
      <c r="BC118" s="699"/>
      <c r="BD118" s="699"/>
      <c r="BE118" s="699"/>
      <c r="BF118" s="699"/>
      <c r="BG118" s="131"/>
      <c r="BH118" s="161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</row>
    <row r="119" spans="1:139" ht="17.25" customHeight="1" x14ac:dyDescent="0.2">
      <c r="A119" s="131"/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  <c r="AG119" s="132"/>
      <c r="AH119" s="132"/>
      <c r="AI119" s="132"/>
      <c r="AJ119" s="132"/>
      <c r="AK119" s="132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  <c r="AW119" s="132"/>
      <c r="AX119" s="132"/>
      <c r="AY119" s="132"/>
      <c r="AZ119" s="132"/>
      <c r="BA119" s="132"/>
      <c r="BB119" s="132"/>
      <c r="BC119" s="132"/>
      <c r="BD119" s="132"/>
      <c r="BE119" s="132"/>
      <c r="BF119" s="132"/>
      <c r="BG119" s="131"/>
      <c r="BH119" s="161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</row>
    <row r="120" spans="1:139" ht="17.25" customHeight="1" x14ac:dyDescent="0.2">
      <c r="A120" s="131"/>
      <c r="B120" s="132"/>
      <c r="C120" s="71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1"/>
      <c r="BH120" s="161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</row>
    <row r="121" spans="1:139" ht="17.25" customHeight="1" thickBot="1" x14ac:dyDescent="0.25">
      <c r="A121" s="131"/>
      <c r="B121" s="132"/>
      <c r="C121" s="63"/>
      <c r="D121" s="63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512"/>
      <c r="Q121" s="512"/>
      <c r="R121" s="512"/>
      <c r="S121" s="512"/>
      <c r="T121" s="512"/>
      <c r="U121" s="512"/>
      <c r="V121" s="512"/>
      <c r="W121" s="512"/>
      <c r="X121" s="512"/>
      <c r="Y121" s="512"/>
      <c r="Z121" s="512"/>
      <c r="AA121" s="512"/>
      <c r="AB121" s="512"/>
      <c r="AC121" s="512"/>
      <c r="AD121" s="512"/>
      <c r="AE121" s="512"/>
      <c r="AF121" s="512"/>
      <c r="AG121" s="512"/>
      <c r="AH121" s="512"/>
      <c r="AI121" s="513"/>
      <c r="AJ121" s="513"/>
      <c r="AK121" s="513"/>
      <c r="AL121" s="513"/>
      <c r="AM121" s="513"/>
      <c r="AN121" s="513"/>
      <c r="AO121" s="513"/>
      <c r="AP121" s="513"/>
      <c r="AQ121" s="513"/>
      <c r="AR121" s="513"/>
      <c r="AS121" s="513"/>
      <c r="AT121" s="513"/>
      <c r="AU121" s="513"/>
      <c r="AV121" s="513"/>
      <c r="AW121" s="513"/>
      <c r="AX121" s="513"/>
      <c r="AY121" s="513"/>
      <c r="AZ121" s="513"/>
      <c r="BA121" s="132"/>
      <c r="BB121" s="132"/>
      <c r="BC121" s="132"/>
      <c r="BD121" s="132"/>
      <c r="BE121" s="132"/>
      <c r="BF121" s="132"/>
      <c r="BG121" s="131"/>
      <c r="BH121" s="161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</row>
    <row r="122" spans="1:139" ht="17.25" customHeight="1" thickBot="1" x14ac:dyDescent="0.25">
      <c r="A122" s="131"/>
      <c r="B122" s="132"/>
      <c r="C122" s="121"/>
      <c r="D122" s="121"/>
      <c r="E122" s="121"/>
      <c r="F122" s="508"/>
      <c r="G122" s="509"/>
      <c r="H122" s="509"/>
      <c r="I122" s="509"/>
      <c r="J122" s="510"/>
      <c r="K122" s="511"/>
      <c r="L122" s="67"/>
      <c r="M122" s="68"/>
      <c r="N122" s="132"/>
      <c r="O122" s="132"/>
      <c r="P122" s="512"/>
      <c r="Q122" s="512"/>
      <c r="R122" s="512"/>
      <c r="S122" s="512"/>
      <c r="T122" s="512"/>
      <c r="U122" s="512"/>
      <c r="V122" s="512"/>
      <c r="W122" s="512"/>
      <c r="X122" s="512"/>
      <c r="Y122" s="512"/>
      <c r="Z122" s="512"/>
      <c r="AA122" s="512"/>
      <c r="AB122" s="512"/>
      <c r="AC122" s="512"/>
      <c r="AD122" s="512"/>
      <c r="AE122" s="512"/>
      <c r="AF122" s="512"/>
      <c r="AG122" s="512"/>
      <c r="AH122" s="512"/>
      <c r="AI122" s="513"/>
      <c r="AJ122" s="513"/>
      <c r="AK122" s="513"/>
      <c r="AL122" s="513"/>
      <c r="AM122" s="513"/>
      <c r="AN122" s="513"/>
      <c r="AO122" s="513"/>
      <c r="AP122" s="513"/>
      <c r="AQ122" s="513"/>
      <c r="AR122" s="513"/>
      <c r="AS122" s="513"/>
      <c r="AT122" s="513"/>
      <c r="AU122" s="513"/>
      <c r="AV122" s="513"/>
      <c r="AW122" s="513"/>
      <c r="AX122" s="513"/>
      <c r="AY122" s="513"/>
      <c r="AZ122" s="513"/>
      <c r="BA122" s="132"/>
      <c r="BB122" s="132"/>
      <c r="BC122" s="132"/>
      <c r="BD122" s="132"/>
      <c r="BE122" s="132"/>
      <c r="BF122" s="132"/>
      <c r="BG122" s="131"/>
      <c r="BH122" s="161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</row>
    <row r="123" spans="1:139" ht="17.25" customHeight="1" x14ac:dyDescent="0.2">
      <c r="A123" s="131"/>
      <c r="B123" s="132"/>
      <c r="C123" s="121"/>
      <c r="D123" s="121"/>
      <c r="E123" s="121"/>
      <c r="F123" s="222"/>
      <c r="G123" s="222"/>
      <c r="H123" s="222"/>
      <c r="I123" s="222"/>
      <c r="J123" s="222"/>
      <c r="K123" s="70"/>
      <c r="L123" s="70"/>
      <c r="M123" s="70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  <c r="AB123" s="132"/>
      <c r="AC123" s="132"/>
      <c r="AD123" s="132"/>
      <c r="AE123" s="132"/>
      <c r="AF123" s="132"/>
      <c r="AG123" s="132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  <c r="AW123" s="132"/>
      <c r="AX123" s="132"/>
      <c r="AY123" s="132"/>
      <c r="AZ123" s="132"/>
      <c r="BA123" s="132"/>
      <c r="BB123" s="132"/>
      <c r="BC123" s="132"/>
      <c r="BD123" s="132"/>
      <c r="BE123" s="132"/>
      <c r="BF123" s="132"/>
      <c r="BG123" s="131"/>
      <c r="BH123" s="161"/>
      <c r="DB123" s="356"/>
      <c r="DC123" s="356"/>
      <c r="DD123" s="356"/>
      <c r="DE123" s="356"/>
      <c r="DF123" s="356"/>
      <c r="DG123" s="356"/>
    </row>
    <row r="124" spans="1:139" s="356" customFormat="1" ht="15" customHeight="1" x14ac:dyDescent="0.2">
      <c r="A124" s="315"/>
      <c r="B124" s="315"/>
      <c r="C124" s="353"/>
      <c r="D124" s="353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  <c r="O124" s="316"/>
      <c r="P124" s="316"/>
      <c r="Q124" s="316"/>
      <c r="R124" s="353"/>
      <c r="S124" s="353"/>
      <c r="T124" s="353"/>
      <c r="U124" s="353"/>
      <c r="V124" s="353"/>
      <c r="W124" s="353"/>
      <c r="X124" s="353"/>
      <c r="Y124" s="353"/>
      <c r="Z124" s="353"/>
      <c r="AA124" s="353"/>
      <c r="AB124" s="353"/>
      <c r="AC124" s="353"/>
      <c r="AD124" s="353"/>
      <c r="AE124" s="353"/>
      <c r="AF124" s="353"/>
      <c r="AG124" s="353"/>
      <c r="AH124" s="353"/>
      <c r="AI124" s="353"/>
      <c r="AJ124" s="353"/>
      <c r="AK124" s="316"/>
      <c r="AL124" s="316"/>
      <c r="AM124" s="316"/>
      <c r="AN124" s="316"/>
      <c r="AO124" s="316"/>
      <c r="AP124" s="316"/>
      <c r="AQ124" s="316"/>
      <c r="AR124" s="316"/>
      <c r="AS124" s="316"/>
      <c r="AT124" s="353"/>
      <c r="AU124" s="353"/>
      <c r="AV124" s="353"/>
      <c r="AW124" s="353"/>
      <c r="AX124" s="353"/>
      <c r="AY124" s="353"/>
      <c r="AZ124" s="353"/>
      <c r="BA124" s="353"/>
      <c r="BB124" s="353"/>
      <c r="BC124" s="354"/>
      <c r="BD124" s="354"/>
      <c r="BE124" s="355"/>
      <c r="BF124" s="355"/>
      <c r="BG124" s="355"/>
      <c r="BH124" s="317"/>
      <c r="BI124" s="317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314"/>
      <c r="DC124" s="314"/>
      <c r="DD124" s="314"/>
      <c r="DE124" s="314"/>
      <c r="DF124" s="314"/>
      <c r="DG124" s="314"/>
      <c r="DH124"/>
      <c r="DI124"/>
      <c r="DJ124"/>
    </row>
    <row r="125" spans="1:139" s="314" customFormat="1" ht="23.25" x14ac:dyDescent="0.2">
      <c r="A125" s="1"/>
      <c r="B125" s="1"/>
      <c r="C125" s="906" t="s">
        <v>723</v>
      </c>
      <c r="D125" s="906"/>
      <c r="E125" s="906"/>
      <c r="F125" s="906"/>
      <c r="G125" s="906"/>
      <c r="H125" s="906"/>
      <c r="I125" s="906"/>
      <c r="J125" s="906"/>
      <c r="K125" s="906"/>
      <c r="L125" s="906"/>
      <c r="M125" s="906"/>
      <c r="N125" s="906"/>
      <c r="O125" s="906"/>
      <c r="P125" s="906"/>
      <c r="Q125" s="906"/>
      <c r="R125" s="906"/>
      <c r="S125" s="906"/>
      <c r="T125" s="906"/>
      <c r="U125" s="906"/>
      <c r="V125" s="906"/>
      <c r="W125" s="906"/>
      <c r="X125" s="906"/>
      <c r="Y125" s="906"/>
      <c r="Z125" s="906"/>
      <c r="AA125" s="906"/>
      <c r="AB125" s="906"/>
      <c r="AC125" s="906"/>
      <c r="AD125" s="906"/>
      <c r="AE125" s="906"/>
      <c r="AF125" s="906"/>
      <c r="AG125" s="906"/>
      <c r="AH125" s="906"/>
      <c r="AI125" s="906"/>
      <c r="AJ125" s="906"/>
      <c r="AK125" s="906"/>
      <c r="AL125" s="906"/>
      <c r="AM125" s="906"/>
      <c r="AN125" s="906"/>
      <c r="AO125" s="906"/>
      <c r="AP125" s="906"/>
      <c r="AQ125" s="906"/>
      <c r="AR125" s="906"/>
      <c r="AS125" s="906"/>
      <c r="AT125" s="906"/>
      <c r="AU125" s="906"/>
      <c r="AV125" s="906"/>
      <c r="AW125" s="906"/>
      <c r="AX125" s="906"/>
      <c r="AY125" s="906"/>
      <c r="AZ125" s="906"/>
      <c r="BA125" s="906"/>
      <c r="BB125" s="906"/>
      <c r="BC125" s="906"/>
      <c r="BD125" s="906"/>
      <c r="BE125" s="906"/>
      <c r="BF125" s="1"/>
      <c r="BG125" s="313"/>
      <c r="BJ125" s="317"/>
      <c r="BK125" s="317"/>
      <c r="BL125" s="317"/>
      <c r="BM125" s="317"/>
      <c r="BN125" s="317"/>
      <c r="BO125" s="317"/>
      <c r="BQ125" s="356"/>
      <c r="BR125" s="356"/>
      <c r="BS125" s="356"/>
      <c r="BT125" s="356"/>
      <c r="BU125" s="356"/>
      <c r="BV125" s="356"/>
      <c r="BW125" s="356"/>
      <c r="BX125" s="356"/>
      <c r="BY125" s="356"/>
      <c r="BZ125" s="356"/>
      <c r="CA125" s="356"/>
      <c r="CB125" s="356"/>
      <c r="CC125" s="356"/>
      <c r="CD125" s="356"/>
      <c r="CE125" s="356"/>
      <c r="CF125" s="356"/>
      <c r="CG125" s="356"/>
      <c r="CH125" s="356"/>
      <c r="CI125" s="356"/>
      <c r="CJ125" s="356"/>
      <c r="CK125" s="356"/>
      <c r="CL125" s="356"/>
      <c r="CM125" s="356"/>
      <c r="CN125" s="356"/>
      <c r="CO125" s="356"/>
      <c r="CP125" s="356"/>
      <c r="CQ125" s="356"/>
      <c r="CR125" s="356"/>
      <c r="CS125" s="356"/>
      <c r="CT125" s="356"/>
      <c r="CU125" s="356"/>
      <c r="CV125" s="356"/>
      <c r="CW125" s="356"/>
      <c r="CX125" s="356"/>
      <c r="CY125" s="356"/>
      <c r="CZ125" s="356"/>
      <c r="DA125" s="356"/>
      <c r="DH125" s="356"/>
      <c r="DI125" s="356"/>
      <c r="DJ125" s="356"/>
    </row>
    <row r="126" spans="1:139" s="314" customFormat="1" ht="15" customHeight="1" x14ac:dyDescent="0.2">
      <c r="A126" s="315"/>
      <c r="B126" s="316"/>
      <c r="C126" s="316"/>
      <c r="D126" s="316"/>
      <c r="E126" s="316"/>
      <c r="F126" s="316"/>
      <c r="G126" s="315"/>
      <c r="H126" s="31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  <c r="T126" s="316"/>
      <c r="U126" s="316"/>
      <c r="V126" s="316"/>
      <c r="W126" s="316"/>
      <c r="X126" s="316"/>
      <c r="Y126" s="316"/>
      <c r="Z126" s="316"/>
      <c r="AA126" s="316"/>
      <c r="AB126" s="316"/>
      <c r="AC126" s="316"/>
      <c r="AD126" s="316"/>
      <c r="AE126" s="316"/>
      <c r="AF126" s="316"/>
      <c r="AG126" s="316"/>
      <c r="AH126" s="316"/>
      <c r="AI126" s="316"/>
      <c r="AJ126" s="316"/>
      <c r="AK126" s="316"/>
      <c r="AL126" s="316"/>
      <c r="AM126" s="316"/>
      <c r="AN126" s="316"/>
      <c r="AO126" s="316"/>
      <c r="AP126" s="316"/>
      <c r="AQ126" s="316"/>
      <c r="AR126" s="316"/>
      <c r="AS126" s="316"/>
      <c r="AT126" s="316"/>
      <c r="AU126" s="316"/>
      <c r="AV126" s="316"/>
      <c r="AW126" s="316"/>
      <c r="AX126" s="316"/>
      <c r="AY126" s="316"/>
      <c r="AZ126" s="316"/>
      <c r="BA126" s="316"/>
      <c r="BB126" s="316"/>
      <c r="BC126" s="316"/>
      <c r="BD126" s="316"/>
      <c r="BE126" s="316"/>
      <c r="BF126" s="316"/>
      <c r="BG126" s="315"/>
      <c r="BH126" s="317"/>
      <c r="DB126" s="83"/>
      <c r="DC126" s="83"/>
      <c r="DD126" s="83"/>
      <c r="DE126" s="83"/>
      <c r="DF126" s="83"/>
      <c r="DG126" s="83"/>
    </row>
    <row r="127" spans="1:139" s="322" customFormat="1" ht="15" customHeight="1" thickBot="1" x14ac:dyDescent="0.25">
      <c r="A127" s="315"/>
      <c r="B127" s="304"/>
      <c r="C127" s="304"/>
      <c r="D127" s="304"/>
      <c r="E127" s="304"/>
      <c r="F127" s="304"/>
      <c r="G127" s="304"/>
      <c r="H127" s="304"/>
      <c r="I127" s="304"/>
      <c r="J127" s="304"/>
      <c r="K127" s="304"/>
      <c r="L127" s="304"/>
      <c r="M127" s="304"/>
      <c r="N127" s="304"/>
      <c r="O127" s="304"/>
      <c r="P127" s="304"/>
      <c r="Q127" s="304"/>
      <c r="R127" s="304"/>
      <c r="S127" s="304"/>
      <c r="T127" s="304"/>
      <c r="U127" s="304"/>
      <c r="V127" s="304"/>
      <c r="W127" s="304"/>
      <c r="X127" s="304"/>
      <c r="Y127" s="304"/>
      <c r="Z127" s="304"/>
      <c r="AA127" s="304"/>
      <c r="AB127" s="304"/>
      <c r="AC127" s="304"/>
      <c r="AD127" s="304"/>
      <c r="AE127" s="304"/>
      <c r="AF127" s="304"/>
      <c r="AG127" s="304"/>
      <c r="AH127" s="304"/>
      <c r="AI127" s="304"/>
      <c r="AJ127" s="304"/>
      <c r="AK127" s="304"/>
      <c r="AL127" s="304"/>
      <c r="AM127" s="304"/>
      <c r="AN127" s="304"/>
      <c r="AO127" s="304"/>
      <c r="AP127" s="304"/>
      <c r="AQ127" s="304"/>
      <c r="AR127" s="304"/>
      <c r="AS127" s="304"/>
      <c r="AT127" s="304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04"/>
      <c r="BE127" s="304"/>
      <c r="BF127" s="304"/>
      <c r="BG127" s="321"/>
      <c r="BH127" s="83"/>
      <c r="BI127" s="83"/>
      <c r="BJ127" s="314"/>
      <c r="BK127" s="314"/>
      <c r="BL127" s="314"/>
      <c r="BM127" s="314"/>
      <c r="BN127" s="314"/>
      <c r="BO127" s="314"/>
      <c r="BP127" s="314"/>
      <c r="BQ127" s="314"/>
      <c r="BR127" s="314"/>
      <c r="BS127" s="314"/>
      <c r="BT127" s="314"/>
      <c r="BU127" s="314"/>
      <c r="BV127" s="314"/>
      <c r="BW127" s="314"/>
      <c r="BX127" s="314"/>
      <c r="BY127" s="314"/>
      <c r="BZ127" s="314"/>
      <c r="CA127" s="314"/>
      <c r="CB127" s="314"/>
      <c r="CC127" s="314"/>
      <c r="CD127" s="314"/>
      <c r="CE127" s="314"/>
      <c r="CF127" s="314"/>
      <c r="CG127" s="314"/>
      <c r="CH127" s="314"/>
      <c r="CI127" s="314"/>
      <c r="CJ127" s="314"/>
      <c r="CK127" s="314"/>
      <c r="CL127" s="314"/>
      <c r="CM127" s="314"/>
      <c r="CN127" s="314"/>
      <c r="CO127" s="314"/>
      <c r="CP127" s="314"/>
      <c r="CQ127" s="314"/>
      <c r="CR127" s="314"/>
      <c r="CS127" s="314"/>
      <c r="CT127" s="314"/>
      <c r="CU127" s="314"/>
      <c r="CV127" s="314"/>
      <c r="CW127" s="314"/>
      <c r="CX127" s="314"/>
      <c r="CY127" s="314"/>
      <c r="CZ127" s="314"/>
      <c r="DA127" s="314"/>
      <c r="DH127" s="314"/>
      <c r="DI127" s="314"/>
      <c r="DJ127" s="314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</row>
    <row r="128" spans="1:139" s="322" customFormat="1" ht="15" customHeight="1" thickBot="1" x14ac:dyDescent="0.25">
      <c r="A128" s="315"/>
      <c r="B128" s="304"/>
      <c r="C128" s="894" t="s">
        <v>176</v>
      </c>
      <c r="D128" s="894"/>
      <c r="E128" s="894"/>
      <c r="F128" s="894"/>
      <c r="G128" s="894"/>
      <c r="H128" s="894"/>
      <c r="I128" s="894"/>
      <c r="J128" s="894"/>
      <c r="K128" s="894"/>
      <c r="L128" s="894"/>
      <c r="M128" s="894"/>
      <c r="N128" s="894"/>
      <c r="O128" s="894"/>
      <c r="P128" s="894"/>
      <c r="Q128" s="894"/>
      <c r="R128" s="894"/>
      <c r="S128" s="894"/>
      <c r="T128" s="894"/>
      <c r="U128" s="894"/>
      <c r="V128" s="894"/>
      <c r="W128" s="894"/>
      <c r="X128" s="894"/>
      <c r="Y128" s="929" t="s">
        <v>629</v>
      </c>
      <c r="Z128" s="929"/>
      <c r="AA128" s="929"/>
      <c r="AB128" s="929"/>
      <c r="AC128" s="929"/>
      <c r="AD128" s="929"/>
      <c r="AE128" s="929"/>
      <c r="AF128" s="929"/>
      <c r="AG128" s="929"/>
      <c r="AH128" s="929"/>
      <c r="AI128" s="929"/>
      <c r="AJ128" s="361"/>
      <c r="AK128" s="304"/>
      <c r="AL128" s="304"/>
      <c r="AM128" s="304"/>
      <c r="AN128" s="304"/>
      <c r="AO128" s="304"/>
      <c r="AP128" s="304"/>
      <c r="AQ128" s="304"/>
      <c r="AR128" s="304"/>
      <c r="AS128" s="304"/>
      <c r="AT128" s="304"/>
      <c r="AU128" s="304"/>
      <c r="AV128" s="304"/>
      <c r="AW128" s="304"/>
      <c r="AX128" s="304"/>
      <c r="AY128" s="304"/>
      <c r="AZ128" s="304"/>
      <c r="BA128" s="304"/>
      <c r="BB128" s="304"/>
      <c r="BC128" s="304"/>
      <c r="BD128" s="304"/>
      <c r="BE128" s="127"/>
      <c r="BF128" s="16"/>
      <c r="BG128" s="321"/>
      <c r="BH128" s="83"/>
      <c r="BI128" s="83"/>
      <c r="BJ128" s="83"/>
      <c r="BK128" s="83"/>
      <c r="BL128" s="83"/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H128" s="83"/>
      <c r="DI128" s="83"/>
      <c r="DJ128" s="83"/>
    </row>
    <row r="129" spans="1:114" s="322" customFormat="1" ht="15" customHeight="1" x14ac:dyDescent="0.2">
      <c r="A129" s="315"/>
      <c r="B129" s="304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216"/>
      <c r="AG129" s="216"/>
      <c r="AH129" s="216"/>
      <c r="AI129" s="216"/>
      <c r="AJ129" s="361"/>
      <c r="AK129" s="361"/>
      <c r="AL129" s="361"/>
      <c r="AM129" s="361"/>
      <c r="AN129" s="361"/>
      <c r="AO129" s="361"/>
      <c r="AP129" s="361"/>
      <c r="AQ129" s="361"/>
      <c r="AR129" s="361"/>
      <c r="AS129" s="361"/>
      <c r="AT129" s="361"/>
      <c r="AU129" s="361"/>
      <c r="AV129" s="361"/>
      <c r="AW129" s="361"/>
      <c r="AX129" s="361"/>
      <c r="AY129" s="361"/>
      <c r="AZ129" s="361"/>
      <c r="BA129" s="361"/>
      <c r="BB129" s="361"/>
      <c r="BC129" s="361"/>
      <c r="BD129" s="361"/>
      <c r="BE129" s="361"/>
      <c r="BF129" s="16"/>
      <c r="BG129" s="321"/>
      <c r="BH129" s="83"/>
      <c r="BI129" s="83"/>
      <c r="BJ129" s="83"/>
      <c r="BK129" s="83"/>
      <c r="BL129" s="83"/>
      <c r="BM129" s="83"/>
      <c r="BN129" s="83"/>
      <c r="BO129" s="83"/>
      <c r="BT129" s="220"/>
      <c r="BU129" s="83"/>
      <c r="BV129" s="83"/>
      <c r="BW129" s="83"/>
      <c r="BX129" s="83"/>
      <c r="BY129" s="83"/>
      <c r="BZ129" s="83"/>
      <c r="CA129" s="83"/>
      <c r="CB129" s="83"/>
      <c r="CC129" s="83"/>
      <c r="CD129" s="83"/>
      <c r="CE129" s="83"/>
      <c r="CF129" s="83"/>
      <c r="CG129" s="83"/>
      <c r="CH129" s="83"/>
      <c r="CI129" s="83"/>
      <c r="CJ129" s="83"/>
      <c r="CK129" s="83"/>
      <c r="CL129" s="83"/>
      <c r="CM129" s="83"/>
    </row>
    <row r="130" spans="1:114" s="322" customFormat="1" ht="15" customHeight="1" x14ac:dyDescent="0.2">
      <c r="A130" s="315"/>
      <c r="B130" s="304"/>
      <c r="C130" s="304"/>
      <c r="D130" s="304"/>
      <c r="E130" s="304"/>
      <c r="F130" s="12"/>
      <c r="G130" s="304"/>
      <c r="H130" s="304"/>
      <c r="I130" s="304"/>
      <c r="J130" s="304"/>
      <c r="K130" s="304"/>
      <c r="L130" s="304"/>
      <c r="M130" s="304"/>
      <c r="N130" s="304"/>
      <c r="O130" s="304"/>
      <c r="P130" s="304"/>
      <c r="Q130" s="304"/>
      <c r="R130" s="304"/>
      <c r="S130" s="304"/>
      <c r="T130" s="304"/>
      <c r="U130" s="304"/>
      <c r="V130" s="304"/>
      <c r="W130" s="304"/>
      <c r="X130" s="304"/>
      <c r="Y130" s="214"/>
      <c r="Z130" s="214"/>
      <c r="AA130" s="214"/>
      <c r="AB130" s="214"/>
      <c r="AC130" s="215"/>
      <c r="AD130" s="304"/>
      <c r="AE130" s="16"/>
      <c r="AF130" s="16"/>
      <c r="AG130" s="304"/>
      <c r="AH130" s="304"/>
      <c r="AI130" s="304"/>
      <c r="AJ130" s="304"/>
      <c r="AK130" s="304"/>
      <c r="AL130" s="304"/>
      <c r="AM130" s="16"/>
      <c r="AN130" s="16"/>
      <c r="AO130" s="16"/>
      <c r="AP130" s="16"/>
      <c r="AQ130" s="16"/>
      <c r="AR130" s="361"/>
      <c r="AS130" s="361"/>
      <c r="AT130" s="361"/>
      <c r="AU130" s="361"/>
      <c r="AV130" s="361"/>
      <c r="AW130" s="361"/>
      <c r="AX130" s="361"/>
      <c r="AY130" s="361"/>
      <c r="AZ130" s="361"/>
      <c r="BA130" s="361"/>
      <c r="BB130" s="361"/>
      <c r="BC130" s="361"/>
      <c r="BD130" s="361"/>
      <c r="BE130" s="361"/>
      <c r="BF130" s="16"/>
      <c r="BG130" s="321"/>
      <c r="BH130" s="83"/>
      <c r="BI130" s="83"/>
      <c r="BJ130" s="83"/>
      <c r="BK130" s="83"/>
      <c r="BL130" s="83"/>
      <c r="BM130" s="83"/>
      <c r="BN130" s="83"/>
      <c r="BO130" s="83"/>
      <c r="BT130" s="83"/>
      <c r="BU130" s="83"/>
      <c r="BV130" s="83"/>
      <c r="BW130" s="83"/>
      <c r="BX130" s="83"/>
      <c r="BY130" s="317"/>
      <c r="BZ130" s="317"/>
      <c r="CA130" s="317"/>
      <c r="CB130" s="317"/>
      <c r="CC130" s="317"/>
      <c r="CD130" s="317"/>
      <c r="CE130" s="317"/>
      <c r="CF130" s="317"/>
      <c r="CG130" s="317"/>
      <c r="CH130" s="317"/>
      <c r="CI130" s="317"/>
      <c r="CJ130" s="317"/>
      <c r="CK130" s="83"/>
      <c r="CL130" s="83"/>
      <c r="CM130" s="83"/>
    </row>
    <row r="131" spans="1:114" s="322" customFormat="1" ht="15" customHeight="1" x14ac:dyDescent="0.2">
      <c r="A131" s="315"/>
      <c r="B131" s="30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304"/>
      <c r="AL131" s="304"/>
      <c r="AM131" s="16"/>
      <c r="AN131" s="16"/>
      <c r="AO131" s="16"/>
      <c r="AP131" s="361"/>
      <c r="AQ131" s="361"/>
      <c r="AR131" s="323"/>
      <c r="AS131" s="323"/>
      <c r="AT131" s="323"/>
      <c r="AU131" s="323"/>
      <c r="AV131" s="323"/>
      <c r="AW131" s="323"/>
      <c r="AX131" s="323"/>
      <c r="AY131" s="324"/>
      <c r="AZ131" s="323"/>
      <c r="BA131" s="323"/>
      <c r="BB131" s="323"/>
      <c r="BC131" s="323"/>
      <c r="BD131" s="325"/>
      <c r="BE131" s="362"/>
      <c r="BF131" s="16"/>
      <c r="BG131" s="315"/>
      <c r="BH131" s="83"/>
      <c r="BI131" s="83"/>
      <c r="BJ131" s="83"/>
      <c r="BK131" s="83"/>
      <c r="BL131" s="83"/>
      <c r="BM131" s="83"/>
      <c r="BN131" s="83"/>
      <c r="BO131" s="83"/>
      <c r="BT131" s="83"/>
      <c r="BU131" s="83"/>
      <c r="BV131" s="83"/>
      <c r="BW131" s="83"/>
      <c r="BX131" s="83"/>
      <c r="BY131" s="317"/>
      <c r="BZ131" s="317"/>
      <c r="CA131" s="317"/>
      <c r="CB131" s="317"/>
      <c r="CC131" s="317"/>
      <c r="CD131" s="317"/>
      <c r="CE131" s="317"/>
      <c r="CF131" s="317"/>
      <c r="CG131" s="317"/>
      <c r="CH131" s="317"/>
      <c r="CI131" s="317"/>
      <c r="CJ131" s="317"/>
      <c r="CK131" s="83"/>
      <c r="CL131" s="83"/>
      <c r="CM131" s="83"/>
    </row>
    <row r="132" spans="1:114" s="322" customFormat="1" ht="15" customHeight="1" x14ac:dyDescent="0.2">
      <c r="A132" s="315"/>
      <c r="B132" s="304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304"/>
      <c r="AL132" s="1023" t="s">
        <v>209</v>
      </c>
      <c r="AM132" s="1023"/>
      <c r="AN132" s="1023"/>
      <c r="AO132" s="1023"/>
      <c r="AP132" s="1023"/>
      <c r="AQ132" s="361"/>
      <c r="AR132" s="323"/>
      <c r="AS132" s="323"/>
      <c r="AT132" s="323"/>
      <c r="AU132" s="323"/>
      <c r="AV132" s="323"/>
      <c r="AW132" s="323"/>
      <c r="AX132" s="323"/>
      <c r="AY132" s="324"/>
      <c r="AZ132" s="323"/>
      <c r="BA132" s="323"/>
      <c r="BB132" s="323"/>
      <c r="BC132" s="323"/>
      <c r="BD132" s="325"/>
      <c r="BE132" s="362"/>
      <c r="BF132" s="16"/>
      <c r="BG132" s="315"/>
      <c r="BH132" s="83"/>
      <c r="BI132" s="83"/>
      <c r="BJ132" s="83"/>
      <c r="BK132" s="83"/>
      <c r="BL132" s="83"/>
      <c r="BM132" s="83"/>
      <c r="BN132" s="83"/>
      <c r="BO132" s="83"/>
      <c r="BT132" s="83"/>
      <c r="BU132" s="83"/>
      <c r="BV132" s="83"/>
      <c r="BW132" s="83"/>
      <c r="BX132" s="83"/>
      <c r="BY132" s="317"/>
      <c r="BZ132" s="317"/>
      <c r="CA132" s="317"/>
      <c r="CB132" s="317"/>
      <c r="CC132" s="317"/>
      <c r="CD132" s="317"/>
      <c r="CE132" s="317"/>
      <c r="CF132" s="317"/>
      <c r="CG132" s="317"/>
      <c r="CH132" s="317"/>
      <c r="CI132" s="317"/>
      <c r="CJ132" s="317"/>
      <c r="CK132" s="83"/>
      <c r="CL132" s="83"/>
      <c r="CM132" s="83"/>
    </row>
    <row r="133" spans="1:114" s="322" customFormat="1" ht="15" customHeight="1" x14ac:dyDescent="0.2">
      <c r="A133" s="315"/>
      <c r="B133" s="304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304"/>
      <c r="AL133" s="1023"/>
      <c r="AM133" s="1023"/>
      <c r="AN133" s="1023"/>
      <c r="AO133" s="1023"/>
      <c r="AP133" s="1023"/>
      <c r="AQ133" s="361"/>
      <c r="AR133" s="323"/>
      <c r="AS133" s="323"/>
      <c r="AT133" s="323"/>
      <c r="AU133" s="323"/>
      <c r="AV133" s="323"/>
      <c r="AW133" s="323"/>
      <c r="AX133" s="323"/>
      <c r="AY133" s="324"/>
      <c r="AZ133" s="323"/>
      <c r="BA133" s="323"/>
      <c r="BB133" s="328"/>
      <c r="BC133" s="328"/>
      <c r="BD133" s="325"/>
      <c r="BE133" s="362"/>
      <c r="BF133" s="16"/>
      <c r="BG133" s="315"/>
      <c r="BH133" s="83"/>
      <c r="BI133" s="83"/>
      <c r="BJ133" s="83"/>
      <c r="BK133" s="83"/>
      <c r="BL133" s="83"/>
      <c r="BM133" s="83"/>
      <c r="BN133" s="83"/>
      <c r="BO133" s="83"/>
      <c r="BT133" s="83"/>
      <c r="BU133" s="83"/>
      <c r="BV133" s="83"/>
      <c r="BW133" s="83"/>
      <c r="BX133" s="83"/>
      <c r="BY133" s="317"/>
      <c r="BZ133" s="317"/>
      <c r="CA133" s="317"/>
      <c r="CB133" s="317"/>
      <c r="CC133" s="317"/>
      <c r="CD133" s="317"/>
      <c r="CE133" s="317"/>
      <c r="CF133" s="317"/>
      <c r="CG133" s="317"/>
      <c r="CH133" s="363"/>
      <c r="CI133" s="363"/>
      <c r="CJ133" s="363"/>
      <c r="CK133" s="83"/>
      <c r="CL133" s="83"/>
      <c r="CM133" s="83"/>
    </row>
    <row r="134" spans="1:114" s="322" customFormat="1" ht="15" customHeight="1" x14ac:dyDescent="0.2">
      <c r="A134" s="315"/>
      <c r="B134" s="304"/>
      <c r="C134" s="304"/>
      <c r="D134" s="304"/>
      <c r="E134" s="304"/>
      <c r="F134" s="12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304"/>
      <c r="T134" s="304"/>
      <c r="U134" s="304"/>
      <c r="V134" s="304"/>
      <c r="W134" s="304"/>
      <c r="X134" s="304"/>
      <c r="Y134" s="304"/>
      <c r="Z134" s="304"/>
      <c r="AA134" s="304"/>
      <c r="AB134" s="304"/>
      <c r="AC134" s="304"/>
      <c r="AD134" s="16"/>
      <c r="AE134" s="16"/>
      <c r="AF134" s="304"/>
      <c r="AG134" s="304"/>
      <c r="AH134" s="304"/>
      <c r="AI134" s="304"/>
      <c r="AJ134" s="304"/>
      <c r="AK134" s="304"/>
      <c r="AL134" s="1023"/>
      <c r="AM134" s="1023"/>
      <c r="AN134" s="1023"/>
      <c r="AO134" s="1023"/>
      <c r="AP134" s="1023"/>
      <c r="AQ134" s="361"/>
      <c r="AR134" s="323"/>
      <c r="AS134" s="323"/>
      <c r="AT134" s="323"/>
      <c r="AU134" s="323"/>
      <c r="AV134" s="323"/>
      <c r="AW134" s="323"/>
      <c r="AX134" s="323"/>
      <c r="AY134" s="324"/>
      <c r="AZ134" s="323"/>
      <c r="BA134" s="323"/>
      <c r="BB134" s="328"/>
      <c r="BC134" s="328"/>
      <c r="BD134" s="325"/>
      <c r="BE134" s="362"/>
      <c r="BF134" s="16"/>
      <c r="BG134" s="315"/>
      <c r="BH134" s="83"/>
      <c r="BI134" s="83"/>
      <c r="BJ134" s="83"/>
      <c r="BK134" s="83"/>
      <c r="BL134" s="83"/>
      <c r="BM134" s="83"/>
      <c r="BN134" s="83"/>
      <c r="BO134" s="83"/>
      <c r="BT134" s="83"/>
      <c r="BU134" s="83"/>
      <c r="BV134" s="83"/>
      <c r="BW134" s="83"/>
      <c r="BX134" s="83"/>
      <c r="BY134" s="317"/>
      <c r="BZ134" s="317"/>
      <c r="CA134" s="317"/>
      <c r="CB134" s="317"/>
      <c r="CC134" s="317"/>
      <c r="CD134" s="317"/>
      <c r="CE134" s="317"/>
      <c r="CF134" s="317"/>
      <c r="CG134" s="317"/>
      <c r="CH134" s="363"/>
      <c r="CI134" s="363"/>
      <c r="CJ134" s="363"/>
      <c r="CK134" s="317"/>
      <c r="CL134" s="83"/>
      <c r="CM134" s="83"/>
    </row>
    <row r="135" spans="1:114" s="322" customFormat="1" ht="15" customHeight="1" x14ac:dyDescent="0.2">
      <c r="A135" s="315"/>
      <c r="B135" s="304"/>
      <c r="C135" s="304"/>
      <c r="D135" s="304"/>
      <c r="E135" s="304"/>
      <c r="F135" s="12"/>
      <c r="G135" s="304"/>
      <c r="H135" s="304"/>
      <c r="I135" s="304"/>
      <c r="J135" s="304"/>
      <c r="K135" s="304"/>
      <c r="L135" s="304"/>
      <c r="M135" s="304"/>
      <c r="N135" s="304"/>
      <c r="O135" s="304"/>
      <c r="P135" s="304"/>
      <c r="Q135" s="304"/>
      <c r="R135" s="304"/>
      <c r="S135" s="304"/>
      <c r="T135" s="304"/>
      <c r="U135" s="304"/>
      <c r="V135" s="304"/>
      <c r="W135" s="304"/>
      <c r="X135" s="304"/>
      <c r="Y135" s="304"/>
      <c r="Z135" s="304"/>
      <c r="AA135" s="304"/>
      <c r="AB135" s="304"/>
      <c r="AC135" s="304"/>
      <c r="AD135" s="16"/>
      <c r="AE135" s="16"/>
      <c r="AF135" s="304"/>
      <c r="AG135" s="304"/>
      <c r="AH135" s="304"/>
      <c r="AI135" s="304"/>
      <c r="AJ135" s="304"/>
      <c r="AK135" s="304"/>
      <c r="AL135" s="361"/>
      <c r="AM135" s="361"/>
      <c r="AN135" s="361"/>
      <c r="AO135" s="361"/>
      <c r="AP135" s="361"/>
      <c r="AQ135" s="361"/>
      <c r="AR135" s="323"/>
      <c r="AS135" s="323"/>
      <c r="AT135" s="323"/>
      <c r="AU135" s="323"/>
      <c r="AV135" s="323"/>
      <c r="AW135" s="323"/>
      <c r="AX135" s="323"/>
      <c r="AY135" s="324"/>
      <c r="AZ135" s="323"/>
      <c r="BA135" s="323"/>
      <c r="BB135" s="328"/>
      <c r="BC135" s="328"/>
      <c r="BD135" s="325"/>
      <c r="BE135" s="362"/>
      <c r="BF135" s="16"/>
      <c r="BG135" s="315"/>
      <c r="BH135" s="83"/>
      <c r="BI135" s="83"/>
      <c r="BJ135" s="83"/>
      <c r="BK135" s="83"/>
      <c r="BL135" s="83"/>
      <c r="BM135" s="83"/>
      <c r="BN135" s="83"/>
      <c r="BO135" s="83"/>
      <c r="BT135" s="83"/>
      <c r="BU135" s="83"/>
      <c r="BV135" s="83"/>
      <c r="BW135" s="83"/>
      <c r="BX135" s="83"/>
      <c r="BY135" s="317"/>
      <c r="BZ135" s="317"/>
      <c r="CA135" s="317"/>
      <c r="CB135" s="317"/>
      <c r="CC135" s="317"/>
      <c r="CD135" s="317"/>
      <c r="CE135" s="317"/>
      <c r="CF135" s="317"/>
      <c r="CG135" s="317"/>
      <c r="CH135" s="317"/>
      <c r="CI135" s="317"/>
      <c r="CJ135" s="317"/>
      <c r="CK135" s="317"/>
      <c r="CL135" s="83"/>
      <c r="CM135" s="83"/>
    </row>
    <row r="136" spans="1:114" s="322" customFormat="1" ht="15" customHeight="1" x14ac:dyDescent="0.2">
      <c r="A136" s="315"/>
      <c r="B136" s="304"/>
      <c r="C136" s="304"/>
      <c r="D136" s="304"/>
      <c r="E136" s="304"/>
      <c r="F136" s="12"/>
      <c r="G136" s="304"/>
      <c r="H136" s="304"/>
      <c r="I136" s="304"/>
      <c r="J136" s="304"/>
      <c r="K136" s="304"/>
      <c r="L136" s="304"/>
      <c r="M136" s="304"/>
      <c r="N136" s="304"/>
      <c r="O136" s="304"/>
      <c r="P136" s="304"/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304"/>
      <c r="AB136" s="304"/>
      <c r="AC136" s="304"/>
      <c r="AD136" s="16"/>
      <c r="AE136" s="16"/>
      <c r="AF136" s="304"/>
      <c r="AG136" s="304"/>
      <c r="AH136" s="304"/>
      <c r="AI136" s="304"/>
      <c r="AJ136" s="304"/>
      <c r="AK136" s="304"/>
      <c r="AL136" s="361"/>
      <c r="AM136" s="361"/>
      <c r="AN136" s="361"/>
      <c r="AO136" s="361"/>
      <c r="AP136" s="361"/>
      <c r="AQ136" s="361"/>
      <c r="AR136" s="323"/>
      <c r="AS136" s="323"/>
      <c r="AT136" s="323"/>
      <c r="AU136" s="323"/>
      <c r="AV136" s="323"/>
      <c r="AW136" s="323"/>
      <c r="AX136" s="323"/>
      <c r="AY136" s="324"/>
      <c r="AZ136" s="323"/>
      <c r="BA136" s="323"/>
      <c r="BB136" s="1046">
        <v>31</v>
      </c>
      <c r="BC136" s="1046"/>
      <c r="BD136" s="325"/>
      <c r="BE136" s="362"/>
      <c r="BF136" s="16"/>
      <c r="BG136" s="315"/>
      <c r="BH136" s="83"/>
      <c r="BI136" s="83"/>
      <c r="BJ136" s="83"/>
      <c r="BK136" s="83"/>
      <c r="BL136" s="83"/>
      <c r="BM136" s="83"/>
      <c r="BN136" s="83"/>
      <c r="BO136" s="83"/>
      <c r="BT136" s="83"/>
      <c r="BU136" s="83"/>
      <c r="BV136" s="83"/>
      <c r="BW136" s="83"/>
      <c r="BX136" s="83"/>
      <c r="BY136" s="317"/>
      <c r="BZ136" s="317"/>
      <c r="CA136" s="317"/>
      <c r="CB136" s="317"/>
      <c r="CC136" s="317"/>
      <c r="CD136" s="317"/>
      <c r="CE136" s="317"/>
      <c r="CF136" s="317"/>
      <c r="CG136" s="317"/>
      <c r="CH136" s="317"/>
      <c r="CI136" s="317"/>
      <c r="CJ136" s="317"/>
      <c r="CK136" s="317"/>
      <c r="CL136" s="83"/>
      <c r="CM136" s="83"/>
    </row>
    <row r="137" spans="1:114" s="322" customFormat="1" ht="15" customHeight="1" x14ac:dyDescent="0.2">
      <c r="A137" s="315"/>
      <c r="B137" s="304"/>
      <c r="C137" s="304"/>
      <c r="D137" s="304"/>
      <c r="E137" s="304"/>
      <c r="F137" s="12"/>
      <c r="G137" s="304"/>
      <c r="H137" s="304"/>
      <c r="I137" s="304"/>
      <c r="J137" s="304"/>
      <c r="K137" s="304"/>
      <c r="L137" s="304"/>
      <c r="M137" s="304"/>
      <c r="N137" s="304"/>
      <c r="O137" s="304"/>
      <c r="P137" s="304"/>
      <c r="Q137" s="304"/>
      <c r="R137" s="304"/>
      <c r="S137" s="304"/>
      <c r="T137" s="304"/>
      <c r="U137" s="304"/>
      <c r="V137" s="304"/>
      <c r="W137" s="304"/>
      <c r="X137" s="304"/>
      <c r="Y137" s="304"/>
      <c r="Z137" s="304"/>
      <c r="AA137" s="304"/>
      <c r="AB137" s="304"/>
      <c r="AC137" s="304"/>
      <c r="AD137" s="16"/>
      <c r="AE137" s="16"/>
      <c r="AF137" s="304"/>
      <c r="AG137" s="304"/>
      <c r="AH137" s="304"/>
      <c r="AI137" s="304"/>
      <c r="AJ137" s="304"/>
      <c r="AK137" s="304"/>
      <c r="AL137" s="361"/>
      <c r="AM137" s="361"/>
      <c r="AN137" s="361"/>
      <c r="AO137" s="361"/>
      <c r="AP137" s="361"/>
      <c r="AQ137" s="361"/>
      <c r="AR137" s="328"/>
      <c r="AS137" s="328"/>
      <c r="AT137" s="328"/>
      <c r="AU137" s="328"/>
      <c r="AV137" s="328"/>
      <c r="AW137" s="328"/>
      <c r="AX137" s="328"/>
      <c r="AY137" s="329"/>
      <c r="AZ137" s="328"/>
      <c r="BA137" s="328"/>
      <c r="BB137" s="1046"/>
      <c r="BC137" s="1046"/>
      <c r="BD137" s="325"/>
      <c r="BE137" s="362"/>
      <c r="BF137" s="16"/>
      <c r="BG137" s="315"/>
      <c r="BH137" s="83"/>
      <c r="BI137" s="83"/>
      <c r="BJ137" s="83"/>
      <c r="BK137" s="83"/>
      <c r="BL137" s="83"/>
      <c r="BM137" s="83"/>
      <c r="BN137" s="83"/>
      <c r="BO137" s="83"/>
      <c r="BT137" s="83"/>
      <c r="BU137" s="83"/>
      <c r="BV137" s="83"/>
      <c r="BW137" s="83"/>
      <c r="BX137" s="83"/>
      <c r="BY137" s="317"/>
      <c r="BZ137" s="317"/>
      <c r="CA137" s="317"/>
      <c r="CB137" s="317"/>
      <c r="CC137" s="317"/>
      <c r="CD137" s="317"/>
      <c r="CE137" s="317"/>
      <c r="CF137" s="317"/>
      <c r="CG137" s="317"/>
      <c r="CH137" s="317"/>
      <c r="CI137" s="317"/>
      <c r="CJ137" s="317"/>
      <c r="CK137" s="317"/>
      <c r="CL137" s="83"/>
      <c r="CM137" s="83"/>
    </row>
    <row r="138" spans="1:114" s="322" customFormat="1" ht="15" customHeight="1" x14ac:dyDescent="0.2">
      <c r="A138" s="315"/>
      <c r="B138" s="304"/>
      <c r="C138" s="304"/>
      <c r="D138" s="304"/>
      <c r="E138" s="304"/>
      <c r="F138" s="12"/>
      <c r="G138" s="304"/>
      <c r="H138" s="304"/>
      <c r="I138" s="304"/>
      <c r="J138" s="304"/>
      <c r="K138" s="304"/>
      <c r="L138" s="304"/>
      <c r="M138" s="304"/>
      <c r="N138" s="304"/>
      <c r="O138" s="304"/>
      <c r="P138" s="304"/>
      <c r="Q138" s="304"/>
      <c r="R138" s="304"/>
      <c r="S138" s="304"/>
      <c r="T138" s="304"/>
      <c r="U138" s="304"/>
      <c r="V138" s="304"/>
      <c r="W138" s="304"/>
      <c r="X138" s="304"/>
      <c r="Y138" s="304"/>
      <c r="Z138" s="304"/>
      <c r="AA138" s="304"/>
      <c r="AB138" s="304"/>
      <c r="AC138" s="304"/>
      <c r="AD138" s="304"/>
      <c r="AE138" s="304"/>
      <c r="AF138" s="304"/>
      <c r="AG138" s="304"/>
      <c r="AH138" s="304"/>
      <c r="AI138" s="304"/>
      <c r="AJ138" s="304"/>
      <c r="AK138" s="304"/>
      <c r="AL138" s="304"/>
      <c r="AM138" s="304"/>
      <c r="AN138" s="304"/>
      <c r="AO138" s="16"/>
      <c r="AP138" s="361"/>
      <c r="AQ138" s="361"/>
      <c r="AR138" s="328"/>
      <c r="AS138" s="328"/>
      <c r="AT138" s="328"/>
      <c r="AU138" s="328"/>
      <c r="AV138" s="328"/>
      <c r="AW138" s="328"/>
      <c r="AX138" s="328"/>
      <c r="AY138" s="329"/>
      <c r="AZ138" s="328"/>
      <c r="BA138" s="328"/>
      <c r="BB138" s="328"/>
      <c r="BC138" s="328"/>
      <c r="BD138" s="325"/>
      <c r="BE138" s="362"/>
      <c r="BF138" s="16"/>
      <c r="BG138" s="315"/>
      <c r="BH138" s="83"/>
      <c r="BI138" s="83"/>
      <c r="BJ138" s="83"/>
      <c r="BK138" s="83"/>
      <c r="BL138" s="83"/>
      <c r="BM138" s="83"/>
      <c r="BN138" s="83"/>
      <c r="BO138" s="83"/>
      <c r="BT138" s="83"/>
      <c r="BU138" s="83"/>
      <c r="BV138" s="83"/>
      <c r="BW138" s="83"/>
      <c r="BX138" s="83"/>
      <c r="BY138" s="317"/>
      <c r="BZ138" s="317"/>
      <c r="CA138" s="317"/>
      <c r="CB138" s="317"/>
      <c r="CC138" s="317"/>
      <c r="CD138" s="317"/>
      <c r="CE138" s="317"/>
      <c r="CF138" s="317"/>
      <c r="CG138" s="317"/>
      <c r="CH138" s="317"/>
      <c r="CI138" s="317"/>
      <c r="CJ138" s="317"/>
      <c r="CK138" s="317"/>
      <c r="CL138" s="83"/>
      <c r="CM138" s="83"/>
    </row>
    <row r="139" spans="1:114" s="322" customFormat="1" ht="15" customHeight="1" x14ac:dyDescent="0.2">
      <c r="A139" s="315"/>
      <c r="B139" s="304"/>
      <c r="C139" s="304"/>
      <c r="D139" s="304"/>
      <c r="E139" s="304"/>
      <c r="F139" s="12"/>
      <c r="G139" s="304"/>
      <c r="H139" s="304"/>
      <c r="I139" s="304"/>
      <c r="J139" s="304"/>
      <c r="K139" s="304"/>
      <c r="L139" s="304"/>
      <c r="M139" s="304"/>
      <c r="N139" s="304"/>
      <c r="O139" s="304"/>
      <c r="P139" s="304"/>
      <c r="Q139" s="304"/>
      <c r="R139" s="304"/>
      <c r="S139" s="304"/>
      <c r="T139" s="304"/>
      <c r="U139" s="304"/>
      <c r="V139" s="304"/>
      <c r="W139" s="304"/>
      <c r="X139" s="304"/>
      <c r="Y139" s="304"/>
      <c r="Z139" s="304"/>
      <c r="AA139" s="304"/>
      <c r="AB139" s="304"/>
      <c r="AC139" s="304"/>
      <c r="AD139" s="304"/>
      <c r="AE139" s="304"/>
      <c r="AF139" s="304"/>
      <c r="AG139" s="304"/>
      <c r="AH139" s="304"/>
      <c r="AI139" s="304"/>
      <c r="AJ139" s="304"/>
      <c r="AK139" s="304"/>
      <c r="AL139" s="304"/>
      <c r="AM139" s="304"/>
      <c r="AN139" s="304"/>
      <c r="AO139" s="304"/>
      <c r="AP139" s="361"/>
      <c r="AQ139" s="361"/>
      <c r="AR139" s="328"/>
      <c r="AS139" s="328"/>
      <c r="AT139" s="328"/>
      <c r="AU139" s="328"/>
      <c r="AV139" s="328"/>
      <c r="AW139" s="328"/>
      <c r="AX139" s="328"/>
      <c r="AY139" s="329"/>
      <c r="AZ139" s="328"/>
      <c r="BA139" s="328"/>
      <c r="BB139" s="328"/>
      <c r="BC139" s="328"/>
      <c r="BD139" s="325"/>
      <c r="BE139" s="362"/>
      <c r="BF139" s="16"/>
      <c r="BG139" s="315"/>
      <c r="BH139" s="83"/>
      <c r="BI139" s="83"/>
      <c r="BJ139" s="83"/>
      <c r="BK139" s="83"/>
      <c r="BL139" s="83"/>
      <c r="BM139" s="83"/>
      <c r="BN139" s="83"/>
      <c r="BO139" s="83"/>
      <c r="BT139" s="83"/>
      <c r="BU139" s="83"/>
      <c r="BV139" s="83"/>
      <c r="BW139" s="83"/>
      <c r="BX139" s="83"/>
      <c r="BY139" s="317"/>
      <c r="BZ139" s="83"/>
      <c r="CA139" s="83"/>
      <c r="CB139" s="83"/>
      <c r="CC139" s="83"/>
      <c r="CD139" s="83"/>
      <c r="CE139" s="83"/>
      <c r="CF139" s="83"/>
      <c r="CG139" s="83"/>
      <c r="CH139" s="83"/>
      <c r="CI139" s="83"/>
      <c r="CJ139" s="83"/>
      <c r="CK139" s="83"/>
      <c r="CL139" s="83"/>
      <c r="CM139" s="83"/>
    </row>
    <row r="140" spans="1:114" s="322" customFormat="1" ht="15" customHeight="1" x14ac:dyDescent="0.2">
      <c r="A140" s="315"/>
      <c r="B140" s="304"/>
      <c r="C140" s="304"/>
      <c r="D140" s="304"/>
      <c r="E140" s="304"/>
      <c r="F140" s="12"/>
      <c r="G140" s="304"/>
      <c r="H140" s="304"/>
      <c r="I140" s="304"/>
      <c r="J140" s="304"/>
      <c r="K140" s="304"/>
      <c r="L140" s="304"/>
      <c r="M140" s="304"/>
      <c r="N140" s="304"/>
      <c r="O140" s="304"/>
      <c r="P140" s="304"/>
      <c r="Q140" s="304"/>
      <c r="R140" s="304"/>
      <c r="S140" s="304"/>
      <c r="T140" s="304"/>
      <c r="U140" s="304"/>
      <c r="V140" s="304"/>
      <c r="W140" s="304"/>
      <c r="X140" s="304"/>
      <c r="Y140" s="304"/>
      <c r="Z140" s="304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361"/>
      <c r="AM140" s="361"/>
      <c r="AN140" s="361"/>
      <c r="AO140" s="361"/>
      <c r="AP140" s="361"/>
      <c r="AQ140" s="361"/>
      <c r="AR140" s="328"/>
      <c r="AS140" s="328"/>
      <c r="AT140" s="328"/>
      <c r="AU140" s="328"/>
      <c r="AV140" s="328"/>
      <c r="AW140" s="328"/>
      <c r="AX140" s="328"/>
      <c r="AY140" s="329"/>
      <c r="AZ140" s="328"/>
      <c r="BA140" s="323"/>
      <c r="BB140" s="323"/>
      <c r="BC140" s="323"/>
      <c r="BD140" s="328"/>
      <c r="BE140" s="326"/>
      <c r="BF140" s="16"/>
      <c r="BG140" s="315"/>
      <c r="BH140" s="83"/>
      <c r="BI140" s="83"/>
      <c r="BJ140" s="83"/>
      <c r="BK140" s="83"/>
      <c r="BL140" s="83"/>
      <c r="BM140" s="83"/>
      <c r="BN140" s="83"/>
      <c r="BO140" s="83"/>
      <c r="BT140" s="83"/>
      <c r="BU140" s="83"/>
      <c r="BV140" s="83"/>
      <c r="BW140" s="83"/>
      <c r="BX140" s="83"/>
      <c r="BY140" s="317"/>
      <c r="BZ140" s="83"/>
      <c r="CA140" s="83"/>
      <c r="CB140" s="83"/>
      <c r="CC140" s="83"/>
      <c r="CD140" s="83"/>
      <c r="CE140" s="83"/>
      <c r="CF140" s="83"/>
      <c r="CG140" s="83"/>
      <c r="CH140" s="83"/>
      <c r="CI140" s="83"/>
      <c r="CJ140" s="83"/>
      <c r="CK140" s="83"/>
      <c r="CL140" s="83"/>
      <c r="CM140" s="83"/>
    </row>
    <row r="141" spans="1:114" s="322" customFormat="1" ht="15" customHeight="1" x14ac:dyDescent="0.2">
      <c r="A141" s="315"/>
      <c r="B141" s="304"/>
      <c r="C141" s="304"/>
      <c r="D141" s="304"/>
      <c r="E141" s="304"/>
      <c r="F141" s="12"/>
      <c r="G141" s="304"/>
      <c r="H141" s="304"/>
      <c r="I141" s="304"/>
      <c r="J141" s="304"/>
      <c r="K141" s="304"/>
      <c r="L141" s="304"/>
      <c r="M141" s="304"/>
      <c r="N141" s="304"/>
      <c r="O141" s="304"/>
      <c r="P141" s="304"/>
      <c r="Q141" s="304"/>
      <c r="R141" s="304"/>
      <c r="S141" s="304"/>
      <c r="T141" s="304"/>
      <c r="U141" s="304"/>
      <c r="V141" s="304"/>
      <c r="W141" s="304"/>
      <c r="X141" s="304"/>
      <c r="Y141" s="304"/>
      <c r="Z141" s="304"/>
      <c r="AA141" s="304"/>
      <c r="AB141" s="304"/>
      <c r="AC141" s="304"/>
      <c r="AD141" s="304"/>
      <c r="AE141" s="304"/>
      <c r="AF141" s="304"/>
      <c r="AG141" s="304"/>
      <c r="AH141" s="304"/>
      <c r="AI141" s="304"/>
      <c r="AJ141" s="304"/>
      <c r="AK141" s="304"/>
      <c r="AL141" s="361"/>
      <c r="AM141" s="361"/>
      <c r="AN141" s="361"/>
      <c r="AO141" s="361"/>
      <c r="AP141" s="361"/>
      <c r="AQ141" s="361"/>
      <c r="AR141" s="328"/>
      <c r="AS141" s="328"/>
      <c r="AT141" s="328"/>
      <c r="AU141" s="328"/>
      <c r="AV141" s="328"/>
      <c r="AW141" s="328"/>
      <c r="AX141" s="328"/>
      <c r="AY141" s="329"/>
      <c r="AZ141" s="328"/>
      <c r="BA141" s="328"/>
      <c r="BB141" s="328"/>
      <c r="BC141" s="328"/>
      <c r="BD141" s="328"/>
      <c r="BE141" s="326"/>
      <c r="BF141" s="16"/>
      <c r="BG141" s="321"/>
      <c r="BH141" s="83"/>
      <c r="BI141" s="83"/>
      <c r="BJ141" s="83"/>
      <c r="BK141" s="83"/>
      <c r="BL141" s="83"/>
      <c r="BM141" s="83"/>
      <c r="BN141" s="83"/>
      <c r="BO141" s="83"/>
      <c r="BT141" s="83"/>
      <c r="BU141" s="83"/>
      <c r="BV141" s="83"/>
      <c r="BW141" s="83"/>
      <c r="BX141" s="83"/>
      <c r="BY141" s="83"/>
      <c r="BZ141" s="83"/>
      <c r="CA141" s="83"/>
      <c r="CB141" s="83"/>
      <c r="CC141" s="83"/>
      <c r="CD141" s="83"/>
      <c r="CE141" s="83"/>
      <c r="CF141" s="83"/>
      <c r="CG141" s="83"/>
      <c r="CH141" s="83"/>
      <c r="CI141" s="83"/>
      <c r="CJ141" s="83"/>
      <c r="CK141" s="83"/>
      <c r="CL141" s="83"/>
      <c r="CM141" s="83"/>
      <c r="DB141" s="314"/>
      <c r="DC141" s="314"/>
      <c r="DD141" s="314"/>
      <c r="DE141" s="314"/>
      <c r="DF141" s="314"/>
      <c r="DG141" s="314"/>
    </row>
    <row r="142" spans="1:114" s="314" customFormat="1" ht="15" customHeight="1" x14ac:dyDescent="0.2">
      <c r="A142" s="315"/>
      <c r="B142" s="304"/>
      <c r="C142" s="304"/>
      <c r="D142" s="304"/>
      <c r="E142" s="304"/>
      <c r="F142" s="304"/>
      <c r="G142" s="304"/>
      <c r="H142" s="304"/>
      <c r="I142" s="304"/>
      <c r="J142" s="304"/>
      <c r="K142" s="304"/>
      <c r="L142" s="304"/>
      <c r="M142" s="304"/>
      <c r="N142" s="304"/>
      <c r="O142" s="304"/>
      <c r="P142" s="304"/>
      <c r="Q142" s="304"/>
      <c r="R142" s="304"/>
      <c r="S142" s="304"/>
      <c r="T142" s="304"/>
      <c r="U142" s="304"/>
      <c r="V142" s="304"/>
      <c r="W142" s="304"/>
      <c r="X142" s="304"/>
      <c r="Y142" s="304"/>
      <c r="Z142" s="304"/>
      <c r="AA142" s="304"/>
      <c r="AB142" s="304"/>
      <c r="AC142" s="304"/>
      <c r="AD142" s="304"/>
      <c r="AE142" s="304"/>
      <c r="AF142" s="304"/>
      <c r="AG142" s="304"/>
      <c r="AH142" s="304"/>
      <c r="AI142" s="304"/>
      <c r="AJ142" s="304"/>
      <c r="AK142" s="304"/>
      <c r="AL142" s="305"/>
      <c r="AM142" s="305"/>
      <c r="AN142" s="305"/>
      <c r="AO142" s="305"/>
      <c r="AP142" s="305"/>
      <c r="AQ142" s="305"/>
      <c r="AR142" s="328"/>
      <c r="AS142" s="328"/>
      <c r="AT142" s="328"/>
      <c r="AU142" s="328"/>
      <c r="AV142" s="328"/>
      <c r="AW142" s="328"/>
      <c r="AX142" s="328"/>
      <c r="AY142" s="329"/>
      <c r="AZ142" s="328"/>
      <c r="BA142" s="328"/>
      <c r="BB142" s="328"/>
      <c r="BC142" s="328"/>
      <c r="BD142" s="328"/>
      <c r="BE142" s="326"/>
      <c r="BF142" s="16"/>
      <c r="BG142" s="321"/>
      <c r="BH142" s="317"/>
      <c r="BI142" s="317"/>
      <c r="BJ142" s="83"/>
      <c r="BK142" s="83"/>
      <c r="BL142" s="83"/>
      <c r="BM142" s="83"/>
      <c r="BN142" s="83"/>
      <c r="BO142" s="83"/>
      <c r="BP142" s="322"/>
      <c r="BQ142" s="322"/>
      <c r="BR142" s="322"/>
      <c r="BS142" s="322"/>
      <c r="BT142" s="83"/>
      <c r="BU142" s="83"/>
      <c r="BV142" s="83"/>
      <c r="BW142" s="83"/>
      <c r="BX142" s="83"/>
      <c r="BY142" s="83"/>
      <c r="BZ142" s="83"/>
      <c r="CA142" s="83"/>
      <c r="CB142" s="83"/>
      <c r="CC142" s="83"/>
      <c r="CD142" s="83"/>
      <c r="CE142" s="83"/>
      <c r="CF142" s="83"/>
      <c r="CG142" s="83"/>
      <c r="CH142" s="83"/>
      <c r="CI142" s="83"/>
      <c r="CJ142" s="83"/>
      <c r="CK142" s="83"/>
      <c r="CL142" s="83"/>
      <c r="CM142" s="83"/>
      <c r="CN142" s="322"/>
      <c r="CO142" s="322"/>
      <c r="CP142" s="322"/>
      <c r="CQ142" s="322"/>
      <c r="CR142" s="322"/>
      <c r="CS142" s="322"/>
      <c r="CT142" s="322"/>
      <c r="CU142" s="322"/>
      <c r="CV142" s="322"/>
      <c r="CW142" s="322"/>
      <c r="CX142" s="322"/>
      <c r="CY142" s="322"/>
      <c r="CZ142" s="322"/>
      <c r="DA142" s="322"/>
      <c r="DH142" s="322"/>
      <c r="DI142" s="322"/>
      <c r="DJ142" s="322"/>
    </row>
    <row r="143" spans="1:114" s="314" customFormat="1" ht="15" customHeight="1" x14ac:dyDescent="0.2">
      <c r="A143" s="315"/>
      <c r="B143" s="304"/>
      <c r="C143" s="304"/>
      <c r="D143" s="304"/>
      <c r="E143" s="304"/>
      <c r="F143" s="304"/>
      <c r="G143" s="304"/>
      <c r="H143" s="304"/>
      <c r="I143" s="304"/>
      <c r="J143" s="304"/>
      <c r="K143" s="304"/>
      <c r="L143" s="304"/>
      <c r="M143" s="304"/>
      <c r="N143" s="304"/>
      <c r="O143" s="304"/>
      <c r="P143" s="304"/>
      <c r="Q143" s="304"/>
      <c r="R143" s="304"/>
      <c r="S143" s="304"/>
      <c r="T143" s="304"/>
      <c r="U143" s="304"/>
      <c r="V143" s="304"/>
      <c r="W143" s="304"/>
      <c r="X143" s="304"/>
      <c r="Y143" s="304"/>
      <c r="Z143" s="304"/>
      <c r="AA143" s="304"/>
      <c r="AB143" s="304"/>
      <c r="AC143" s="304"/>
      <c r="AD143" s="304"/>
      <c r="AE143" s="304"/>
      <c r="AF143" s="304"/>
      <c r="AG143" s="304"/>
      <c r="AH143" s="304"/>
      <c r="AI143" s="304"/>
      <c r="AJ143" s="304"/>
      <c r="AK143" s="304"/>
      <c r="AL143" s="304"/>
      <c r="AM143" s="304"/>
      <c r="AN143" s="304"/>
      <c r="AO143" s="304"/>
      <c r="AP143" s="305"/>
      <c r="AQ143" s="305"/>
      <c r="AR143" s="328"/>
      <c r="AS143" s="328"/>
      <c r="AT143" s="328"/>
      <c r="AU143" s="328"/>
      <c r="AV143" s="328"/>
      <c r="AW143" s="328"/>
      <c r="AX143" s="328"/>
      <c r="AY143" s="329"/>
      <c r="AZ143" s="328"/>
      <c r="BA143" s="328"/>
      <c r="BB143" s="328"/>
      <c r="BC143" s="328"/>
      <c r="BD143" s="325"/>
      <c r="BE143" s="326"/>
      <c r="BF143" s="16"/>
      <c r="BG143" s="315"/>
      <c r="BH143" s="317"/>
      <c r="BI143" s="317"/>
      <c r="BJ143" s="317"/>
      <c r="BK143" s="317"/>
      <c r="BL143" s="317"/>
      <c r="BM143" s="317"/>
      <c r="BN143" s="317"/>
      <c r="BO143" s="317"/>
      <c r="BT143" s="317"/>
      <c r="BU143" s="317"/>
      <c r="BV143" s="317"/>
      <c r="BW143" s="317"/>
      <c r="BX143" s="317"/>
      <c r="BY143" s="83"/>
      <c r="BZ143" s="83"/>
      <c r="CA143" s="83"/>
      <c r="CB143" s="364"/>
      <c r="CC143" s="364"/>
      <c r="CD143" s="364"/>
      <c r="CE143" s="83"/>
      <c r="CF143" s="317"/>
      <c r="CG143" s="317"/>
      <c r="CH143" s="317"/>
      <c r="CI143" s="317"/>
      <c r="CJ143" s="317"/>
      <c r="CK143" s="83"/>
      <c r="CL143" s="83"/>
      <c r="CM143" s="317"/>
    </row>
    <row r="144" spans="1:114" s="314" customFormat="1" ht="15" customHeight="1" x14ac:dyDescent="0.2">
      <c r="A144" s="315"/>
      <c r="B144" s="304"/>
      <c r="C144" s="304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304"/>
      <c r="AN144" s="304"/>
      <c r="AO144" s="304"/>
      <c r="AP144" s="305"/>
      <c r="AQ144" s="305"/>
      <c r="AR144" s="328"/>
      <c r="AS144" s="328"/>
      <c r="AT144" s="328"/>
      <c r="AU144" s="328"/>
      <c r="AV144" s="328"/>
      <c r="AW144" s="328"/>
      <c r="AX144" s="328"/>
      <c r="AY144" s="329"/>
      <c r="AZ144" s="328"/>
      <c r="BA144" s="328"/>
      <c r="BB144" s="328"/>
      <c r="BC144" s="328"/>
      <c r="BD144" s="328"/>
      <c r="BE144" s="326"/>
      <c r="BF144" s="16"/>
      <c r="BG144" s="315"/>
      <c r="BH144" s="317"/>
      <c r="BI144" s="317"/>
      <c r="BJ144" s="317"/>
      <c r="BK144" s="317"/>
      <c r="BL144" s="317"/>
      <c r="BM144" s="317"/>
      <c r="BN144" s="317"/>
      <c r="BO144" s="317"/>
      <c r="BT144" s="317"/>
      <c r="BU144" s="317"/>
      <c r="BV144" s="317"/>
      <c r="BW144" s="317"/>
      <c r="BX144" s="317"/>
      <c r="BY144" s="83"/>
      <c r="BZ144" s="83"/>
      <c r="CA144" s="83"/>
      <c r="CB144" s="364"/>
      <c r="CC144" s="364"/>
      <c r="CD144" s="364"/>
      <c r="CE144" s="317"/>
      <c r="CF144" s="317"/>
      <c r="CG144" s="317"/>
      <c r="CH144" s="317"/>
      <c r="CI144" s="317"/>
      <c r="CJ144" s="317"/>
      <c r="CK144" s="83"/>
      <c r="CL144" s="317"/>
      <c r="CM144" s="317"/>
    </row>
    <row r="145" spans="1:114" s="314" customFormat="1" ht="15" customHeight="1" x14ac:dyDescent="0.2">
      <c r="A145" s="315"/>
      <c r="B145" s="304"/>
      <c r="C145" s="304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304"/>
      <c r="AC145" s="304"/>
      <c r="AD145" s="304"/>
      <c r="AE145" s="304"/>
      <c r="AF145" s="304"/>
      <c r="AG145" s="304"/>
      <c r="AH145" s="304"/>
      <c r="AI145" s="304"/>
      <c r="AJ145" s="304"/>
      <c r="AK145" s="304"/>
      <c r="AL145" s="304"/>
      <c r="AM145" s="304"/>
      <c r="AN145" s="304"/>
      <c r="AO145" s="304"/>
      <c r="AP145" s="305"/>
      <c r="AQ145" s="305"/>
      <c r="AR145" s="328"/>
      <c r="AS145" s="328"/>
      <c r="AT145" s="328"/>
      <c r="AU145" s="328"/>
      <c r="AV145" s="328"/>
      <c r="AW145" s="328"/>
      <c r="AX145" s="328"/>
      <c r="AY145" s="329"/>
      <c r="AZ145" s="328"/>
      <c r="BA145" s="328"/>
      <c r="BB145" s="328"/>
      <c r="BC145" s="328"/>
      <c r="BD145" s="325"/>
      <c r="BE145" s="362"/>
      <c r="BF145" s="16"/>
      <c r="BG145" s="315"/>
      <c r="BH145" s="317"/>
      <c r="BI145" s="317"/>
      <c r="BJ145" s="317"/>
      <c r="BK145" s="317"/>
      <c r="BL145" s="317"/>
      <c r="BM145" s="317"/>
      <c r="BN145" s="317"/>
      <c r="BO145" s="317"/>
      <c r="BT145" s="317"/>
      <c r="BU145" s="317"/>
      <c r="BV145" s="317"/>
      <c r="BW145" s="317"/>
      <c r="BX145" s="317"/>
      <c r="BY145" s="317"/>
      <c r="BZ145" s="317"/>
      <c r="CA145" s="317"/>
      <c r="CB145" s="317"/>
      <c r="CC145" s="317"/>
      <c r="CD145" s="317"/>
      <c r="CE145" s="317"/>
      <c r="CF145" s="317"/>
      <c r="CG145" s="317"/>
      <c r="CH145" s="317"/>
      <c r="CI145" s="317"/>
      <c r="CJ145" s="317"/>
      <c r="CK145" s="83"/>
      <c r="CL145" s="317"/>
      <c r="CM145" s="317"/>
    </row>
    <row r="146" spans="1:114" s="314" customFormat="1" ht="15" customHeight="1" x14ac:dyDescent="0.2">
      <c r="A146" s="315"/>
      <c r="B146" s="304"/>
      <c r="C146" s="304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304"/>
      <c r="AC146" s="304"/>
      <c r="AD146" s="304"/>
      <c r="AE146" s="304"/>
      <c r="AF146" s="304"/>
      <c r="AG146" s="304"/>
      <c r="AH146" s="304"/>
      <c r="AI146" s="304"/>
      <c r="AJ146" s="304"/>
      <c r="AK146" s="304"/>
      <c r="AL146" s="304"/>
      <c r="AM146" s="304"/>
      <c r="AN146" s="304"/>
      <c r="AO146" s="304"/>
      <c r="AP146" s="305"/>
      <c r="AQ146" s="305"/>
      <c r="AR146" s="328"/>
      <c r="AS146" s="328"/>
      <c r="AT146" s="328"/>
      <c r="AU146" s="328"/>
      <c r="AV146" s="328"/>
      <c r="AW146" s="328"/>
      <c r="AX146" s="328"/>
      <c r="AY146" s="329"/>
      <c r="AZ146" s="328"/>
      <c r="BA146" s="328"/>
      <c r="BB146" s="328"/>
      <c r="BC146" s="328"/>
      <c r="BD146" s="325"/>
      <c r="BE146" s="362"/>
      <c r="BF146" s="16"/>
      <c r="BG146" s="315"/>
      <c r="BH146" s="317"/>
      <c r="BI146" s="317"/>
      <c r="BJ146" s="317"/>
      <c r="BK146" s="317"/>
      <c r="BL146" s="317"/>
      <c r="BM146" s="317"/>
      <c r="BN146" s="317"/>
      <c r="BO146" s="317"/>
      <c r="BT146" s="317"/>
      <c r="BU146" s="317"/>
      <c r="BV146" s="317"/>
      <c r="BW146" s="317"/>
      <c r="BX146" s="317"/>
      <c r="BY146" s="317"/>
      <c r="BZ146" s="317"/>
      <c r="CA146" s="317"/>
      <c r="CB146" s="317"/>
      <c r="CC146" s="317"/>
      <c r="CD146" s="317"/>
      <c r="CE146" s="317"/>
      <c r="CF146" s="317"/>
      <c r="CG146" s="317"/>
      <c r="CH146" s="317"/>
      <c r="CI146" s="317"/>
      <c r="CJ146" s="317"/>
      <c r="CK146" s="317"/>
      <c r="CL146" s="317"/>
      <c r="CM146" s="317"/>
      <c r="DB146" s="317"/>
      <c r="DC146" s="317"/>
      <c r="DD146" s="317"/>
      <c r="DE146" s="317"/>
      <c r="DF146" s="317"/>
      <c r="DG146" s="317"/>
    </row>
    <row r="147" spans="1:114" s="317" customFormat="1" ht="15" customHeight="1" x14ac:dyDescent="0.2">
      <c r="A147" s="315"/>
      <c r="B147" s="304"/>
      <c r="C147" s="304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304"/>
      <c r="AC147" s="304"/>
      <c r="AD147" s="304"/>
      <c r="AE147" s="304"/>
      <c r="AF147" s="304"/>
      <c r="AG147" s="304"/>
      <c r="AH147" s="304"/>
      <c r="AI147" s="304"/>
      <c r="AJ147" s="304"/>
      <c r="AK147" s="304"/>
      <c r="AL147" s="304"/>
      <c r="AM147" s="304"/>
      <c r="AN147" s="304"/>
      <c r="AO147" s="304"/>
      <c r="AP147" s="304"/>
      <c r="AQ147" s="304"/>
      <c r="AR147" s="328"/>
      <c r="AS147" s="328"/>
      <c r="AT147" s="328"/>
      <c r="AU147" s="328"/>
      <c r="AV147" s="328"/>
      <c r="AW147" s="328"/>
      <c r="AX147" s="328"/>
      <c r="AY147" s="329"/>
      <c r="AZ147" s="328"/>
      <c r="BA147" s="328"/>
      <c r="BB147" s="328"/>
      <c r="BC147" s="328"/>
      <c r="BD147" s="325"/>
      <c r="BE147" s="362"/>
      <c r="BF147" s="16"/>
      <c r="BG147" s="315"/>
      <c r="BP147" s="314"/>
      <c r="BQ147" s="314"/>
      <c r="BR147" s="314"/>
      <c r="BS147" s="314"/>
      <c r="CI147" s="207"/>
      <c r="CJ147" s="207"/>
      <c r="CK147" s="207"/>
      <c r="CN147" s="314"/>
      <c r="CO147" s="314"/>
      <c r="CP147" s="314"/>
      <c r="CQ147" s="314"/>
      <c r="CR147" s="314"/>
      <c r="CS147" s="314"/>
      <c r="CT147" s="314"/>
      <c r="CU147" s="314"/>
      <c r="CV147" s="314"/>
      <c r="CW147" s="314"/>
      <c r="CX147" s="314"/>
      <c r="CY147" s="314"/>
      <c r="CZ147" s="314"/>
      <c r="DA147" s="314"/>
      <c r="DH147" s="314"/>
      <c r="DI147" s="314"/>
      <c r="DJ147" s="314"/>
    </row>
    <row r="148" spans="1:114" s="317" customFormat="1" ht="15" customHeight="1" x14ac:dyDescent="0.2">
      <c r="A148" s="315"/>
      <c r="B148" s="304"/>
      <c r="C148" s="304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304"/>
      <c r="AC148" s="304"/>
      <c r="AD148" s="304"/>
      <c r="AE148" s="304"/>
      <c r="AF148" s="304"/>
      <c r="AG148" s="304"/>
      <c r="AH148" s="304"/>
      <c r="AI148" s="304"/>
      <c r="AJ148" s="304"/>
      <c r="AK148" s="304"/>
      <c r="AL148" s="304"/>
      <c r="AM148" s="304"/>
      <c r="AN148" s="304"/>
      <c r="AO148" s="304"/>
      <c r="AP148" s="304"/>
      <c r="AQ148" s="304"/>
      <c r="AR148" s="328"/>
      <c r="AS148" s="328"/>
      <c r="AT148" s="328"/>
      <c r="AU148" s="328"/>
      <c r="AV148" s="328"/>
      <c r="AW148" s="328"/>
      <c r="AX148" s="328"/>
      <c r="AY148" s="329"/>
      <c r="AZ148" s="328"/>
      <c r="BA148" s="328"/>
      <c r="BB148" s="328"/>
      <c r="BC148" s="328"/>
      <c r="BD148" s="325"/>
      <c r="BE148" s="362"/>
      <c r="BF148" s="16"/>
      <c r="BG148" s="315"/>
      <c r="CB148" s="364"/>
      <c r="CC148" s="364"/>
      <c r="CD148" s="364"/>
      <c r="CE148" s="83"/>
      <c r="CI148" s="207"/>
      <c r="CJ148" s="207"/>
      <c r="CK148" s="207"/>
    </row>
    <row r="149" spans="1:114" s="317" customFormat="1" ht="15" customHeight="1" x14ac:dyDescent="0.2">
      <c r="A149" s="315"/>
      <c r="B149" s="304"/>
      <c r="C149" s="304"/>
      <c r="D149" s="1075" t="s">
        <v>776</v>
      </c>
      <c r="E149" s="1075"/>
      <c r="F149" s="1075"/>
      <c r="G149" s="1075"/>
      <c r="H149" s="1075"/>
      <c r="I149" s="1075"/>
      <c r="J149" s="1075"/>
      <c r="K149" s="1075"/>
      <c r="L149" s="1075"/>
      <c r="M149" s="1075"/>
      <c r="N149" s="1075"/>
      <c r="O149" s="1075"/>
      <c r="P149" s="1075"/>
      <c r="Q149" s="1075"/>
      <c r="R149" s="1075"/>
      <c r="S149" s="1075"/>
      <c r="T149" s="304"/>
      <c r="U149" s="304"/>
      <c r="V149" s="304"/>
      <c r="W149" s="304"/>
      <c r="X149" s="304"/>
      <c r="Y149" s="304"/>
      <c r="Z149" s="304"/>
      <c r="AA149" s="304"/>
      <c r="AB149" s="304"/>
      <c r="AC149" s="304"/>
      <c r="AD149" s="304"/>
      <c r="AE149" s="304"/>
      <c r="AF149" s="304"/>
      <c r="AG149" s="304"/>
      <c r="AH149" s="304"/>
      <c r="AI149" s="304"/>
      <c r="AJ149" s="304"/>
      <c r="AK149" s="304"/>
      <c r="AL149" s="304"/>
      <c r="AM149" s="304"/>
      <c r="AN149" s="304"/>
      <c r="AO149" s="304"/>
      <c r="AP149" s="304"/>
      <c r="AQ149" s="304"/>
      <c r="AR149" s="323"/>
      <c r="AS149" s="323"/>
      <c r="AT149" s="323"/>
      <c r="AU149" s="323"/>
      <c r="AV149" s="323"/>
      <c r="AW149" s="323"/>
      <c r="AX149" s="323"/>
      <c r="AY149" s="324"/>
      <c r="AZ149" s="323"/>
      <c r="BA149" s="323"/>
      <c r="BB149" s="323"/>
      <c r="BC149" s="323"/>
      <c r="BD149" s="327"/>
      <c r="BE149" s="365"/>
      <c r="BF149" s="16"/>
      <c r="BG149" s="315"/>
      <c r="CB149" s="364"/>
      <c r="CC149" s="364"/>
      <c r="CD149" s="364"/>
      <c r="CE149" s="83"/>
    </row>
    <row r="150" spans="1:114" s="317" customFormat="1" ht="15" customHeight="1" thickBot="1" x14ac:dyDescent="0.25">
      <c r="A150" s="321"/>
      <c r="B150" s="16"/>
      <c r="C150" s="16"/>
      <c r="D150" s="1075"/>
      <c r="E150" s="1075"/>
      <c r="F150" s="1075"/>
      <c r="G150" s="1075"/>
      <c r="H150" s="1075"/>
      <c r="I150" s="1075"/>
      <c r="J150" s="1075"/>
      <c r="K150" s="1075"/>
      <c r="L150" s="1075"/>
      <c r="M150" s="1075"/>
      <c r="N150" s="1075"/>
      <c r="O150" s="1075"/>
      <c r="P150" s="1075"/>
      <c r="Q150" s="1075"/>
      <c r="R150" s="1075"/>
      <c r="S150" s="1075"/>
      <c r="T150" s="137"/>
      <c r="U150" s="137"/>
      <c r="V150" s="137"/>
      <c r="W150" s="137"/>
      <c r="X150" s="137"/>
      <c r="Y150" s="137"/>
      <c r="Z150" s="137"/>
      <c r="AA150" s="137"/>
      <c r="AB150" s="304"/>
      <c r="AC150" s="304"/>
      <c r="AD150" s="304"/>
      <c r="AE150" s="304"/>
      <c r="AF150" s="304"/>
      <c r="AG150" s="304"/>
      <c r="AH150" s="304"/>
      <c r="AI150" s="304"/>
      <c r="AJ150" s="304"/>
      <c r="AK150" s="304"/>
      <c r="AL150" s="304"/>
      <c r="AM150" s="304"/>
      <c r="AN150" s="304"/>
      <c r="AO150" s="304"/>
      <c r="AP150" s="304"/>
      <c r="AQ150" s="304"/>
      <c r="AR150" s="366"/>
      <c r="AS150" s="366"/>
      <c r="AT150" s="366"/>
      <c r="AU150" s="366"/>
      <c r="AV150" s="366"/>
      <c r="AW150" s="366"/>
      <c r="AX150" s="366"/>
      <c r="AY150" s="367"/>
      <c r="AZ150" s="323"/>
      <c r="BA150" s="323"/>
      <c r="BB150" s="323"/>
      <c r="BC150" s="323"/>
      <c r="BD150" s="327"/>
      <c r="BE150" s="365"/>
      <c r="BF150" s="16"/>
      <c r="BG150" s="315"/>
      <c r="CE150" s="83"/>
    </row>
    <row r="151" spans="1:114" s="317" customFormat="1" ht="15" customHeight="1" x14ac:dyDescent="0.2">
      <c r="A151" s="321"/>
      <c r="B151" s="16"/>
      <c r="C151" s="16"/>
      <c r="D151" s="1075"/>
      <c r="E151" s="1075"/>
      <c r="F151" s="1075"/>
      <c r="G151" s="1075"/>
      <c r="H151" s="1075"/>
      <c r="I151" s="1075"/>
      <c r="J151" s="1075"/>
      <c r="K151" s="1075"/>
      <c r="L151" s="1075"/>
      <c r="M151" s="1075"/>
      <c r="N151" s="1075"/>
      <c r="O151" s="1075"/>
      <c r="P151" s="1075"/>
      <c r="Q151" s="1075"/>
      <c r="R151" s="1075"/>
      <c r="S151" s="1075"/>
      <c r="T151" s="137"/>
      <c r="U151" s="137"/>
      <c r="V151" s="137"/>
      <c r="W151" s="137"/>
      <c r="X151" s="137"/>
      <c r="Y151" s="137"/>
      <c r="Z151" s="137"/>
      <c r="AA151" s="137"/>
      <c r="AB151" s="304"/>
      <c r="AC151" s="304"/>
      <c r="AD151" s="304"/>
      <c r="AE151" s="304"/>
      <c r="AF151" s="304"/>
      <c r="AG151" s="304"/>
      <c r="AH151" s="304"/>
      <c r="AI151" s="304"/>
      <c r="AJ151" s="304"/>
      <c r="AK151" s="304"/>
      <c r="AL151" s="304"/>
      <c r="AM151" s="304"/>
      <c r="AN151" s="304"/>
      <c r="AO151" s="304"/>
      <c r="AP151" s="304"/>
      <c r="AQ151" s="304"/>
      <c r="AR151" s="323"/>
      <c r="AS151" s="323"/>
      <c r="AT151" s="323"/>
      <c r="AU151" s="323"/>
      <c r="AV151" s="323"/>
      <c r="AW151" s="323"/>
      <c r="AX151" s="323"/>
      <c r="AY151" s="323"/>
      <c r="AZ151" s="323"/>
      <c r="BA151" s="323"/>
      <c r="BB151" s="323"/>
      <c r="BC151" s="323"/>
      <c r="BD151" s="327"/>
      <c r="BE151" s="365"/>
      <c r="BF151" s="16"/>
      <c r="BG151" s="315"/>
      <c r="BY151" s="83"/>
      <c r="BZ151" s="83"/>
      <c r="CA151" s="83"/>
      <c r="CE151" s="83"/>
      <c r="CF151" s="83"/>
      <c r="CG151" s="83"/>
      <c r="CH151" s="83"/>
      <c r="CI151" s="83"/>
      <c r="CJ151" s="83"/>
      <c r="CK151" s="83"/>
    </row>
    <row r="152" spans="1:114" s="317" customFormat="1" ht="15" customHeight="1" x14ac:dyDescent="0.2">
      <c r="A152" s="321"/>
      <c r="B152" s="304"/>
      <c r="C152" s="304"/>
      <c r="D152" s="1075"/>
      <c r="E152" s="1075"/>
      <c r="F152" s="1075"/>
      <c r="G152" s="1075"/>
      <c r="H152" s="1075"/>
      <c r="I152" s="1075"/>
      <c r="J152" s="1075"/>
      <c r="K152" s="1075"/>
      <c r="L152" s="1075"/>
      <c r="M152" s="1075"/>
      <c r="N152" s="1075"/>
      <c r="O152" s="1075"/>
      <c r="P152" s="1075"/>
      <c r="Q152" s="1075"/>
      <c r="R152" s="1075"/>
      <c r="S152" s="1075"/>
      <c r="T152" s="304"/>
      <c r="U152" s="304"/>
      <c r="V152" s="304"/>
      <c r="W152" s="304"/>
      <c r="X152" s="304"/>
      <c r="Y152" s="304"/>
      <c r="Z152" s="304"/>
      <c r="AA152" s="304"/>
      <c r="AB152" s="304"/>
      <c r="AC152" s="304"/>
      <c r="AD152" s="304"/>
      <c r="AE152" s="304"/>
      <c r="AF152" s="304"/>
      <c r="AG152" s="304"/>
      <c r="AH152" s="304"/>
      <c r="AI152" s="304"/>
      <c r="AJ152" s="304"/>
      <c r="AK152" s="304"/>
      <c r="AL152" s="304"/>
      <c r="AM152" s="304"/>
      <c r="AN152" s="304"/>
      <c r="AO152" s="304"/>
      <c r="AP152" s="304"/>
      <c r="AQ152" s="304"/>
      <c r="AR152" s="323"/>
      <c r="AS152" s="323"/>
      <c r="AT152" s="323"/>
      <c r="AU152" s="323"/>
      <c r="AV152" s="323"/>
      <c r="AW152" s="323"/>
      <c r="AX152" s="323"/>
      <c r="AY152" s="323"/>
      <c r="AZ152" s="323"/>
      <c r="BA152" s="323"/>
      <c r="BB152" s="323"/>
      <c r="BC152" s="323"/>
      <c r="BD152" s="327"/>
      <c r="BE152" s="365"/>
      <c r="BF152" s="16"/>
      <c r="BG152" s="315"/>
      <c r="BY152" s="83"/>
      <c r="BZ152" s="83"/>
      <c r="CA152" s="83"/>
      <c r="CF152" s="83"/>
      <c r="CG152" s="83"/>
      <c r="CH152" s="83"/>
      <c r="CI152" s="83"/>
      <c r="CJ152" s="83"/>
      <c r="CK152" s="83"/>
      <c r="DB152" s="83"/>
      <c r="DC152" s="83"/>
      <c r="DD152" s="83"/>
      <c r="DE152" s="83"/>
      <c r="DF152" s="83"/>
      <c r="DG152" s="83"/>
    </row>
    <row r="153" spans="1:114" s="83" customFormat="1" ht="15" customHeight="1" thickBot="1" x14ac:dyDescent="0.25">
      <c r="A153" s="321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357"/>
      <c r="AS153" s="357"/>
      <c r="AT153" s="357"/>
      <c r="AU153" s="357"/>
      <c r="AV153" s="357"/>
      <c r="AW153" s="357"/>
      <c r="AX153" s="357"/>
      <c r="AY153" s="357"/>
      <c r="AZ153" s="357"/>
      <c r="BA153" s="357"/>
      <c r="BB153" s="357"/>
      <c r="BC153" s="357"/>
      <c r="BD153" s="358"/>
      <c r="BE153" s="365"/>
      <c r="BF153" s="16"/>
      <c r="BG153" s="321"/>
      <c r="BJ153" s="317"/>
      <c r="BK153" s="317"/>
      <c r="BL153" s="317"/>
      <c r="BM153" s="317"/>
      <c r="BN153" s="317"/>
      <c r="BO153" s="317"/>
      <c r="BP153" s="317"/>
      <c r="BQ153" s="317"/>
      <c r="BR153" s="317"/>
      <c r="BS153" s="317"/>
      <c r="BT153" s="317"/>
      <c r="BU153" s="317"/>
      <c r="BV153" s="317"/>
      <c r="BW153" s="317"/>
      <c r="BX153" s="317"/>
      <c r="CB153" s="364"/>
      <c r="CC153" s="364"/>
      <c r="CD153" s="364"/>
      <c r="CE153" s="317"/>
      <c r="CL153" s="317"/>
      <c r="CM153" s="317"/>
      <c r="CN153" s="317"/>
      <c r="CO153" s="317"/>
      <c r="CP153" s="317"/>
      <c r="CQ153" s="317"/>
      <c r="CR153" s="317"/>
      <c r="CS153" s="317"/>
      <c r="CT153" s="317"/>
      <c r="CU153" s="317"/>
      <c r="CV153" s="317"/>
      <c r="CW153" s="317"/>
      <c r="CX153" s="317"/>
      <c r="CY153" s="317"/>
      <c r="CZ153" s="317"/>
      <c r="DA153" s="317"/>
      <c r="DH153" s="317"/>
      <c r="DI153" s="317"/>
      <c r="DJ153" s="317"/>
    </row>
    <row r="154" spans="1:114" s="83" customFormat="1" ht="15" customHeight="1" thickBot="1" x14ac:dyDescent="0.25">
      <c r="A154" s="321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359"/>
      <c r="AS154" s="359"/>
      <c r="AT154" s="359"/>
      <c r="AU154" s="359"/>
      <c r="AV154" s="359"/>
      <c r="AW154" s="359"/>
      <c r="AX154" s="359"/>
      <c r="AY154" s="359"/>
      <c r="AZ154" s="359"/>
      <c r="BA154" s="359"/>
      <c r="BB154" s="359"/>
      <c r="BC154" s="359"/>
      <c r="BD154" s="359"/>
      <c r="BE154" s="360"/>
      <c r="BF154" s="16"/>
      <c r="BG154" s="321"/>
      <c r="CB154" s="364"/>
      <c r="CC154" s="364"/>
      <c r="CD154" s="364"/>
      <c r="CE154" s="317"/>
      <c r="CL154" s="317"/>
    </row>
    <row r="155" spans="1:114" s="83" customFormat="1" ht="15" customHeight="1" thickTop="1" x14ac:dyDescent="0.2">
      <c r="A155" s="321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321"/>
      <c r="CE155" s="317"/>
      <c r="CF155" s="317"/>
      <c r="CG155" s="317"/>
      <c r="CH155" s="317"/>
      <c r="CI155" s="317"/>
      <c r="CJ155" s="317"/>
    </row>
    <row r="156" spans="1:114" s="83" customFormat="1" ht="15" customHeight="1" x14ac:dyDescent="0.2">
      <c r="A156" s="321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304"/>
      <c r="AC156" s="304"/>
      <c r="AD156" s="304"/>
      <c r="AE156" s="304"/>
      <c r="AF156" s="304"/>
      <c r="AG156" s="304"/>
      <c r="AH156" s="304"/>
      <c r="AI156" s="304"/>
      <c r="AJ156" s="304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321"/>
      <c r="CE156" s="317"/>
      <c r="CF156" s="317"/>
      <c r="CG156" s="317"/>
      <c r="CH156" s="317"/>
      <c r="CI156" s="317"/>
      <c r="CJ156" s="317"/>
    </row>
    <row r="157" spans="1:114" s="83" customFormat="1" ht="15" customHeight="1" x14ac:dyDescent="0.2">
      <c r="A157" s="321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41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321"/>
      <c r="CE157" s="317"/>
      <c r="CF157" s="317"/>
      <c r="CG157" s="317"/>
      <c r="CH157" s="317"/>
      <c r="CI157" s="317"/>
      <c r="CJ157" s="317"/>
      <c r="DB157" s="322"/>
      <c r="DC157" s="322"/>
      <c r="DD157" s="322"/>
      <c r="DE157" s="322"/>
      <c r="DF157" s="322"/>
      <c r="DG157" s="322"/>
    </row>
    <row r="158" spans="1:114" s="322" customFormat="1" ht="15" customHeight="1" x14ac:dyDescent="0.2">
      <c r="A158" s="321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41"/>
      <c r="AR158" s="361"/>
      <c r="AS158" s="361"/>
      <c r="AT158" s="361"/>
      <c r="AU158" s="361"/>
      <c r="AV158" s="361"/>
      <c r="AW158" s="361"/>
      <c r="AX158" s="361"/>
      <c r="AY158" s="361"/>
      <c r="AZ158" s="361"/>
      <c r="BA158" s="361"/>
      <c r="BB158" s="361"/>
      <c r="BC158" s="361"/>
      <c r="BD158" s="361"/>
      <c r="BE158" s="361"/>
      <c r="BF158" s="16"/>
      <c r="BG158" s="321"/>
      <c r="BH158" s="83"/>
      <c r="BI158" s="83"/>
      <c r="BJ158" s="83"/>
      <c r="BK158" s="83"/>
      <c r="BL158" s="83"/>
      <c r="BM158" s="83"/>
      <c r="BN158" s="83"/>
      <c r="BO158" s="83"/>
      <c r="BP158" s="83"/>
      <c r="BQ158" s="83"/>
      <c r="BR158" s="83"/>
      <c r="BS158" s="83"/>
      <c r="BT158" s="83"/>
      <c r="BU158" s="83"/>
      <c r="BV158" s="83"/>
      <c r="BW158" s="83"/>
      <c r="BX158" s="83"/>
      <c r="BY158" s="83"/>
      <c r="BZ158" s="83"/>
      <c r="CA158" s="83"/>
      <c r="CB158" s="83"/>
      <c r="CC158" s="317"/>
      <c r="CD158" s="317"/>
      <c r="CE158" s="317"/>
      <c r="CF158" s="317"/>
      <c r="CG158" s="317"/>
      <c r="CH158" s="317"/>
      <c r="CI158" s="317"/>
      <c r="CJ158" s="317"/>
      <c r="CK158" s="83"/>
      <c r="CL158" s="83"/>
      <c r="CM158" s="83"/>
      <c r="CN158" s="83"/>
      <c r="CO158" s="83"/>
      <c r="CP158" s="83"/>
      <c r="CQ158" s="83"/>
      <c r="CR158" s="83"/>
      <c r="CS158" s="83"/>
      <c r="CT158" s="83"/>
      <c r="CU158" s="83"/>
      <c r="CV158" s="83"/>
      <c r="CW158" s="83"/>
      <c r="CX158" s="83"/>
      <c r="CY158" s="83"/>
      <c r="CZ158" s="83"/>
      <c r="DA158" s="83"/>
      <c r="DH158" s="83"/>
      <c r="DI158" s="83"/>
      <c r="DJ158" s="83"/>
    </row>
    <row r="159" spans="1:114" s="322" customFormat="1" ht="15" customHeight="1" x14ac:dyDescent="0.2">
      <c r="A159" s="321"/>
      <c r="B159" s="16"/>
      <c r="C159" s="16"/>
      <c r="D159" s="16"/>
      <c r="E159" s="16"/>
      <c r="F159" s="16"/>
      <c r="G159" s="16"/>
      <c r="H159" s="912"/>
      <c r="I159" s="912"/>
      <c r="J159" s="912"/>
      <c r="K159" s="912"/>
      <c r="L159" s="912"/>
      <c r="M159" s="912"/>
      <c r="N159" s="912"/>
      <c r="O159" s="912"/>
      <c r="P159" s="912"/>
      <c r="Q159" s="912"/>
      <c r="R159" s="912"/>
      <c r="S159" s="912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361"/>
      <c r="AS159" s="361"/>
      <c r="AT159" s="361"/>
      <c r="AU159" s="361"/>
      <c r="AV159" s="361"/>
      <c r="AW159" s="361"/>
      <c r="AX159" s="361"/>
      <c r="AY159" s="361"/>
      <c r="AZ159" s="361"/>
      <c r="BA159" s="361"/>
      <c r="BB159" s="361"/>
      <c r="BC159" s="361"/>
      <c r="BD159" s="361"/>
      <c r="BE159" s="361"/>
      <c r="BF159" s="16"/>
      <c r="BG159" s="321"/>
      <c r="BH159" s="83"/>
      <c r="BI159" s="83"/>
      <c r="BJ159" s="83"/>
      <c r="BK159" s="83"/>
      <c r="BL159" s="83"/>
      <c r="BM159" s="83"/>
      <c r="BN159" s="83"/>
      <c r="BO159" s="83"/>
      <c r="BT159" s="83"/>
      <c r="BU159" s="83"/>
      <c r="BV159" s="83"/>
      <c r="BW159" s="83"/>
      <c r="BX159" s="83"/>
      <c r="BY159" s="83"/>
      <c r="BZ159" s="83"/>
      <c r="CA159" s="83"/>
      <c r="CB159" s="83"/>
      <c r="CC159" s="83"/>
      <c r="CD159" s="83"/>
      <c r="CE159" s="83"/>
      <c r="CF159" s="83"/>
      <c r="CG159" s="317"/>
      <c r="CH159" s="317"/>
      <c r="CI159" s="317"/>
      <c r="CJ159" s="317"/>
      <c r="CK159" s="83"/>
      <c r="CL159" s="83"/>
      <c r="CM159" s="83"/>
    </row>
    <row r="160" spans="1:114" s="322" customFormat="1" ht="15" customHeight="1" x14ac:dyDescent="0.2">
      <c r="A160" s="321"/>
      <c r="B160" s="16"/>
      <c r="C160" s="16"/>
      <c r="D160" s="16"/>
      <c r="E160" s="16"/>
      <c r="F160" s="16"/>
      <c r="G160" s="16"/>
      <c r="H160" s="912"/>
      <c r="I160" s="912"/>
      <c r="J160" s="912"/>
      <c r="K160" s="912"/>
      <c r="L160" s="912"/>
      <c r="M160" s="912"/>
      <c r="N160" s="912"/>
      <c r="O160" s="912"/>
      <c r="P160" s="912"/>
      <c r="Q160" s="912"/>
      <c r="R160" s="912"/>
      <c r="S160" s="912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361"/>
      <c r="AS160" s="361"/>
      <c r="AT160" s="361"/>
      <c r="AU160" s="361"/>
      <c r="AV160" s="361"/>
      <c r="AW160" s="361"/>
      <c r="AX160" s="361"/>
      <c r="AY160" s="361"/>
      <c r="AZ160" s="361"/>
      <c r="BA160" s="361"/>
      <c r="BB160" s="361"/>
      <c r="BC160" s="361"/>
      <c r="BD160" s="361"/>
      <c r="BE160" s="361"/>
      <c r="BF160" s="16"/>
      <c r="BG160" s="321"/>
      <c r="BH160" s="83"/>
      <c r="BI160" s="83"/>
      <c r="BJ160" s="83"/>
      <c r="BK160" s="83"/>
      <c r="BL160" s="83"/>
      <c r="BM160" s="83"/>
      <c r="BN160" s="83"/>
      <c r="BO160" s="83"/>
      <c r="BT160" s="83"/>
      <c r="BU160" s="83"/>
      <c r="BV160" s="83"/>
      <c r="BW160" s="83"/>
      <c r="BX160" s="83"/>
      <c r="BY160" s="83"/>
      <c r="BZ160" s="83"/>
      <c r="CA160" s="83"/>
      <c r="CB160" s="203"/>
      <c r="CC160" s="203"/>
      <c r="CD160" s="203"/>
      <c r="CE160" s="203"/>
      <c r="CF160" s="83"/>
      <c r="CG160" s="317"/>
      <c r="CH160" s="317"/>
      <c r="CI160" s="317"/>
      <c r="CJ160" s="317"/>
      <c r="CK160" s="83"/>
      <c r="CL160" s="83"/>
      <c r="CM160" s="83"/>
    </row>
    <row r="161" spans="1:114" s="322" customFormat="1" ht="15" customHeight="1" x14ac:dyDescent="0.2">
      <c r="A161" s="321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361"/>
      <c r="AS161" s="361"/>
      <c r="AT161" s="361"/>
      <c r="AU161" s="361"/>
      <c r="AV161" s="361"/>
      <c r="AW161" s="361"/>
      <c r="AX161" s="361"/>
      <c r="AY161" s="361"/>
      <c r="AZ161" s="361"/>
      <c r="BA161" s="361"/>
      <c r="BB161" s="361"/>
      <c r="BC161" s="361"/>
      <c r="BD161" s="361"/>
      <c r="BE161" s="361"/>
      <c r="BF161" s="304"/>
      <c r="BG161" s="321"/>
      <c r="BH161" s="83"/>
      <c r="BI161" s="83"/>
      <c r="BJ161" s="83"/>
      <c r="BK161" s="83"/>
      <c r="BL161" s="83"/>
      <c r="BM161" s="83"/>
      <c r="BN161" s="83"/>
      <c r="BO161" s="83"/>
      <c r="BT161" s="83"/>
      <c r="BU161" s="83"/>
      <c r="BV161" s="83"/>
      <c r="BW161" s="83"/>
      <c r="BX161" s="83"/>
      <c r="BY161" s="83"/>
      <c r="BZ161" s="83"/>
      <c r="CA161" s="83"/>
      <c r="CB161" s="203"/>
      <c r="CC161" s="203"/>
      <c r="CD161" s="203"/>
      <c r="CE161" s="203"/>
      <c r="CF161" s="83"/>
      <c r="CG161" s="317"/>
      <c r="CH161" s="317"/>
      <c r="CI161" s="83"/>
      <c r="CJ161" s="83"/>
      <c r="CK161" s="83"/>
      <c r="CL161" s="83"/>
      <c r="CM161" s="83"/>
      <c r="DB161" s="314"/>
      <c r="DC161" s="314"/>
      <c r="DD161" s="314"/>
      <c r="DE161" s="314"/>
      <c r="DF161" s="314"/>
      <c r="DG161" s="314"/>
    </row>
    <row r="162" spans="1:114" s="314" customFormat="1" ht="15" customHeight="1" x14ac:dyDescent="0.2">
      <c r="A162" s="315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304"/>
      <c r="AL162" s="304"/>
      <c r="AM162" s="304"/>
      <c r="AN162" s="304"/>
      <c r="AO162" s="304"/>
      <c r="AP162" s="304"/>
      <c r="AQ162" s="304"/>
      <c r="AR162" s="305"/>
      <c r="AS162" s="305"/>
      <c r="AT162" s="305"/>
      <c r="AU162" s="305"/>
      <c r="AV162" s="305"/>
      <c r="AW162" s="305"/>
      <c r="AX162" s="305"/>
      <c r="AY162" s="305"/>
      <c r="AZ162" s="305"/>
      <c r="BA162" s="305"/>
      <c r="BB162" s="305"/>
      <c r="BC162" s="305"/>
      <c r="BD162" s="305"/>
      <c r="BE162" s="305"/>
      <c r="BF162" s="304"/>
      <c r="BG162" s="315"/>
      <c r="BH162" s="317"/>
      <c r="BI162" s="317"/>
      <c r="BJ162" s="83"/>
      <c r="BK162" s="83"/>
      <c r="BL162" s="83"/>
      <c r="BM162" s="83"/>
      <c r="BN162" s="83"/>
      <c r="BO162" s="83"/>
      <c r="BP162" s="322"/>
      <c r="BQ162" s="322"/>
      <c r="BR162" s="322"/>
      <c r="BS162" s="322"/>
      <c r="BT162" s="83"/>
      <c r="BU162" s="83"/>
      <c r="BV162" s="83"/>
      <c r="BW162" s="83"/>
      <c r="BX162" s="83"/>
      <c r="BY162" s="83"/>
      <c r="BZ162" s="317"/>
      <c r="CA162" s="317"/>
      <c r="CB162" s="317"/>
      <c r="CC162" s="83"/>
      <c r="CD162" s="83"/>
      <c r="CE162" s="83"/>
      <c r="CF162" s="83"/>
      <c r="CG162" s="317"/>
      <c r="CH162" s="317"/>
      <c r="CI162" s="317"/>
      <c r="CJ162" s="83"/>
      <c r="CK162" s="83"/>
      <c r="CL162" s="83"/>
      <c r="CM162" s="83"/>
      <c r="CN162" s="322"/>
      <c r="CO162" s="322"/>
      <c r="CP162" s="322"/>
      <c r="CQ162" s="322"/>
      <c r="CR162" s="322"/>
      <c r="CS162" s="322"/>
      <c r="CT162" s="322"/>
      <c r="CU162" s="322"/>
      <c r="CV162" s="322"/>
      <c r="CW162" s="322"/>
      <c r="CX162" s="322"/>
      <c r="CY162" s="322"/>
      <c r="CZ162" s="322"/>
      <c r="DA162" s="322"/>
      <c r="DH162" s="322"/>
      <c r="DI162" s="322"/>
      <c r="DJ162" s="322"/>
    </row>
    <row r="163" spans="1:114" s="314" customFormat="1" ht="15" customHeight="1" x14ac:dyDescent="0.2">
      <c r="A163" s="315"/>
      <c r="B163" s="304"/>
      <c r="C163" s="304"/>
      <c r="D163" s="304"/>
      <c r="E163" s="304"/>
      <c r="F163" s="304"/>
      <c r="G163" s="304"/>
      <c r="H163" s="304"/>
      <c r="I163" s="304"/>
      <c r="J163" s="304"/>
      <c r="K163" s="304"/>
      <c r="L163" s="304"/>
      <c r="M163" s="304"/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  <c r="X163" s="304"/>
      <c r="Y163" s="304"/>
      <c r="Z163" s="304"/>
      <c r="AA163" s="304"/>
      <c r="AB163" s="304"/>
      <c r="AC163" s="304"/>
      <c r="AD163" s="304"/>
      <c r="AE163" s="304"/>
      <c r="AF163" s="304"/>
      <c r="AG163" s="304"/>
      <c r="AH163" s="304"/>
      <c r="AI163" s="304"/>
      <c r="AJ163" s="304"/>
      <c r="AK163" s="304"/>
      <c r="AL163" s="304"/>
      <c r="AM163" s="304"/>
      <c r="AN163" s="304"/>
      <c r="AO163" s="304"/>
      <c r="AP163" s="304"/>
      <c r="AQ163" s="304"/>
      <c r="AR163" s="304"/>
      <c r="AS163" s="304"/>
      <c r="AT163" s="304"/>
      <c r="AU163" s="304"/>
      <c r="AV163" s="304"/>
      <c r="AW163" s="304"/>
      <c r="AX163" s="304"/>
      <c r="AY163" s="304"/>
      <c r="AZ163" s="304"/>
      <c r="BA163" s="304"/>
      <c r="BB163" s="304"/>
      <c r="BC163" s="304"/>
      <c r="BD163" s="304"/>
      <c r="BE163" s="304"/>
      <c r="BF163" s="304"/>
      <c r="BG163" s="315"/>
      <c r="BH163" s="317"/>
      <c r="BI163" s="317"/>
      <c r="BJ163" s="317"/>
      <c r="BK163" s="317"/>
      <c r="BL163" s="317"/>
      <c r="BM163" s="317"/>
      <c r="BN163" s="317"/>
      <c r="BO163" s="317"/>
      <c r="BT163" s="317"/>
      <c r="BU163" s="317"/>
      <c r="BV163" s="317"/>
      <c r="BW163" s="317"/>
      <c r="BX163" s="317"/>
      <c r="BY163" s="317"/>
      <c r="BZ163" s="317"/>
      <c r="CA163" s="317"/>
      <c r="CB163" s="317"/>
      <c r="CC163" s="317"/>
      <c r="CD163" s="317"/>
      <c r="CE163" s="317"/>
      <c r="CF163" s="317"/>
      <c r="CG163" s="317"/>
      <c r="CH163" s="317"/>
      <c r="CI163" s="317"/>
      <c r="CJ163" s="317"/>
      <c r="CK163" s="317"/>
      <c r="CL163" s="83"/>
      <c r="CM163" s="317"/>
    </row>
    <row r="164" spans="1:114" s="314" customFormat="1" ht="15" customHeight="1" x14ac:dyDescent="0.2">
      <c r="A164" s="315"/>
      <c r="B164" s="304"/>
      <c r="C164" s="913" t="s">
        <v>222</v>
      </c>
      <c r="D164" s="914"/>
      <c r="E164" s="914"/>
      <c r="F164" s="914"/>
      <c r="G164" s="914"/>
      <c r="H164" s="914"/>
      <c r="I164" s="914"/>
      <c r="J164" s="914"/>
      <c r="K164" s="914"/>
      <c r="L164" s="914"/>
      <c r="M164" s="914"/>
      <c r="N164" s="914"/>
      <c r="O164" s="914"/>
      <c r="P164" s="914"/>
      <c r="Q164" s="914"/>
      <c r="R164" s="914"/>
      <c r="S164" s="914"/>
      <c r="T164" s="914"/>
      <c r="U164" s="914"/>
      <c r="V164" s="914"/>
      <c r="W164" s="914"/>
      <c r="X164" s="914"/>
      <c r="Y164" s="914"/>
      <c r="Z164" s="914"/>
      <c r="AA164" s="914"/>
      <c r="AB164" s="914"/>
      <c r="AC164" s="914"/>
      <c r="AD164" s="914"/>
      <c r="AE164" s="914"/>
      <c r="AF164" s="914"/>
      <c r="AG164" s="914"/>
      <c r="AH164" s="914"/>
      <c r="AI164" s="914"/>
      <c r="AJ164" s="914"/>
      <c r="AK164" s="914"/>
      <c r="AL164" s="914"/>
      <c r="AM164" s="914"/>
      <c r="AN164" s="914"/>
      <c r="AO164" s="914"/>
      <c r="AP164" s="914"/>
      <c r="AQ164" s="914"/>
      <c r="AR164" s="914"/>
      <c r="AS164" s="914"/>
      <c r="AT164" s="914"/>
      <c r="AU164" s="914"/>
      <c r="AV164" s="914"/>
      <c r="AW164" s="914"/>
      <c r="AX164" s="304"/>
      <c r="AY164" s="304"/>
      <c r="AZ164" s="304"/>
      <c r="BA164" s="304"/>
      <c r="BB164" s="304"/>
      <c r="BC164" s="304"/>
      <c r="BD164" s="304"/>
      <c r="BE164" s="304"/>
      <c r="BF164" s="304"/>
      <c r="BG164" s="315"/>
      <c r="BH164" s="317"/>
      <c r="BI164" s="317"/>
      <c r="BJ164" s="317"/>
      <c r="BK164" s="317"/>
      <c r="BL164" s="317"/>
      <c r="BM164" s="317"/>
      <c r="BN164" s="317"/>
      <c r="BO164" s="317"/>
    </row>
    <row r="165" spans="1:114" s="314" customFormat="1" ht="15" customHeight="1" thickBot="1" x14ac:dyDescent="0.25">
      <c r="A165" s="315"/>
      <c r="B165" s="304"/>
      <c r="C165" s="304"/>
      <c r="D165" s="304"/>
      <c r="E165" s="304"/>
      <c r="F165" s="304"/>
      <c r="G165" s="304"/>
      <c r="H165" s="304"/>
      <c r="I165" s="304"/>
      <c r="J165" s="304"/>
      <c r="K165" s="304"/>
      <c r="L165" s="304"/>
      <c r="M165" s="304"/>
      <c r="N165" s="304"/>
      <c r="O165" s="304"/>
      <c r="P165" s="304"/>
      <c r="Q165" s="304"/>
      <c r="R165" s="304"/>
      <c r="S165" s="304"/>
      <c r="T165" s="304"/>
      <c r="U165" s="304"/>
      <c r="V165" s="304"/>
      <c r="W165" s="304"/>
      <c r="X165" s="304"/>
      <c r="Y165" s="304"/>
      <c r="Z165" s="304"/>
      <c r="AA165" s="304"/>
      <c r="AB165" s="304"/>
      <c r="AC165" s="304"/>
      <c r="AD165" s="304"/>
      <c r="AE165" s="304"/>
      <c r="AF165" s="304"/>
      <c r="AG165" s="304"/>
      <c r="AH165" s="304"/>
      <c r="AI165" s="304"/>
      <c r="AJ165" s="304"/>
      <c r="AK165" s="304"/>
      <c r="AL165" s="304"/>
      <c r="AM165" s="304"/>
      <c r="AN165" s="304"/>
      <c r="AO165" s="304"/>
      <c r="AP165" s="304"/>
      <c r="AQ165" s="304"/>
      <c r="AR165" s="304"/>
      <c r="AS165" s="304"/>
      <c r="AT165" s="304"/>
      <c r="AU165" s="304"/>
      <c r="AV165" s="304"/>
      <c r="AW165" s="304"/>
      <c r="AX165" s="304"/>
      <c r="AY165" s="304"/>
      <c r="AZ165" s="304"/>
      <c r="BA165" s="304"/>
      <c r="BB165" s="304"/>
      <c r="BC165" s="304"/>
      <c r="BD165" s="304"/>
      <c r="BE165" s="304"/>
      <c r="BF165" s="304"/>
      <c r="BG165" s="315"/>
      <c r="BH165" s="317"/>
      <c r="BI165" s="317"/>
      <c r="BJ165" s="317"/>
      <c r="BK165" s="317"/>
      <c r="BL165" s="317"/>
      <c r="BM165" s="317"/>
      <c r="BN165" s="317"/>
      <c r="BO165" s="317"/>
      <c r="DB165" s="322"/>
      <c r="DC165" s="322"/>
      <c r="DD165" s="322"/>
      <c r="DE165" s="322"/>
      <c r="DF165" s="322"/>
      <c r="DG165" s="322"/>
    </row>
    <row r="166" spans="1:114" s="322" customFormat="1" ht="15" customHeight="1" thickBot="1" x14ac:dyDescent="0.25">
      <c r="A166" s="315"/>
      <c r="B166" s="304"/>
      <c r="C166" s="121" t="s">
        <v>187</v>
      </c>
      <c r="D166" s="121"/>
      <c r="E166" s="121"/>
      <c r="F166" s="920" t="e">
        <f>IF(BR8="COM","134",SUM(126+BR12+0+BR9))</f>
        <v>#N/A</v>
      </c>
      <c r="G166" s="921"/>
      <c r="H166" s="921"/>
      <c r="I166" s="921"/>
      <c r="J166" s="922"/>
      <c r="K166" s="907" t="s">
        <v>136</v>
      </c>
      <c r="L166" s="908"/>
      <c r="M166" s="909"/>
      <c r="N166" s="304"/>
      <c r="O166" s="304"/>
      <c r="P166" s="304"/>
      <c r="Q166" s="304"/>
      <c r="R166" s="304"/>
      <c r="S166" s="304"/>
      <c r="T166" s="304"/>
      <c r="U166" s="304"/>
      <c r="V166" s="304"/>
      <c r="W166" s="304"/>
      <c r="X166" s="304"/>
      <c r="Y166" s="304"/>
      <c r="Z166" s="304"/>
      <c r="AA166" s="304"/>
      <c r="AB166" s="304"/>
      <c r="AC166" s="304"/>
      <c r="AD166" s="304"/>
      <c r="AE166" s="304"/>
      <c r="AF166" s="304"/>
      <c r="AG166" s="304"/>
      <c r="AH166" s="304"/>
      <c r="AI166" s="304"/>
      <c r="AJ166" s="304"/>
      <c r="AK166" s="304"/>
      <c r="AL166" s="304"/>
      <c r="AM166" s="304"/>
      <c r="AN166" s="304"/>
      <c r="AO166" s="304"/>
      <c r="AP166" s="304"/>
      <c r="AQ166" s="304"/>
      <c r="AR166" s="304"/>
      <c r="AS166" s="304"/>
      <c r="AT166" s="304"/>
      <c r="AU166" s="304"/>
      <c r="AV166" s="304"/>
      <c r="AW166" s="304"/>
      <c r="AX166" s="304"/>
      <c r="AY166" s="304"/>
      <c r="AZ166" s="304"/>
      <c r="BA166" s="304"/>
      <c r="BB166" s="304"/>
      <c r="BC166" s="304"/>
      <c r="BD166" s="304"/>
      <c r="BE166" s="304"/>
      <c r="BF166" s="304"/>
      <c r="BG166" s="321"/>
      <c r="BH166" s="83"/>
      <c r="BI166" s="83"/>
      <c r="BJ166" s="317"/>
      <c r="BK166" s="317"/>
      <c r="BL166" s="317"/>
      <c r="BM166" s="317"/>
      <c r="BN166" s="317"/>
      <c r="BO166" s="317"/>
      <c r="BP166" s="314"/>
      <c r="BQ166" s="314"/>
      <c r="BR166" s="314"/>
      <c r="BS166" s="314"/>
      <c r="BT166" s="314"/>
      <c r="BU166" s="314"/>
      <c r="BV166" s="314"/>
      <c r="BW166" s="314"/>
      <c r="BX166" s="314"/>
      <c r="BY166" s="314"/>
      <c r="BZ166" s="314"/>
      <c r="CA166" s="314"/>
      <c r="CB166" s="314"/>
      <c r="CC166" s="314"/>
      <c r="CD166" s="314"/>
      <c r="CE166" s="314"/>
      <c r="CF166" s="314"/>
      <c r="CG166" s="314"/>
      <c r="CH166" s="314"/>
      <c r="CI166" s="314"/>
      <c r="CJ166" s="314"/>
      <c r="CK166" s="314"/>
      <c r="CL166" s="314"/>
      <c r="CM166" s="314"/>
      <c r="CN166" s="314"/>
      <c r="CO166" s="314"/>
      <c r="CP166" s="314"/>
      <c r="CQ166" s="314"/>
      <c r="CR166" s="314"/>
      <c r="CS166" s="314"/>
      <c r="CT166" s="314"/>
      <c r="CU166" s="314"/>
      <c r="CV166" s="314"/>
      <c r="CW166" s="314"/>
      <c r="CX166" s="314"/>
      <c r="CY166" s="314"/>
      <c r="CZ166" s="314"/>
      <c r="DA166" s="314"/>
      <c r="DB166" s="314"/>
      <c r="DC166" s="314"/>
      <c r="DD166" s="314"/>
      <c r="DE166" s="314"/>
      <c r="DF166" s="314"/>
      <c r="DG166" s="314"/>
      <c r="DH166" s="314"/>
      <c r="DI166" s="314"/>
      <c r="DJ166" s="314"/>
    </row>
    <row r="167" spans="1:114" s="314" customFormat="1" ht="15" customHeight="1" x14ac:dyDescent="0.2">
      <c r="A167" s="315"/>
      <c r="B167" s="304"/>
      <c r="C167" s="304"/>
      <c r="D167" s="304"/>
      <c r="E167" s="304"/>
      <c r="F167" s="304"/>
      <c r="G167" s="304"/>
      <c r="H167" s="304"/>
      <c r="I167" s="304"/>
      <c r="J167" s="304"/>
      <c r="K167" s="304"/>
      <c r="L167" s="304"/>
      <c r="M167" s="304"/>
      <c r="N167" s="304"/>
      <c r="O167" s="304"/>
      <c r="P167" s="304"/>
      <c r="Q167" s="304"/>
      <c r="R167" s="304"/>
      <c r="S167" s="304"/>
      <c r="T167" s="304"/>
      <c r="U167" s="304"/>
      <c r="V167" s="304"/>
      <c r="W167" s="304"/>
      <c r="X167" s="304"/>
      <c r="Y167" s="304"/>
      <c r="Z167" s="304"/>
      <c r="AA167" s="304"/>
      <c r="AB167" s="304"/>
      <c r="AC167" s="304"/>
      <c r="AD167" s="304"/>
      <c r="AE167" s="304"/>
      <c r="AF167" s="304"/>
      <c r="AG167" s="304"/>
      <c r="AH167" s="304"/>
      <c r="AI167" s="304"/>
      <c r="AJ167" s="304"/>
      <c r="AK167" s="304"/>
      <c r="AL167" s="304"/>
      <c r="AM167" s="304"/>
      <c r="AN167" s="304"/>
      <c r="AO167" s="304"/>
      <c r="AP167" s="304"/>
      <c r="AQ167" s="304"/>
      <c r="AR167" s="304"/>
      <c r="AS167" s="304"/>
      <c r="AT167" s="304"/>
      <c r="AU167" s="304"/>
      <c r="AV167" s="304"/>
      <c r="AW167" s="304"/>
      <c r="AX167" s="304"/>
      <c r="AY167" s="304"/>
      <c r="AZ167" s="304"/>
      <c r="BA167" s="304"/>
      <c r="BB167" s="304"/>
      <c r="BC167" s="304"/>
      <c r="BD167" s="304"/>
      <c r="BE167" s="304"/>
      <c r="BF167" s="304"/>
      <c r="BG167" s="315"/>
      <c r="BH167" s="317"/>
      <c r="BI167" s="317"/>
      <c r="BJ167" s="83"/>
      <c r="BK167" s="83"/>
      <c r="BL167" s="83"/>
      <c r="BM167" s="83"/>
      <c r="BN167" s="83"/>
      <c r="BO167" s="83"/>
      <c r="BP167" s="322"/>
      <c r="BQ167" s="322"/>
      <c r="BR167" s="322"/>
      <c r="BS167" s="322"/>
      <c r="BT167" s="322"/>
      <c r="BU167" s="322"/>
      <c r="BV167" s="322"/>
      <c r="BW167" s="322"/>
      <c r="BX167" s="322"/>
      <c r="BY167" s="322"/>
      <c r="BZ167" s="322"/>
      <c r="CA167" s="322"/>
      <c r="CB167" s="322"/>
      <c r="CC167" s="322"/>
      <c r="CD167" s="322"/>
      <c r="CE167" s="322"/>
      <c r="CF167" s="322"/>
      <c r="CG167" s="322"/>
      <c r="CH167" s="322"/>
      <c r="CI167" s="322"/>
      <c r="CJ167" s="322"/>
      <c r="CK167" s="322"/>
      <c r="CL167" s="322"/>
      <c r="CM167" s="322"/>
      <c r="CN167" s="322"/>
      <c r="CO167" s="322"/>
      <c r="CP167" s="322"/>
      <c r="CQ167" s="322"/>
      <c r="CR167" s="322"/>
      <c r="CS167" s="322"/>
      <c r="CT167" s="322"/>
      <c r="CU167" s="322"/>
      <c r="CV167" s="322"/>
      <c r="CW167" s="322"/>
      <c r="CX167" s="322"/>
      <c r="CY167" s="322"/>
      <c r="CZ167" s="322"/>
      <c r="DA167" s="322"/>
      <c r="DH167" s="322"/>
      <c r="DI167" s="322"/>
      <c r="DJ167" s="322"/>
    </row>
    <row r="168" spans="1:114" s="314" customFormat="1" x14ac:dyDescent="0.2">
      <c r="A168" s="315"/>
      <c r="B168" s="315"/>
      <c r="C168" s="315"/>
      <c r="D168" s="315"/>
      <c r="E168" s="315"/>
      <c r="F168" s="315"/>
      <c r="G168" s="315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21"/>
      <c r="AO168" s="321"/>
      <c r="AP168" s="321"/>
      <c r="AQ168" s="321"/>
      <c r="AR168" s="321"/>
      <c r="AS168" s="321"/>
      <c r="AT168" s="321"/>
      <c r="AU168" s="321"/>
      <c r="AV168" s="321"/>
      <c r="AW168" s="321"/>
      <c r="AX168" s="321"/>
      <c r="AY168" s="321"/>
      <c r="AZ168" s="321"/>
      <c r="BA168" s="321"/>
      <c r="BB168" s="321"/>
      <c r="BC168" s="321"/>
      <c r="BD168" s="321"/>
      <c r="BE168" s="321"/>
      <c r="BF168" s="321"/>
      <c r="BG168" s="315"/>
      <c r="BH168" s="317"/>
      <c r="BI168" s="317"/>
      <c r="BJ168" s="317"/>
      <c r="BK168" s="317"/>
      <c r="BL168" s="317"/>
      <c r="BM168" s="317"/>
      <c r="BN168" s="317"/>
      <c r="BO168" s="317"/>
      <c r="DB168"/>
      <c r="DC168"/>
      <c r="DD168"/>
      <c r="DE168"/>
      <c r="DF168"/>
      <c r="DG168"/>
    </row>
    <row r="169" spans="1:114" ht="23.25" x14ac:dyDescent="0.2">
      <c r="A169" s="101"/>
      <c r="B169" s="101"/>
      <c r="C169" s="900" t="s">
        <v>773</v>
      </c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900"/>
      <c r="AE169" s="900"/>
      <c r="AF169" s="900"/>
      <c r="AG169" s="900"/>
      <c r="AH169" s="900"/>
      <c r="AI169" s="900"/>
      <c r="AJ169" s="900"/>
      <c r="AK169" s="900"/>
      <c r="AL169" s="900"/>
      <c r="AM169" s="900"/>
      <c r="AN169" s="900"/>
      <c r="AO169" s="900"/>
      <c r="AP169" s="900"/>
      <c r="AQ169" s="900"/>
      <c r="AR169" s="900"/>
      <c r="AS169" s="900"/>
      <c r="AT169" s="900"/>
      <c r="AU169" s="900"/>
      <c r="AV169" s="900"/>
      <c r="AW169" s="900"/>
      <c r="AX169" s="900"/>
      <c r="AY169" s="900"/>
      <c r="AZ169" s="900"/>
      <c r="BA169" s="900"/>
      <c r="BB169" s="900"/>
      <c r="BC169" s="900"/>
      <c r="BD169" s="900"/>
      <c r="BE169" s="900"/>
      <c r="BF169" s="102"/>
      <c r="BG169" s="102"/>
      <c r="BI169" s="303"/>
      <c r="BJ169" s="317"/>
      <c r="BK169" s="317"/>
      <c r="BL169" s="317"/>
      <c r="BM169" s="317"/>
      <c r="BN169" s="317"/>
      <c r="BO169" s="317"/>
      <c r="BP169" s="314"/>
      <c r="BQ169" s="314"/>
      <c r="BR169" s="314"/>
      <c r="BS169" s="314"/>
      <c r="BT169" s="314"/>
      <c r="BU169" s="314"/>
      <c r="BV169" s="314"/>
      <c r="BW169" s="314"/>
      <c r="BX169" s="314"/>
      <c r="BY169" s="314"/>
      <c r="BZ169" s="314"/>
      <c r="CA169" s="314"/>
      <c r="CB169" s="314"/>
      <c r="CC169" s="314"/>
      <c r="CD169" s="314"/>
      <c r="CE169" s="314"/>
      <c r="CF169" s="314"/>
      <c r="CG169" s="314"/>
      <c r="CH169" s="314"/>
      <c r="CI169" s="314"/>
      <c r="CJ169" s="314"/>
      <c r="CK169" s="314"/>
      <c r="CL169" s="314"/>
      <c r="CM169" s="314"/>
      <c r="CN169" s="314"/>
      <c r="CO169" s="314"/>
      <c r="CP169" s="314"/>
      <c r="CQ169" s="314"/>
      <c r="CR169" s="314"/>
      <c r="CS169" s="314"/>
      <c r="CT169" s="314"/>
      <c r="CU169" s="314"/>
      <c r="CV169" s="314"/>
      <c r="CW169" s="314"/>
      <c r="CX169" s="314"/>
      <c r="CY169" s="314"/>
      <c r="CZ169" s="314"/>
      <c r="DA169" s="314"/>
      <c r="DH169" s="314"/>
      <c r="DI169" s="314"/>
      <c r="DJ169" s="314"/>
    </row>
    <row r="170" spans="1:114" x14ac:dyDescent="0.2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  <c r="BD170" s="94"/>
      <c r="BE170" s="94"/>
      <c r="BF170" s="94"/>
      <c r="BG170" s="94"/>
      <c r="BI170" s="303"/>
      <c r="BJ170" s="303"/>
      <c r="BK170" s="303"/>
      <c r="BL170" s="303"/>
      <c r="BM170" s="303"/>
      <c r="BN170" s="303"/>
      <c r="BO170" s="303"/>
      <c r="BP170" s="303"/>
      <c r="BQ170" s="303"/>
      <c r="BR170" s="303"/>
      <c r="BS170" s="303"/>
      <c r="BT170" s="303"/>
      <c r="BU170" s="303"/>
      <c r="BV170" s="303"/>
      <c r="BW170" s="303"/>
      <c r="BX170" s="303"/>
      <c r="BY170" s="303"/>
      <c r="BZ170" s="303"/>
      <c r="CA170" s="303"/>
      <c r="CB170" s="303"/>
      <c r="CC170" s="303"/>
      <c r="CD170" s="303"/>
      <c r="CE170" s="303"/>
      <c r="CF170" s="303"/>
      <c r="CG170" s="303"/>
      <c r="CH170" s="303"/>
      <c r="CI170" s="303"/>
      <c r="CJ170" s="303"/>
      <c r="CK170" s="303"/>
      <c r="CL170" s="303"/>
      <c r="CM170" s="303"/>
      <c r="CN170" s="303"/>
      <c r="CO170" s="303"/>
      <c r="CP170" s="303"/>
      <c r="CQ170" s="303"/>
      <c r="CR170" s="303"/>
      <c r="CS170" s="303"/>
      <c r="CT170" s="303"/>
      <c r="CU170" s="303"/>
      <c r="CV170" s="303"/>
      <c r="CW170" s="303"/>
      <c r="CX170" s="303"/>
    </row>
    <row r="171" spans="1:114" ht="13.5" thickBot="1" x14ac:dyDescent="0.25">
      <c r="A171" s="94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94"/>
      <c r="BI171" s="303"/>
      <c r="BJ171" s="303"/>
      <c r="BK171" s="303"/>
      <c r="BL171" s="303"/>
      <c r="BM171" s="303"/>
      <c r="BN171" s="303"/>
      <c r="BO171" s="303"/>
      <c r="BP171" s="303"/>
      <c r="BQ171" s="303"/>
      <c r="BR171" s="303"/>
      <c r="BS171" s="303"/>
      <c r="BT171" s="303"/>
      <c r="BU171" s="303"/>
      <c r="BV171" s="303"/>
      <c r="BW171" s="303"/>
      <c r="BX171" s="303"/>
      <c r="BY171" s="303"/>
      <c r="BZ171" s="303"/>
      <c r="CA171" s="303"/>
      <c r="CB171" s="303"/>
      <c r="CC171" s="303"/>
      <c r="CD171" s="303"/>
      <c r="CE171" s="303"/>
      <c r="CF171" s="303"/>
      <c r="CG171" s="303"/>
      <c r="CH171" s="303"/>
      <c r="CI171" s="303"/>
      <c r="CJ171" s="303"/>
      <c r="CK171" s="303"/>
      <c r="CL171" s="303"/>
      <c r="CM171" s="303"/>
      <c r="CN171" s="303"/>
      <c r="CO171" s="303"/>
      <c r="CP171" s="303"/>
      <c r="CQ171" s="303"/>
      <c r="CR171" s="303"/>
      <c r="CS171" s="303"/>
      <c r="CT171" s="303"/>
      <c r="CU171" s="303"/>
      <c r="CV171" s="303"/>
      <c r="CW171" s="303"/>
      <c r="CX171" s="303"/>
    </row>
    <row r="172" spans="1:114" ht="13.5" thickBot="1" x14ac:dyDescent="0.25">
      <c r="A172" s="94"/>
      <c r="B172" s="63"/>
      <c r="C172" s="894" t="s">
        <v>637</v>
      </c>
      <c r="D172" s="895"/>
      <c r="E172" s="895"/>
      <c r="F172" s="895"/>
      <c r="G172" s="895"/>
      <c r="H172" s="895"/>
      <c r="I172" s="895"/>
      <c r="J172" s="895"/>
      <c r="K172" s="895"/>
      <c r="L172" s="895"/>
      <c r="M172" s="895"/>
      <c r="N172" s="895"/>
      <c r="O172" s="895"/>
      <c r="P172" s="895"/>
      <c r="Q172" s="895"/>
      <c r="R172" s="895"/>
      <c r="S172" s="896" t="s">
        <v>628</v>
      </c>
      <c r="T172" s="897"/>
      <c r="U172" s="897"/>
      <c r="V172" s="897"/>
      <c r="W172" s="897"/>
      <c r="X172" s="897"/>
      <c r="Y172" s="897"/>
      <c r="Z172" s="897"/>
      <c r="AA172" s="63"/>
      <c r="AB172" s="63"/>
      <c r="AC172" s="63"/>
      <c r="AD172" s="63"/>
      <c r="AE172" s="63"/>
      <c r="AF172" s="63"/>
      <c r="AG172" s="699" t="s">
        <v>189</v>
      </c>
      <c r="AH172" s="699"/>
      <c r="AI172" s="699"/>
      <c r="AJ172" s="699"/>
      <c r="AK172" s="699"/>
      <c r="AL172" s="699"/>
      <c r="AM172" s="699"/>
      <c r="AN172" s="699"/>
      <c r="AO172" s="699"/>
      <c r="AP172" s="699"/>
      <c r="AQ172" s="699"/>
      <c r="AR172" s="699"/>
      <c r="AS172" s="699"/>
      <c r="AT172" s="699"/>
      <c r="AU172" s="699"/>
      <c r="AV172" s="699"/>
      <c r="AW172" s="699"/>
      <c r="AX172" s="699"/>
      <c r="AY172" s="699"/>
      <c r="AZ172" s="699"/>
      <c r="BA172" s="699"/>
      <c r="BB172" s="699"/>
      <c r="BC172" s="699"/>
      <c r="BD172" s="63"/>
      <c r="BE172" s="63"/>
      <c r="BF172" s="63"/>
      <c r="BG172" s="94"/>
      <c r="BI172" s="303"/>
      <c r="BJ172" s="303"/>
      <c r="BK172" s="303"/>
      <c r="BL172" s="303"/>
      <c r="BM172" s="303"/>
      <c r="BN172" s="303"/>
      <c r="BO172" s="303"/>
      <c r="BP172" s="303"/>
      <c r="BQ172" s="303"/>
      <c r="BR172" s="303"/>
      <c r="BS172" s="303"/>
      <c r="BT172" s="303"/>
      <c r="BU172" s="303"/>
      <c r="BV172" s="303"/>
      <c r="BW172" s="303"/>
      <c r="BX172" s="303"/>
      <c r="BY172" s="303"/>
      <c r="BZ172" s="303"/>
      <c r="CA172" s="303"/>
      <c r="CB172" s="303"/>
      <c r="CC172" s="303"/>
      <c r="CD172" s="303"/>
      <c r="CE172" s="303"/>
      <c r="CF172" s="303"/>
      <c r="CG172" s="303"/>
      <c r="CH172" s="303"/>
      <c r="CI172" s="303"/>
      <c r="CJ172" s="303"/>
      <c r="CK172" s="303"/>
      <c r="CL172" s="303"/>
      <c r="CM172" s="303"/>
      <c r="CN172" s="303"/>
      <c r="CO172" s="303"/>
      <c r="CP172" s="303"/>
      <c r="CQ172" s="303"/>
      <c r="CR172" s="303"/>
      <c r="CS172" s="303"/>
      <c r="CT172" s="303"/>
      <c r="CU172" s="303"/>
      <c r="CV172" s="303"/>
      <c r="CW172" s="303"/>
      <c r="CX172" s="303"/>
    </row>
    <row r="173" spans="1:114" x14ac:dyDescent="0.2">
      <c r="A173" s="94"/>
      <c r="B173" s="63"/>
      <c r="C173" s="66"/>
      <c r="D173" s="66"/>
      <c r="E173" s="66"/>
      <c r="F173" s="66"/>
      <c r="G173" s="66"/>
      <c r="H173" s="66"/>
      <c r="I173" s="66"/>
      <c r="J173" s="63"/>
      <c r="K173" s="63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71"/>
      <c r="X173" s="71"/>
      <c r="Y173" s="71"/>
      <c r="Z173" s="71"/>
      <c r="AA173" s="63"/>
      <c r="AB173" s="63"/>
      <c r="AC173" s="63"/>
      <c r="AD173" s="63"/>
      <c r="AE173" s="63"/>
      <c r="AF173" s="63"/>
      <c r="AG173" s="914" t="s">
        <v>777</v>
      </c>
      <c r="AH173" s="699"/>
      <c r="AI173" s="699"/>
      <c r="AJ173" s="699"/>
      <c r="AK173" s="699"/>
      <c r="AL173" s="699"/>
      <c r="AM173" s="699"/>
      <c r="AN173" s="699"/>
      <c r="AO173" s="699"/>
      <c r="AP173" s="699"/>
      <c r="AQ173" s="699"/>
      <c r="AR173" s="699"/>
      <c r="AS173" s="699"/>
      <c r="AT173" s="699"/>
      <c r="AU173" s="699"/>
      <c r="AV173" s="699"/>
      <c r="AW173" s="699"/>
      <c r="AX173" s="699"/>
      <c r="AY173" s="699"/>
      <c r="AZ173" s="699"/>
      <c r="BA173" s="699"/>
      <c r="BB173" s="699"/>
      <c r="BC173" s="699"/>
      <c r="BD173" s="699"/>
      <c r="BE173" s="699"/>
      <c r="BF173" s="63"/>
      <c r="BG173" s="94"/>
      <c r="BI173" s="303"/>
      <c r="BJ173" s="303"/>
      <c r="BK173" s="303"/>
      <c r="BL173" s="303"/>
      <c r="BM173" s="303"/>
      <c r="BN173" s="303"/>
      <c r="BO173" s="303"/>
      <c r="BP173" s="303"/>
      <c r="BQ173" s="303"/>
      <c r="BR173" s="303"/>
      <c r="BS173" s="303"/>
      <c r="BT173" s="303"/>
      <c r="BU173" s="303"/>
      <c r="BV173" s="303"/>
      <c r="BW173" s="303"/>
      <c r="BX173" s="303"/>
      <c r="BY173" s="303"/>
      <c r="BZ173" s="303"/>
      <c r="CA173" s="303"/>
      <c r="CB173" s="303"/>
      <c r="CC173" s="303"/>
      <c r="CD173" s="303"/>
      <c r="CE173" s="303"/>
      <c r="CF173" s="303"/>
      <c r="CG173" s="303"/>
      <c r="CH173" s="303"/>
      <c r="CI173" s="303"/>
      <c r="CJ173" s="303"/>
      <c r="CK173" s="303"/>
      <c r="CL173" s="303"/>
      <c r="CM173" s="303"/>
      <c r="CN173" s="303"/>
      <c r="CO173" s="303"/>
      <c r="CP173" s="303"/>
      <c r="CQ173" s="303"/>
      <c r="CR173" s="303"/>
      <c r="CS173" s="303"/>
      <c r="CT173" s="303"/>
      <c r="CU173" s="303"/>
      <c r="CV173" s="303"/>
      <c r="CW173" s="303"/>
      <c r="CX173" s="303"/>
    </row>
    <row r="174" spans="1:114" x14ac:dyDescent="0.2">
      <c r="A174" s="94"/>
      <c r="B174" s="63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94"/>
      <c r="BI174" s="303"/>
      <c r="BJ174" s="303"/>
      <c r="BK174" s="303"/>
      <c r="BL174" s="303"/>
      <c r="BM174" s="303"/>
      <c r="BN174" s="303"/>
      <c r="BO174" s="303"/>
      <c r="BP174" s="303"/>
      <c r="BQ174" s="303"/>
      <c r="BR174" s="303"/>
      <c r="BS174" s="303"/>
      <c r="BT174" s="303"/>
      <c r="BU174" s="303"/>
      <c r="BV174" s="303"/>
      <c r="BW174" s="303"/>
      <c r="BX174" s="303"/>
      <c r="BY174" s="303"/>
      <c r="BZ174" s="303"/>
      <c r="CA174" s="303"/>
      <c r="CB174" s="303"/>
      <c r="CC174" s="303"/>
      <c r="CD174" s="303"/>
      <c r="CE174" s="303"/>
      <c r="CF174" s="303"/>
      <c r="CG174" s="303"/>
      <c r="CH174" s="303"/>
      <c r="CI174" s="303"/>
      <c r="CJ174" s="303"/>
      <c r="CK174" s="303"/>
      <c r="CL174" s="303"/>
      <c r="CM174" s="303"/>
      <c r="CN174" s="303"/>
      <c r="CO174" s="303"/>
      <c r="CP174" s="303"/>
      <c r="CQ174" s="303"/>
      <c r="CR174" s="303"/>
      <c r="CS174" s="303"/>
      <c r="CT174" s="303"/>
      <c r="CU174" s="303"/>
      <c r="CV174" s="303"/>
      <c r="CW174" s="303"/>
      <c r="CX174" s="303"/>
    </row>
    <row r="175" spans="1:114" ht="20.25" x14ac:dyDescent="0.2">
      <c r="A175" s="94"/>
      <c r="B175" s="71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3"/>
      <c r="AA175" s="63"/>
      <c r="AB175" s="63"/>
      <c r="AC175" s="63"/>
      <c r="AD175" s="63"/>
      <c r="AE175" s="63"/>
      <c r="AF175" s="63"/>
      <c r="AG175" s="63"/>
      <c r="AH175" s="66"/>
      <c r="AI175" s="901">
        <v>1</v>
      </c>
      <c r="AJ175" s="902"/>
      <c r="AK175" s="151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94"/>
      <c r="BI175" s="303"/>
      <c r="BJ175" s="303"/>
      <c r="BK175" s="303"/>
      <c r="BL175" s="303"/>
      <c r="BM175" s="303"/>
      <c r="BN175" s="303"/>
      <c r="BO175" s="303"/>
      <c r="BP175" s="303"/>
      <c r="BQ175" s="303"/>
      <c r="BR175" s="303"/>
      <c r="BS175" s="303"/>
      <c r="BT175" s="303"/>
      <c r="BU175" s="303"/>
      <c r="BV175" s="303"/>
      <c r="BW175" s="303"/>
      <c r="BX175" s="303"/>
      <c r="BY175" s="303"/>
      <c r="BZ175" s="303"/>
      <c r="CA175" s="303"/>
      <c r="CB175" s="303"/>
      <c r="CC175" s="303"/>
      <c r="CD175" s="303"/>
      <c r="CE175" s="303"/>
      <c r="CF175" s="303"/>
      <c r="CG175" s="303"/>
      <c r="CH175" s="303"/>
      <c r="CI175" s="303"/>
      <c r="CJ175" s="303"/>
      <c r="CK175" s="303"/>
      <c r="CL175" s="303"/>
      <c r="CM175" s="303"/>
      <c r="CN175" s="303"/>
      <c r="CO175" s="303"/>
      <c r="CP175" s="303"/>
      <c r="CQ175" s="303"/>
      <c r="CR175" s="303"/>
      <c r="CS175" s="303"/>
      <c r="CT175" s="303"/>
      <c r="CU175" s="303"/>
      <c r="CV175" s="303"/>
      <c r="CW175" s="303"/>
      <c r="CX175" s="303"/>
    </row>
    <row r="176" spans="1:114" ht="20.25" x14ac:dyDescent="0.2">
      <c r="A176" s="94"/>
      <c r="B176" s="63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3"/>
      <c r="AA176" s="63"/>
      <c r="AB176" s="63"/>
      <c r="AC176" s="63"/>
      <c r="AD176" s="63"/>
      <c r="AE176" s="63"/>
      <c r="AF176" s="63"/>
      <c r="AG176" s="63"/>
      <c r="AH176" s="66"/>
      <c r="AI176" s="66"/>
      <c r="AJ176" s="66"/>
      <c r="AK176" s="151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94"/>
      <c r="BI176" s="303"/>
      <c r="BJ176" s="303"/>
      <c r="BK176" s="303"/>
      <c r="BL176" s="303"/>
      <c r="BM176" s="303"/>
      <c r="BN176" s="303"/>
      <c r="BO176" s="303"/>
      <c r="BP176" s="303"/>
      <c r="BQ176" s="303"/>
      <c r="BR176" s="303"/>
      <c r="BS176" s="303"/>
      <c r="BT176" s="303"/>
      <c r="BU176" s="303"/>
      <c r="BV176" s="303"/>
      <c r="BW176" s="303"/>
      <c r="BX176" s="303"/>
      <c r="BY176" s="303"/>
      <c r="BZ176" s="303"/>
      <c r="CA176" s="303"/>
      <c r="CB176" s="303"/>
      <c r="CC176" s="303"/>
      <c r="CD176" s="303"/>
      <c r="CE176" s="303"/>
      <c r="CF176" s="303"/>
      <c r="CG176" s="303"/>
      <c r="CH176" s="303"/>
      <c r="CI176" s="303"/>
      <c r="CJ176" s="303"/>
      <c r="CK176" s="303"/>
      <c r="CL176" s="303"/>
      <c r="CM176" s="303"/>
      <c r="CN176" s="303"/>
      <c r="CO176" s="303"/>
      <c r="CP176" s="303"/>
      <c r="CQ176" s="303"/>
      <c r="CR176" s="303"/>
      <c r="CS176" s="303"/>
      <c r="CT176" s="303"/>
      <c r="CU176" s="303"/>
      <c r="CV176" s="303"/>
      <c r="CW176" s="303"/>
      <c r="CX176" s="303"/>
    </row>
    <row r="177" spans="1:102" x14ac:dyDescent="0.2">
      <c r="A177" s="94"/>
      <c r="B177" s="63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94"/>
      <c r="BI177" s="303"/>
      <c r="BJ177" s="303"/>
      <c r="BK177" s="303"/>
      <c r="BL177" s="303"/>
      <c r="BM177" s="303"/>
      <c r="BN177" s="303"/>
      <c r="BO177" s="303"/>
      <c r="BP177" s="303"/>
      <c r="BQ177" s="303"/>
      <c r="BR177" s="303"/>
      <c r="BS177" s="303"/>
      <c r="BT177" s="303"/>
      <c r="BU177" s="303"/>
      <c r="BV177" s="303"/>
      <c r="BW177" s="303"/>
      <c r="BX177" s="303"/>
      <c r="BY177" s="303"/>
      <c r="BZ177" s="303"/>
      <c r="CA177" s="303"/>
      <c r="CB177" s="303"/>
      <c r="CC177" s="303"/>
      <c r="CD177" s="303"/>
      <c r="CE177" s="303"/>
      <c r="CF177" s="303"/>
      <c r="CG177" s="303"/>
      <c r="CH177" s="303"/>
      <c r="CI177" s="303"/>
      <c r="CJ177" s="303"/>
      <c r="CK177" s="303"/>
      <c r="CL177" s="303"/>
      <c r="CM177" s="303"/>
      <c r="CN177" s="303"/>
      <c r="CO177" s="303"/>
      <c r="CP177" s="303"/>
      <c r="CQ177" s="303"/>
      <c r="CR177" s="303"/>
      <c r="CS177" s="303"/>
      <c r="CT177" s="303"/>
      <c r="CU177" s="303"/>
      <c r="CV177" s="303"/>
      <c r="CW177" s="303"/>
      <c r="CX177" s="303"/>
    </row>
    <row r="178" spans="1:102" x14ac:dyDescent="0.2">
      <c r="A178" s="94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242">
        <v>40974</v>
      </c>
      <c r="BB178" s="63"/>
      <c r="BC178" s="63"/>
      <c r="BD178" s="63"/>
      <c r="BE178" s="63"/>
      <c r="BF178" s="63"/>
      <c r="BG178" s="94"/>
      <c r="BI178" s="303"/>
      <c r="BJ178" s="303"/>
      <c r="BK178" s="303"/>
      <c r="BL178" s="303"/>
      <c r="BM178" s="303"/>
      <c r="BN178" s="303"/>
      <c r="BO178" s="303"/>
      <c r="BP178" s="303"/>
      <c r="BQ178" s="303"/>
      <c r="BR178" s="303"/>
      <c r="BS178" s="303"/>
      <c r="BT178" s="303"/>
      <c r="BU178" s="303"/>
      <c r="BV178" s="303"/>
      <c r="BW178" s="303"/>
      <c r="BX178" s="303"/>
      <c r="BY178" s="303"/>
      <c r="BZ178" s="303"/>
      <c r="CA178" s="303"/>
      <c r="CB178" s="303"/>
      <c r="CC178" s="303"/>
      <c r="CD178" s="303"/>
      <c r="CE178" s="303"/>
      <c r="CF178" s="303"/>
      <c r="CG178" s="303"/>
      <c r="CH178" s="303"/>
      <c r="CI178" s="303"/>
      <c r="CJ178" s="303"/>
      <c r="CK178" s="303"/>
      <c r="CL178" s="303"/>
      <c r="CM178" s="303"/>
      <c r="CN178" s="303"/>
      <c r="CO178" s="303"/>
      <c r="CP178" s="303"/>
      <c r="CQ178" s="303"/>
      <c r="CR178" s="303"/>
      <c r="CS178" s="303"/>
      <c r="CT178" s="303"/>
      <c r="CU178" s="303"/>
      <c r="CV178" s="303"/>
      <c r="CW178" s="303"/>
      <c r="CX178" s="303"/>
    </row>
    <row r="179" spans="1:102" x14ac:dyDescent="0.2">
      <c r="A179" s="94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94"/>
      <c r="BI179" s="303"/>
      <c r="BJ179" s="303"/>
      <c r="BK179" s="303"/>
      <c r="BL179" s="303"/>
      <c r="BM179" s="303"/>
      <c r="BN179" s="303"/>
      <c r="BO179" s="303"/>
      <c r="BP179" s="303"/>
      <c r="BQ179" s="303"/>
      <c r="BR179" s="303"/>
      <c r="BS179" s="303"/>
      <c r="BT179" s="303"/>
      <c r="BU179" s="303"/>
      <c r="BV179" s="303"/>
      <c r="BW179" s="303"/>
      <c r="BX179" s="303"/>
      <c r="BY179" s="303"/>
      <c r="BZ179" s="303"/>
      <c r="CA179" s="303"/>
      <c r="CB179" s="303"/>
      <c r="CC179" s="303"/>
      <c r="CD179" s="303"/>
      <c r="CE179" s="303"/>
      <c r="CF179" s="303"/>
      <c r="CG179" s="303"/>
      <c r="CH179" s="303"/>
      <c r="CI179" s="303"/>
      <c r="CJ179" s="303"/>
      <c r="CK179" s="303"/>
      <c r="CL179" s="303"/>
      <c r="CM179" s="303"/>
      <c r="CN179" s="303"/>
      <c r="CO179" s="303"/>
      <c r="CP179" s="303"/>
      <c r="CQ179" s="303"/>
      <c r="CR179" s="303"/>
      <c r="CS179" s="303"/>
      <c r="CT179" s="303"/>
      <c r="CU179" s="303"/>
      <c r="CV179" s="303"/>
      <c r="CW179" s="303"/>
      <c r="CX179" s="303"/>
    </row>
    <row r="180" spans="1:102" x14ac:dyDescent="0.2">
      <c r="A180" s="94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94"/>
      <c r="BI180" s="303"/>
      <c r="BJ180" s="303"/>
      <c r="BK180" s="303"/>
      <c r="BL180" s="303"/>
      <c r="BM180" s="303"/>
      <c r="BN180" s="303"/>
      <c r="BO180" s="303"/>
      <c r="BP180" s="303"/>
      <c r="BQ180" s="303"/>
      <c r="BR180" s="303"/>
      <c r="BS180" s="303"/>
      <c r="BT180" s="303"/>
      <c r="BU180" s="303"/>
      <c r="BV180" s="303"/>
      <c r="BW180" s="303"/>
      <c r="BX180" s="303"/>
      <c r="BY180" s="303"/>
      <c r="BZ180" s="303"/>
      <c r="CA180" s="303"/>
      <c r="CB180" s="303"/>
      <c r="CC180" s="303"/>
      <c r="CD180" s="303"/>
      <c r="CE180" s="303"/>
      <c r="CF180" s="303"/>
      <c r="CG180" s="303"/>
      <c r="CH180" s="303"/>
      <c r="CI180" s="303"/>
      <c r="CJ180" s="303"/>
      <c r="CK180" s="303"/>
      <c r="CL180" s="303"/>
      <c r="CM180" s="303"/>
      <c r="CN180" s="303"/>
      <c r="CO180" s="303"/>
      <c r="CP180" s="303"/>
      <c r="CQ180" s="303"/>
      <c r="CR180" s="303"/>
      <c r="CS180" s="303"/>
      <c r="CT180" s="303"/>
      <c r="CU180" s="303"/>
      <c r="CV180" s="303"/>
      <c r="CW180" s="303"/>
      <c r="CX180" s="303"/>
    </row>
    <row r="181" spans="1:102" x14ac:dyDescent="0.2">
      <c r="A181" s="94"/>
      <c r="B181" s="63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94"/>
      <c r="BI181" s="303"/>
      <c r="BJ181" s="303"/>
      <c r="BK181" s="303"/>
      <c r="BL181" s="303"/>
      <c r="BM181" s="303"/>
      <c r="BN181" s="303"/>
      <c r="BO181" s="303"/>
      <c r="BP181" s="303"/>
      <c r="BQ181" s="303"/>
      <c r="BR181" s="303"/>
      <c r="BS181" s="303"/>
      <c r="BT181" s="303"/>
      <c r="BU181" s="303"/>
      <c r="BV181" s="303"/>
      <c r="BW181" s="303"/>
      <c r="BX181" s="303"/>
      <c r="BY181" s="303"/>
      <c r="BZ181" s="303"/>
      <c r="CA181" s="303"/>
      <c r="CB181" s="303"/>
      <c r="CC181" s="303"/>
      <c r="CD181" s="303"/>
      <c r="CE181" s="303"/>
      <c r="CF181" s="303"/>
      <c r="CG181" s="303"/>
      <c r="CH181" s="303"/>
      <c r="CI181" s="303"/>
      <c r="CJ181" s="303"/>
      <c r="CK181" s="303"/>
      <c r="CL181" s="303"/>
      <c r="CM181" s="303"/>
      <c r="CN181" s="303"/>
      <c r="CO181" s="303"/>
      <c r="CP181" s="303"/>
      <c r="CQ181" s="303"/>
      <c r="CR181" s="303"/>
      <c r="CS181" s="303"/>
      <c r="CT181" s="303"/>
      <c r="CU181" s="303"/>
      <c r="CV181" s="303"/>
      <c r="CW181" s="303"/>
      <c r="CX181" s="303"/>
    </row>
    <row r="182" spans="1:102" x14ac:dyDescent="0.2">
      <c r="A182" s="94"/>
      <c r="B182" s="63"/>
      <c r="C182" s="898" t="str">
        <f>IF(C114="ATTENTION - Mounting plate 175H5400 should work for this application","Mounting plate 175H5400 should work for this application","")</f>
        <v/>
      </c>
      <c r="D182" s="898"/>
      <c r="E182" s="898"/>
      <c r="F182" s="898"/>
      <c r="G182" s="898"/>
      <c r="H182" s="898"/>
      <c r="I182" s="898"/>
      <c r="J182" s="898"/>
      <c r="K182" s="898"/>
      <c r="L182" s="898"/>
      <c r="M182" s="898"/>
      <c r="N182" s="898"/>
      <c r="O182" s="898"/>
      <c r="P182" s="898"/>
      <c r="Q182" s="898"/>
      <c r="R182" s="898"/>
      <c r="S182" s="898"/>
      <c r="T182" s="898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6"/>
      <c r="AJ182" s="66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94"/>
      <c r="BI182" s="303"/>
      <c r="BJ182" s="303"/>
      <c r="BK182" s="303"/>
      <c r="BL182" s="303"/>
      <c r="BM182" s="303"/>
      <c r="BN182" s="303"/>
      <c r="BO182" s="303"/>
      <c r="BP182" s="303"/>
      <c r="BQ182" s="303"/>
      <c r="BR182" s="303"/>
      <c r="BS182" s="303"/>
      <c r="BT182" s="303"/>
      <c r="BU182" s="303"/>
      <c r="BV182" s="303"/>
      <c r="BW182" s="303"/>
      <c r="BX182" s="303"/>
      <c r="BY182" s="303"/>
      <c r="BZ182" s="303"/>
      <c r="CA182" s="303"/>
      <c r="CB182" s="303"/>
      <c r="CC182" s="303"/>
      <c r="CD182" s="303"/>
      <c r="CE182" s="303"/>
      <c r="CF182" s="303"/>
      <c r="CG182" s="303"/>
      <c r="CH182" s="303"/>
      <c r="CI182" s="303"/>
      <c r="CJ182" s="303"/>
      <c r="CK182" s="303"/>
      <c r="CL182" s="303"/>
      <c r="CM182" s="303"/>
      <c r="CN182" s="303"/>
      <c r="CO182" s="303"/>
      <c r="CP182" s="303"/>
      <c r="CQ182" s="303"/>
      <c r="CR182" s="303"/>
      <c r="CS182" s="303"/>
      <c r="CT182" s="303"/>
      <c r="CU182" s="303"/>
      <c r="CV182" s="303"/>
      <c r="CW182" s="303"/>
      <c r="CX182" s="303"/>
    </row>
    <row r="183" spans="1:102" x14ac:dyDescent="0.2">
      <c r="A183" s="94"/>
      <c r="B183" s="63"/>
      <c r="C183" s="898"/>
      <c r="D183" s="898"/>
      <c r="E183" s="898"/>
      <c r="F183" s="898"/>
      <c r="G183" s="898"/>
      <c r="H183" s="898"/>
      <c r="I183" s="898"/>
      <c r="J183" s="898"/>
      <c r="K183" s="898"/>
      <c r="L183" s="898"/>
      <c r="M183" s="898"/>
      <c r="N183" s="898"/>
      <c r="O183" s="898"/>
      <c r="P183" s="898"/>
      <c r="Q183" s="898"/>
      <c r="R183" s="898"/>
      <c r="S183" s="898"/>
      <c r="T183" s="898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6"/>
      <c r="AJ183" s="66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94"/>
      <c r="BI183" s="303"/>
      <c r="BJ183" s="303"/>
      <c r="BK183" s="303"/>
      <c r="BL183" s="303"/>
      <c r="BM183" s="303"/>
      <c r="BN183" s="303"/>
      <c r="BO183" s="303"/>
      <c r="BP183" s="303"/>
      <c r="BQ183" s="303"/>
      <c r="BR183" s="303"/>
      <c r="BS183" s="303"/>
      <c r="BT183" s="303"/>
      <c r="BU183" s="303"/>
      <c r="BV183" s="303"/>
      <c r="BW183" s="303"/>
      <c r="BX183" s="303"/>
      <c r="BY183" s="303"/>
      <c r="BZ183" s="303"/>
      <c r="CA183" s="303"/>
      <c r="CB183" s="303"/>
      <c r="CC183" s="303"/>
      <c r="CD183" s="303"/>
      <c r="CE183" s="303"/>
      <c r="CF183" s="303"/>
      <c r="CG183" s="303"/>
      <c r="CH183" s="303"/>
      <c r="CI183" s="303"/>
      <c r="CJ183" s="303"/>
      <c r="CK183" s="303"/>
      <c r="CL183" s="303"/>
      <c r="CM183" s="303"/>
      <c r="CN183" s="303"/>
      <c r="CO183" s="303"/>
      <c r="CP183" s="303"/>
      <c r="CQ183" s="303"/>
      <c r="CR183" s="303"/>
      <c r="CS183" s="303"/>
      <c r="CT183" s="303"/>
      <c r="CU183" s="303"/>
      <c r="CV183" s="303"/>
      <c r="CW183" s="303"/>
      <c r="CX183" s="303"/>
    </row>
    <row r="184" spans="1:102" ht="20.25" x14ac:dyDescent="0.2">
      <c r="A184" s="94"/>
      <c r="B184" s="63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150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6"/>
      <c r="AI184" s="901">
        <v>2</v>
      </c>
      <c r="AJ184" s="902"/>
      <c r="AK184" s="151"/>
      <c r="AL184" s="63"/>
      <c r="AM184" s="71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94"/>
      <c r="BI184" s="303"/>
      <c r="BJ184" s="303"/>
      <c r="BK184" s="303"/>
      <c r="BL184" s="303"/>
      <c r="BM184" s="303"/>
      <c r="BN184" s="303"/>
      <c r="BO184" s="303"/>
      <c r="BP184" s="303"/>
      <c r="BQ184" s="303"/>
      <c r="BR184" s="303"/>
      <c r="BS184" s="303"/>
      <c r="BT184" s="303"/>
      <c r="BU184" s="303"/>
      <c r="BV184" s="303"/>
      <c r="BW184" s="303"/>
      <c r="BX184" s="303"/>
      <c r="BY184" s="303"/>
      <c r="BZ184" s="303"/>
      <c r="CA184" s="303"/>
      <c r="CB184" s="303"/>
      <c r="CC184" s="303"/>
      <c r="CD184" s="303"/>
      <c r="CE184" s="303"/>
      <c r="CF184" s="303"/>
      <c r="CG184" s="303"/>
      <c r="CH184" s="303"/>
      <c r="CI184" s="303"/>
      <c r="CJ184" s="303"/>
      <c r="CK184" s="303"/>
      <c r="CL184" s="303"/>
      <c r="CM184" s="303"/>
      <c r="CN184" s="303"/>
      <c r="CO184" s="303"/>
      <c r="CP184" s="303"/>
      <c r="CQ184" s="303"/>
      <c r="CR184" s="303"/>
      <c r="CS184" s="303"/>
      <c r="CT184" s="303"/>
      <c r="CU184" s="303"/>
      <c r="CV184" s="303"/>
      <c r="CW184" s="303"/>
      <c r="CX184" s="303"/>
    </row>
    <row r="185" spans="1:102" ht="20.25" x14ac:dyDescent="0.2">
      <c r="A185" s="94"/>
      <c r="B185" s="63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150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6"/>
      <c r="AI185" s="66"/>
      <c r="AJ185" s="151"/>
      <c r="AK185" s="151"/>
      <c r="AL185" s="63"/>
      <c r="AM185" s="71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94"/>
      <c r="BI185" s="303"/>
      <c r="BJ185" s="303"/>
      <c r="BK185" s="303"/>
      <c r="BL185" s="303"/>
      <c r="BM185" s="303"/>
      <c r="BN185" s="303"/>
      <c r="BO185" s="303"/>
      <c r="BP185" s="303"/>
      <c r="BQ185" s="303"/>
      <c r="BR185" s="303"/>
      <c r="BS185" s="303"/>
      <c r="BT185" s="303"/>
      <c r="BU185" s="303"/>
      <c r="BV185" s="303"/>
      <c r="BW185" s="303"/>
      <c r="BX185" s="303"/>
      <c r="BY185" s="303"/>
      <c r="BZ185" s="303"/>
      <c r="CA185" s="303"/>
      <c r="CB185" s="303"/>
      <c r="CC185" s="303"/>
      <c r="CD185" s="303"/>
      <c r="CE185" s="303"/>
      <c r="CF185" s="303"/>
      <c r="CG185" s="303"/>
      <c r="CH185" s="303"/>
      <c r="CI185" s="303"/>
      <c r="CJ185" s="303"/>
      <c r="CK185" s="303"/>
      <c r="CL185" s="303"/>
      <c r="CM185" s="303"/>
      <c r="CN185" s="303"/>
      <c r="CO185" s="303"/>
      <c r="CP185" s="303"/>
      <c r="CQ185" s="303"/>
      <c r="CR185" s="303"/>
      <c r="CS185" s="303"/>
      <c r="CT185" s="303"/>
      <c r="CU185" s="303"/>
      <c r="CV185" s="303"/>
      <c r="CW185" s="303"/>
      <c r="CX185" s="303"/>
    </row>
    <row r="186" spans="1:102" x14ac:dyDescent="0.2">
      <c r="A186" s="94"/>
      <c r="B186" s="63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71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94"/>
      <c r="BI186" s="303"/>
      <c r="BJ186" s="303"/>
      <c r="BK186" s="303"/>
      <c r="BL186" s="303"/>
      <c r="BM186" s="303"/>
      <c r="BN186" s="303"/>
      <c r="BO186" s="303"/>
      <c r="BP186" s="303"/>
      <c r="BQ186" s="303"/>
      <c r="BR186" s="303"/>
      <c r="BS186" s="303"/>
      <c r="BT186" s="303"/>
      <c r="BU186" s="303"/>
      <c r="BV186" s="303"/>
      <c r="BW186" s="303"/>
      <c r="BX186" s="303"/>
      <c r="BY186" s="303"/>
      <c r="BZ186" s="303"/>
      <c r="CA186" s="303"/>
      <c r="CB186" s="303"/>
      <c r="CC186" s="303"/>
      <c r="CD186" s="303"/>
      <c r="CE186" s="303"/>
      <c r="CF186" s="303"/>
      <c r="CG186" s="303"/>
      <c r="CH186" s="303"/>
      <c r="CI186" s="303"/>
      <c r="CJ186" s="303"/>
      <c r="CK186" s="303"/>
      <c r="CL186" s="303"/>
      <c r="CM186" s="303"/>
      <c r="CN186" s="303"/>
      <c r="CO186" s="303"/>
      <c r="CP186" s="303"/>
      <c r="CQ186" s="303"/>
      <c r="CR186" s="303"/>
      <c r="CS186" s="303"/>
      <c r="CT186" s="303"/>
      <c r="CU186" s="303"/>
      <c r="CV186" s="303"/>
      <c r="CW186" s="303"/>
      <c r="CX186" s="303"/>
    </row>
    <row r="187" spans="1:102" x14ac:dyDescent="0.2">
      <c r="A187" s="94"/>
      <c r="B187" s="63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94"/>
      <c r="BI187" s="303"/>
      <c r="BJ187" s="303"/>
      <c r="BK187" s="303"/>
      <c r="BL187" s="303"/>
      <c r="BM187" s="303"/>
      <c r="BN187" s="303"/>
      <c r="BO187" s="303"/>
      <c r="BP187" s="303"/>
      <c r="BQ187" s="303"/>
      <c r="BR187" s="303"/>
      <c r="BS187" s="303"/>
      <c r="BT187" s="303"/>
      <c r="BU187" s="303"/>
      <c r="BV187" s="303"/>
      <c r="BW187" s="303"/>
      <c r="BX187" s="303"/>
      <c r="BY187" s="303"/>
      <c r="BZ187" s="303"/>
      <c r="CA187" s="303"/>
      <c r="CB187" s="303"/>
      <c r="CC187" s="303"/>
      <c r="CD187" s="303"/>
      <c r="CE187" s="303"/>
      <c r="CF187" s="303"/>
      <c r="CG187" s="303"/>
      <c r="CH187" s="303"/>
      <c r="CI187" s="303"/>
      <c r="CJ187" s="303"/>
      <c r="CK187" s="303"/>
      <c r="CL187" s="303"/>
      <c r="CM187" s="303"/>
      <c r="CN187" s="303"/>
      <c r="CO187" s="303"/>
      <c r="CP187" s="303"/>
      <c r="CQ187" s="303"/>
      <c r="CR187" s="303"/>
      <c r="CS187" s="303"/>
      <c r="CT187" s="303"/>
      <c r="CU187" s="303"/>
      <c r="CV187" s="303"/>
      <c r="CW187" s="303"/>
      <c r="CX187" s="303"/>
    </row>
    <row r="188" spans="1:102" x14ac:dyDescent="0.2">
      <c r="A188" s="94"/>
      <c r="B188" s="63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94"/>
      <c r="BI188" s="303"/>
      <c r="BJ188" s="303"/>
      <c r="BK188" s="303"/>
      <c r="BL188" s="303"/>
      <c r="BM188" s="303"/>
      <c r="BN188" s="303"/>
      <c r="BO188" s="303"/>
      <c r="BP188" s="303"/>
      <c r="BQ188" s="303"/>
      <c r="BR188" s="303"/>
      <c r="BS188" s="303"/>
      <c r="BT188" s="303"/>
      <c r="BU188" s="303"/>
      <c r="BV188" s="303"/>
      <c r="BW188" s="303"/>
      <c r="BX188" s="303"/>
      <c r="BY188" s="303"/>
      <c r="BZ188" s="303"/>
      <c r="CA188" s="303"/>
      <c r="CB188" s="303"/>
      <c r="CC188" s="303"/>
      <c r="CD188" s="303"/>
      <c r="CE188" s="303"/>
      <c r="CF188" s="303"/>
      <c r="CG188" s="303"/>
      <c r="CH188" s="303"/>
      <c r="CI188" s="303"/>
      <c r="CJ188" s="303"/>
      <c r="CK188" s="303"/>
      <c r="CL188" s="303"/>
      <c r="CM188" s="303"/>
      <c r="CN188" s="303"/>
      <c r="CO188" s="303"/>
      <c r="CP188" s="303"/>
      <c r="CQ188" s="303"/>
      <c r="CR188" s="303"/>
      <c r="CS188" s="303"/>
      <c r="CT188" s="303"/>
      <c r="CU188" s="303"/>
      <c r="CV188" s="303"/>
      <c r="CW188" s="303"/>
      <c r="CX188" s="303"/>
    </row>
    <row r="189" spans="1:102" x14ac:dyDescent="0.2">
      <c r="A189" s="94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94"/>
      <c r="BI189" s="303"/>
      <c r="BJ189" s="303"/>
      <c r="BK189" s="303"/>
      <c r="BL189" s="303"/>
      <c r="BM189" s="303"/>
      <c r="BN189" s="303"/>
      <c r="BO189" s="303"/>
      <c r="BP189" s="303"/>
      <c r="BQ189" s="303"/>
      <c r="BR189" s="303"/>
      <c r="BS189" s="303"/>
      <c r="BT189" s="303"/>
      <c r="BU189" s="303"/>
      <c r="BV189" s="303"/>
      <c r="BW189" s="303"/>
      <c r="BX189" s="303"/>
      <c r="BY189" s="303"/>
      <c r="BZ189" s="303"/>
      <c r="CA189" s="303"/>
      <c r="CB189" s="303"/>
      <c r="CC189" s="303"/>
      <c r="CD189" s="303"/>
      <c r="CE189" s="303"/>
      <c r="CF189" s="303"/>
      <c r="CG189" s="303"/>
      <c r="CH189" s="303"/>
      <c r="CI189" s="303"/>
      <c r="CJ189" s="303"/>
      <c r="CK189" s="303"/>
      <c r="CL189" s="303"/>
      <c r="CM189" s="303"/>
      <c r="CN189" s="303"/>
      <c r="CO189" s="303"/>
      <c r="CP189" s="303"/>
      <c r="CQ189" s="303"/>
      <c r="CR189" s="303"/>
      <c r="CS189" s="303"/>
      <c r="CT189" s="303"/>
      <c r="CU189" s="303"/>
      <c r="CV189" s="303"/>
      <c r="CW189" s="303"/>
      <c r="CX189" s="303"/>
    </row>
    <row r="190" spans="1:102" x14ac:dyDescent="0.2">
      <c r="A190" s="94"/>
      <c r="B190" s="63"/>
      <c r="C190" s="898" t="str">
        <f>IF(D5="","",IF(C115="ATTENTION - Mounting Plate 20S4200 should work for this application","Mounting Plate 20S4200 should work for this application",""))</f>
        <v/>
      </c>
      <c r="D190" s="898"/>
      <c r="E190" s="898"/>
      <c r="F190" s="898"/>
      <c r="G190" s="898"/>
      <c r="H190" s="898"/>
      <c r="I190" s="898"/>
      <c r="J190" s="898"/>
      <c r="K190" s="898"/>
      <c r="L190" s="898"/>
      <c r="M190" s="898"/>
      <c r="N190" s="898"/>
      <c r="O190" s="898"/>
      <c r="P190" s="898"/>
      <c r="Q190" s="898"/>
      <c r="R190" s="898"/>
      <c r="S190" s="898"/>
      <c r="T190" s="898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899" t="s">
        <v>190</v>
      </c>
      <c r="AS190" s="899"/>
      <c r="AT190" s="899"/>
      <c r="AU190" s="899"/>
      <c r="AV190" s="899"/>
      <c r="AW190" s="899"/>
      <c r="AX190" s="899"/>
      <c r="AY190" s="899"/>
      <c r="AZ190" s="899"/>
      <c r="BA190" s="899"/>
      <c r="BB190" s="899"/>
      <c r="BC190" s="899"/>
      <c r="BD190" s="899"/>
      <c r="BE190" s="899"/>
      <c r="BF190" s="63"/>
      <c r="BG190" s="94"/>
      <c r="BI190" s="303"/>
      <c r="BJ190" s="303"/>
      <c r="BK190" s="303"/>
      <c r="BL190" s="303"/>
      <c r="BM190" s="303"/>
      <c r="BN190" s="303"/>
      <c r="BO190" s="303"/>
      <c r="BP190" s="303"/>
      <c r="BQ190" s="303"/>
      <c r="BR190" s="303"/>
      <c r="BS190" s="303"/>
      <c r="BT190" s="303"/>
      <c r="BU190" s="303"/>
      <c r="BV190" s="303"/>
      <c r="BW190" s="303"/>
      <c r="BX190" s="303"/>
      <c r="BY190" s="303"/>
      <c r="BZ190" s="303"/>
      <c r="CA190" s="303"/>
      <c r="CB190" s="303"/>
      <c r="CC190" s="303"/>
      <c r="CD190" s="303"/>
      <c r="CE190" s="303"/>
      <c r="CF190" s="303"/>
      <c r="CG190" s="303"/>
      <c r="CH190" s="303"/>
      <c r="CI190" s="303"/>
      <c r="CJ190" s="303"/>
      <c r="CK190" s="303"/>
      <c r="CL190" s="303"/>
      <c r="CM190" s="303"/>
      <c r="CN190" s="303"/>
      <c r="CO190" s="303"/>
      <c r="CP190" s="303"/>
      <c r="CQ190" s="303"/>
      <c r="CR190" s="303"/>
      <c r="CS190" s="303"/>
      <c r="CT190" s="303"/>
      <c r="CU190" s="303"/>
      <c r="CV190" s="303"/>
      <c r="CW190" s="303"/>
      <c r="CX190" s="303"/>
    </row>
    <row r="191" spans="1:102" x14ac:dyDescent="0.2">
      <c r="A191" s="94"/>
      <c r="B191" s="63"/>
      <c r="C191" s="898"/>
      <c r="D191" s="898"/>
      <c r="E191" s="898"/>
      <c r="F191" s="898"/>
      <c r="G191" s="898"/>
      <c r="H191" s="898"/>
      <c r="I191" s="898"/>
      <c r="J191" s="898"/>
      <c r="K191" s="898"/>
      <c r="L191" s="898"/>
      <c r="M191" s="898"/>
      <c r="N191" s="898"/>
      <c r="O191" s="898"/>
      <c r="P191" s="898"/>
      <c r="Q191" s="898"/>
      <c r="R191" s="898"/>
      <c r="S191" s="898"/>
      <c r="T191" s="898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899"/>
      <c r="AS191" s="899"/>
      <c r="AT191" s="899"/>
      <c r="AU191" s="899"/>
      <c r="AV191" s="899"/>
      <c r="AW191" s="899"/>
      <c r="AX191" s="899"/>
      <c r="AY191" s="899"/>
      <c r="AZ191" s="899"/>
      <c r="BA191" s="899"/>
      <c r="BB191" s="899"/>
      <c r="BC191" s="899"/>
      <c r="BD191" s="899"/>
      <c r="BE191" s="899"/>
      <c r="BF191" s="132"/>
      <c r="BG191" s="94"/>
      <c r="BI191" s="303"/>
      <c r="BJ191" s="303"/>
      <c r="BK191" s="303"/>
      <c r="BL191" s="303"/>
      <c r="BM191" s="303"/>
      <c r="BN191" s="303"/>
      <c r="BO191" s="303"/>
      <c r="BP191" s="303"/>
      <c r="BQ191" s="303"/>
      <c r="BR191" s="303"/>
      <c r="BS191" s="303"/>
      <c r="BT191" s="303"/>
      <c r="BU191" s="303"/>
      <c r="BV191" s="303"/>
      <c r="BW191" s="303"/>
      <c r="BX191" s="303"/>
      <c r="BY191" s="303"/>
      <c r="BZ191" s="303"/>
      <c r="CA191" s="303"/>
      <c r="CB191" s="303"/>
      <c r="CC191" s="303"/>
      <c r="CD191" s="303"/>
      <c r="CE191" s="303"/>
      <c r="CF191" s="303"/>
      <c r="CG191" s="303"/>
      <c r="CH191" s="303"/>
      <c r="CI191" s="303"/>
      <c r="CJ191" s="303"/>
      <c r="CK191" s="303"/>
      <c r="CL191" s="303"/>
      <c r="CM191" s="303"/>
      <c r="CN191" s="303"/>
      <c r="CO191" s="303"/>
      <c r="CP191" s="303"/>
      <c r="CQ191" s="303"/>
      <c r="CR191" s="303"/>
      <c r="CS191" s="303"/>
      <c r="CT191" s="303"/>
      <c r="CU191" s="303"/>
      <c r="CV191" s="303"/>
      <c r="CW191" s="303"/>
      <c r="CX191" s="303"/>
    </row>
    <row r="192" spans="1:102" x14ac:dyDescent="0.2">
      <c r="A192" s="94"/>
      <c r="B192" s="63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94"/>
      <c r="BI192" s="303"/>
      <c r="BJ192" s="303"/>
      <c r="BK192" s="303"/>
      <c r="BL192" s="303"/>
      <c r="BM192" s="303"/>
      <c r="BN192" s="303"/>
      <c r="BO192" s="303"/>
      <c r="BP192" s="303"/>
      <c r="BQ192" s="303"/>
      <c r="BR192" s="303"/>
      <c r="BS192" s="303"/>
      <c r="BT192" s="303"/>
      <c r="BU192" s="303"/>
      <c r="BV192" s="303"/>
      <c r="BW192" s="303"/>
      <c r="BX192" s="303"/>
      <c r="BY192" s="303"/>
      <c r="BZ192" s="303"/>
      <c r="CA192" s="303"/>
      <c r="CB192" s="303"/>
      <c r="CC192" s="303"/>
      <c r="CD192" s="303"/>
      <c r="CE192" s="303"/>
      <c r="CF192" s="303"/>
      <c r="CG192" s="303"/>
      <c r="CH192" s="303"/>
      <c r="CI192" s="303"/>
      <c r="CJ192" s="303"/>
      <c r="CK192" s="303"/>
      <c r="CL192" s="303"/>
      <c r="CM192" s="303"/>
      <c r="CN192" s="303"/>
      <c r="CO192" s="303"/>
      <c r="CP192" s="303"/>
      <c r="CQ192" s="303"/>
      <c r="CR192" s="303"/>
      <c r="CS192" s="303"/>
      <c r="CT192" s="303"/>
      <c r="CU192" s="303"/>
      <c r="CV192" s="303"/>
      <c r="CW192" s="303"/>
      <c r="CX192" s="303"/>
    </row>
    <row r="193" spans="1:102" x14ac:dyDescent="0.2">
      <c r="A193" s="94"/>
      <c r="B193" s="63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94"/>
      <c r="BI193" s="303"/>
      <c r="BJ193" s="303"/>
      <c r="BK193" s="303"/>
      <c r="BL193" s="303"/>
      <c r="BM193" s="303"/>
      <c r="BN193" s="303"/>
      <c r="BO193" s="303"/>
      <c r="BP193" s="303"/>
      <c r="BQ193" s="303"/>
      <c r="BR193" s="303"/>
      <c r="BS193" s="303"/>
      <c r="BT193" s="303"/>
      <c r="BU193" s="303"/>
      <c r="BV193" s="303"/>
      <c r="BW193" s="303"/>
      <c r="BX193" s="303"/>
      <c r="BY193" s="303"/>
      <c r="BZ193" s="303"/>
      <c r="CA193" s="303"/>
      <c r="CB193" s="303"/>
      <c r="CC193" s="303"/>
      <c r="CD193" s="303"/>
      <c r="CE193" s="303"/>
      <c r="CF193" s="303"/>
      <c r="CG193" s="303"/>
      <c r="CH193" s="303"/>
      <c r="CI193" s="303"/>
      <c r="CJ193" s="303"/>
      <c r="CK193" s="303"/>
      <c r="CL193" s="303"/>
      <c r="CM193" s="303"/>
      <c r="CN193" s="303"/>
      <c r="CO193" s="303"/>
      <c r="CP193" s="303"/>
      <c r="CQ193" s="303"/>
      <c r="CR193" s="303"/>
      <c r="CS193" s="303"/>
      <c r="CT193" s="303"/>
      <c r="CU193" s="303"/>
      <c r="CV193" s="303"/>
      <c r="CW193" s="303"/>
      <c r="CX193" s="303"/>
    </row>
    <row r="194" spans="1:102" x14ac:dyDescent="0.2">
      <c r="A194" s="94"/>
      <c r="B194" s="63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99" t="s">
        <v>198</v>
      </c>
      <c r="AH194" s="699"/>
      <c r="AI194" s="699"/>
      <c r="AJ194" s="699"/>
      <c r="AK194" s="699"/>
      <c r="AL194" s="699"/>
      <c r="AM194" s="699"/>
      <c r="AN194" s="699"/>
      <c r="AO194" s="699"/>
      <c r="AP194" s="699"/>
      <c r="AQ194" s="699"/>
      <c r="AR194" s="699"/>
      <c r="AS194" s="699"/>
      <c r="AT194" s="699"/>
      <c r="AU194" s="699"/>
      <c r="AV194" s="699"/>
      <c r="AW194" s="699"/>
      <c r="AX194" s="699"/>
      <c r="AY194" s="699"/>
      <c r="AZ194" s="699"/>
      <c r="BA194" s="699"/>
      <c r="BB194" s="699"/>
      <c r="BC194" s="699"/>
      <c r="BD194" s="699"/>
      <c r="BE194" s="63"/>
      <c r="BF194" s="63"/>
      <c r="BG194" s="94"/>
      <c r="BI194" s="303"/>
      <c r="BJ194" s="303"/>
      <c r="BK194" s="303"/>
      <c r="BL194" s="303"/>
      <c r="BM194" s="303"/>
      <c r="BN194" s="303"/>
      <c r="BO194" s="303"/>
      <c r="BP194" s="303"/>
      <c r="BQ194" s="303"/>
      <c r="BR194" s="303"/>
      <c r="BS194" s="303"/>
      <c r="BT194" s="303"/>
      <c r="BU194" s="303"/>
      <c r="BV194" s="303"/>
      <c r="BW194" s="303"/>
      <c r="BX194" s="303"/>
      <c r="BY194" s="303"/>
      <c r="BZ194" s="303"/>
      <c r="CA194" s="303"/>
      <c r="CB194" s="303"/>
      <c r="CC194" s="303"/>
      <c r="CD194" s="303"/>
      <c r="CE194" s="303"/>
      <c r="CF194" s="303"/>
      <c r="CG194" s="303"/>
      <c r="CH194" s="303"/>
      <c r="CI194" s="303"/>
      <c r="CJ194" s="303"/>
      <c r="CK194" s="303"/>
      <c r="CL194" s="303"/>
      <c r="CM194" s="303"/>
      <c r="CN194" s="303"/>
      <c r="CO194" s="303"/>
      <c r="CP194" s="303"/>
      <c r="CQ194" s="303"/>
      <c r="CR194" s="303"/>
      <c r="CS194" s="303"/>
      <c r="CT194" s="303"/>
      <c r="CU194" s="303"/>
      <c r="CV194" s="303"/>
      <c r="CW194" s="303"/>
      <c r="CX194" s="303"/>
    </row>
    <row r="195" spans="1:102" x14ac:dyDescent="0.2">
      <c r="A195" s="94"/>
      <c r="B195" s="63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150"/>
      <c r="T195" s="150"/>
      <c r="U195" s="150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914" t="s">
        <v>778</v>
      </c>
      <c r="AH195" s="699"/>
      <c r="AI195" s="699"/>
      <c r="AJ195" s="699"/>
      <c r="AK195" s="699"/>
      <c r="AL195" s="699"/>
      <c r="AM195" s="699"/>
      <c r="AN195" s="699"/>
      <c r="AO195" s="699"/>
      <c r="AP195" s="699"/>
      <c r="AQ195" s="699"/>
      <c r="AR195" s="699"/>
      <c r="AS195" s="699"/>
      <c r="AT195" s="699"/>
      <c r="AU195" s="699"/>
      <c r="AV195" s="699"/>
      <c r="AW195" s="699"/>
      <c r="AX195" s="699"/>
      <c r="AY195" s="699"/>
      <c r="AZ195" s="699"/>
      <c r="BA195" s="699"/>
      <c r="BB195" s="699"/>
      <c r="BC195" s="699"/>
      <c r="BD195" s="699"/>
      <c r="BE195" s="699"/>
      <c r="BF195" s="699"/>
      <c r="BG195" s="94"/>
      <c r="BI195" s="303"/>
      <c r="BJ195" s="303"/>
      <c r="BK195" s="303"/>
      <c r="BL195" s="303"/>
      <c r="BM195" s="303"/>
      <c r="BN195" s="303"/>
      <c r="BO195" s="303"/>
      <c r="BP195" s="303"/>
      <c r="BQ195" s="303"/>
      <c r="BR195" s="303"/>
      <c r="BS195" s="303"/>
      <c r="BT195" s="303"/>
      <c r="BU195" s="303"/>
      <c r="BV195" s="303"/>
      <c r="BW195" s="303"/>
      <c r="BX195" s="303"/>
      <c r="BY195" s="303"/>
      <c r="BZ195" s="303"/>
      <c r="CA195" s="303"/>
      <c r="CB195" s="303"/>
      <c r="CC195" s="303"/>
      <c r="CD195" s="303"/>
      <c r="CE195" s="303"/>
      <c r="CF195" s="303"/>
      <c r="CG195" s="303"/>
      <c r="CH195" s="303"/>
      <c r="CI195" s="303"/>
      <c r="CJ195" s="303"/>
      <c r="CK195" s="303"/>
      <c r="CL195" s="303"/>
      <c r="CM195" s="303"/>
      <c r="CN195" s="303"/>
      <c r="CO195" s="303"/>
      <c r="CP195" s="303"/>
      <c r="CQ195" s="303"/>
      <c r="CR195" s="303"/>
      <c r="CS195" s="303"/>
      <c r="CT195" s="303"/>
      <c r="CU195" s="303"/>
      <c r="CV195" s="303"/>
      <c r="CW195" s="303"/>
      <c r="CX195" s="303"/>
    </row>
    <row r="196" spans="1:102" x14ac:dyDescent="0.2">
      <c r="A196" s="94"/>
      <c r="B196" s="63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150"/>
      <c r="T196" s="150"/>
      <c r="U196" s="150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94"/>
      <c r="BI196" s="303"/>
      <c r="BJ196" s="303"/>
      <c r="BK196" s="303"/>
      <c r="BL196" s="303"/>
      <c r="BM196" s="303"/>
      <c r="BN196" s="303"/>
      <c r="BO196" s="303"/>
      <c r="BP196" s="303"/>
      <c r="BQ196" s="303"/>
      <c r="BR196" s="303"/>
      <c r="BS196" s="303"/>
      <c r="BT196" s="303"/>
      <c r="BU196" s="303"/>
      <c r="BV196" s="303"/>
      <c r="BW196" s="303"/>
      <c r="BX196" s="303"/>
      <c r="BY196" s="303"/>
      <c r="BZ196" s="303"/>
      <c r="CA196" s="303"/>
      <c r="CB196" s="303"/>
      <c r="CC196" s="303"/>
      <c r="CD196" s="303"/>
      <c r="CE196" s="303"/>
      <c r="CF196" s="303"/>
      <c r="CG196" s="303"/>
      <c r="CH196" s="303"/>
      <c r="CI196" s="303"/>
      <c r="CJ196" s="303"/>
      <c r="CK196" s="303"/>
      <c r="CL196" s="303"/>
      <c r="CM196" s="303"/>
      <c r="CN196" s="303"/>
      <c r="CO196" s="303"/>
      <c r="CP196" s="303"/>
      <c r="CQ196" s="303"/>
      <c r="CR196" s="303"/>
      <c r="CS196" s="303"/>
      <c r="CT196" s="303"/>
      <c r="CU196" s="303"/>
      <c r="CV196" s="303"/>
      <c r="CW196" s="303"/>
      <c r="CX196" s="303"/>
    </row>
    <row r="197" spans="1:102" ht="20.25" x14ac:dyDescent="0.2">
      <c r="A197" s="94"/>
      <c r="B197" s="63"/>
      <c r="C197" s="898" t="str">
        <f>IF(C114="ATTENTION -          Mounting plate with bracket 175H3F00 will probably be required for this application","Mounting plate with bracket 175H3F00 will probably be required for this application","")</f>
        <v/>
      </c>
      <c r="D197" s="898"/>
      <c r="E197" s="898"/>
      <c r="F197" s="898"/>
      <c r="G197" s="898"/>
      <c r="H197" s="898"/>
      <c r="I197" s="898"/>
      <c r="J197" s="898"/>
      <c r="K197" s="898"/>
      <c r="L197" s="898"/>
      <c r="M197" s="898"/>
      <c r="N197" s="898"/>
      <c r="O197" s="898"/>
      <c r="P197" s="898"/>
      <c r="Q197" s="898"/>
      <c r="R197" s="898"/>
      <c r="S197" s="150"/>
      <c r="T197" s="150"/>
      <c r="U197" s="150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6"/>
      <c r="AG197" s="66"/>
      <c r="AH197" s="66"/>
      <c r="AI197" s="901">
        <v>3</v>
      </c>
      <c r="AJ197" s="902"/>
      <c r="AK197" s="151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94"/>
      <c r="BI197" s="303"/>
      <c r="BJ197" s="303"/>
      <c r="BK197" s="303"/>
      <c r="BL197" s="303"/>
      <c r="BM197" s="303"/>
      <c r="BN197" s="303"/>
      <c r="BO197" s="303"/>
      <c r="BP197" s="303"/>
      <c r="BQ197" s="303"/>
      <c r="BR197" s="303"/>
      <c r="BS197" s="303"/>
      <c r="BT197" s="303"/>
      <c r="BU197" s="303"/>
      <c r="BV197" s="303"/>
      <c r="BW197" s="303"/>
      <c r="BX197" s="303"/>
      <c r="BY197" s="303"/>
      <c r="BZ197" s="303"/>
      <c r="CA197" s="303"/>
      <c r="CB197" s="303"/>
      <c r="CC197" s="303"/>
      <c r="CD197" s="303"/>
      <c r="CE197" s="303"/>
      <c r="CF197" s="303"/>
      <c r="CG197" s="303"/>
      <c r="CH197" s="303"/>
      <c r="CI197" s="303"/>
      <c r="CJ197" s="303"/>
      <c r="CK197" s="303"/>
      <c r="CL197" s="303"/>
      <c r="CM197" s="303"/>
      <c r="CN197" s="303"/>
      <c r="CO197" s="303"/>
      <c r="CP197" s="303"/>
      <c r="CQ197" s="303"/>
      <c r="CR197" s="303"/>
      <c r="CS197" s="303"/>
      <c r="CT197" s="303"/>
      <c r="CU197" s="303"/>
      <c r="CV197" s="303"/>
      <c r="CW197" s="303"/>
      <c r="CX197" s="303"/>
    </row>
    <row r="198" spans="1:102" ht="20.25" x14ac:dyDescent="0.2">
      <c r="A198" s="94"/>
      <c r="B198" s="63"/>
      <c r="C198" s="898"/>
      <c r="D198" s="898"/>
      <c r="E198" s="898"/>
      <c r="F198" s="898"/>
      <c r="G198" s="898"/>
      <c r="H198" s="898"/>
      <c r="I198" s="898"/>
      <c r="J198" s="898"/>
      <c r="K198" s="898"/>
      <c r="L198" s="898"/>
      <c r="M198" s="898"/>
      <c r="N198" s="898"/>
      <c r="O198" s="898"/>
      <c r="P198" s="898"/>
      <c r="Q198" s="898"/>
      <c r="R198" s="898"/>
      <c r="S198" s="150"/>
      <c r="T198" s="150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6"/>
      <c r="AI198" s="66"/>
      <c r="AJ198" s="151"/>
      <c r="AK198" s="151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94"/>
      <c r="BI198" s="303"/>
      <c r="BJ198" s="303"/>
      <c r="BK198" s="303"/>
      <c r="BL198" s="303"/>
      <c r="BM198" s="303"/>
      <c r="BN198" s="303"/>
      <c r="BO198" s="303"/>
      <c r="BP198" s="303"/>
      <c r="BQ198" s="303"/>
      <c r="BR198" s="303"/>
      <c r="BS198" s="303"/>
      <c r="BT198" s="303"/>
      <c r="BU198" s="303"/>
      <c r="BV198" s="303"/>
      <c r="BW198" s="303"/>
      <c r="BX198" s="303"/>
      <c r="BY198" s="303"/>
      <c r="BZ198" s="303"/>
      <c r="CA198" s="303"/>
      <c r="CB198" s="303"/>
      <c r="CC198" s="303"/>
      <c r="CD198" s="303"/>
      <c r="CE198" s="303"/>
      <c r="CF198" s="303"/>
      <c r="CG198" s="303"/>
      <c r="CH198" s="303"/>
      <c r="CI198" s="303"/>
      <c r="CJ198" s="303"/>
      <c r="CK198" s="303"/>
      <c r="CL198" s="303"/>
      <c r="CM198" s="303"/>
      <c r="CN198" s="303"/>
      <c r="CO198" s="303"/>
      <c r="CP198" s="303"/>
      <c r="CQ198" s="303"/>
      <c r="CR198" s="303"/>
      <c r="CS198" s="303"/>
      <c r="CT198" s="303"/>
      <c r="CU198" s="303"/>
      <c r="CV198" s="303"/>
      <c r="CW198" s="303"/>
      <c r="CX198" s="303"/>
    </row>
    <row r="199" spans="1:102" x14ac:dyDescent="0.2">
      <c r="A199" s="94"/>
      <c r="B199" s="63"/>
      <c r="C199" s="898"/>
      <c r="D199" s="898"/>
      <c r="E199" s="898"/>
      <c r="F199" s="898"/>
      <c r="G199" s="898"/>
      <c r="H199" s="898"/>
      <c r="I199" s="898"/>
      <c r="J199" s="898"/>
      <c r="K199" s="898"/>
      <c r="L199" s="898"/>
      <c r="M199" s="898"/>
      <c r="N199" s="898"/>
      <c r="O199" s="898"/>
      <c r="P199" s="898"/>
      <c r="Q199" s="898"/>
      <c r="R199" s="898"/>
      <c r="S199" s="150"/>
      <c r="T199" s="150"/>
      <c r="U199" s="150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94"/>
      <c r="BI199" s="303"/>
      <c r="BJ199" s="303"/>
      <c r="BK199" s="303"/>
      <c r="BL199" s="303"/>
      <c r="BM199" s="303"/>
      <c r="BN199" s="303"/>
      <c r="BO199" s="303"/>
      <c r="BP199" s="303"/>
      <c r="BQ199" s="303"/>
      <c r="BR199" s="303"/>
      <c r="BS199" s="303"/>
      <c r="BT199" s="303"/>
      <c r="BU199" s="303"/>
      <c r="BV199" s="303"/>
      <c r="BW199" s="303"/>
      <c r="BX199" s="303"/>
      <c r="BY199" s="303"/>
      <c r="BZ199" s="303"/>
      <c r="CA199" s="303"/>
      <c r="CB199" s="303"/>
      <c r="CC199" s="303"/>
      <c r="CD199" s="303"/>
      <c r="CE199" s="303"/>
      <c r="CF199" s="303"/>
      <c r="CG199" s="303"/>
      <c r="CH199" s="303"/>
      <c r="CI199" s="303"/>
      <c r="CJ199" s="303"/>
      <c r="CK199" s="303"/>
      <c r="CL199" s="303"/>
      <c r="CM199" s="303"/>
      <c r="CN199" s="303"/>
      <c r="CO199" s="303"/>
      <c r="CP199" s="303"/>
      <c r="CQ199" s="303"/>
      <c r="CR199" s="303"/>
      <c r="CS199" s="303"/>
      <c r="CT199" s="303"/>
      <c r="CU199" s="303"/>
      <c r="CV199" s="303"/>
      <c r="CW199" s="303"/>
      <c r="CX199" s="303"/>
    </row>
    <row r="200" spans="1:102" ht="13.5" thickBot="1" x14ac:dyDescent="0.25">
      <c r="A200" s="94"/>
      <c r="B200" s="71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150"/>
      <c r="T200" s="150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94"/>
      <c r="BI200" s="303"/>
      <c r="BJ200" s="303"/>
      <c r="BK200" s="303"/>
      <c r="BL200" s="303"/>
      <c r="BM200" s="303"/>
      <c r="BN200" s="303"/>
      <c r="BO200" s="303"/>
      <c r="BP200" s="303"/>
      <c r="BQ200" s="303"/>
      <c r="BR200" s="303"/>
      <c r="BS200" s="303"/>
      <c r="BT200" s="303"/>
      <c r="BU200" s="303"/>
      <c r="BV200" s="303"/>
      <c r="BW200" s="303"/>
      <c r="BX200" s="303"/>
      <c r="BY200" s="303"/>
      <c r="BZ200" s="303"/>
      <c r="CA200" s="303"/>
      <c r="CB200" s="303"/>
      <c r="CC200" s="303"/>
      <c r="CD200" s="303"/>
      <c r="CE200" s="303"/>
      <c r="CF200" s="303"/>
      <c r="CG200" s="303"/>
      <c r="CH200" s="303"/>
      <c r="CI200" s="303"/>
      <c r="CJ200" s="303"/>
      <c r="CK200" s="303"/>
      <c r="CL200" s="303"/>
      <c r="CM200" s="303"/>
      <c r="CN200" s="303"/>
      <c r="CO200" s="303"/>
      <c r="CP200" s="303"/>
      <c r="CQ200" s="303"/>
      <c r="CR200" s="303"/>
      <c r="CS200" s="303"/>
      <c r="CT200" s="303"/>
      <c r="CU200" s="303"/>
      <c r="CV200" s="303"/>
      <c r="CW200" s="303"/>
      <c r="CX200" s="303"/>
    </row>
    <row r="201" spans="1:102" ht="13.5" thickBot="1" x14ac:dyDescent="0.25">
      <c r="A201" s="94"/>
      <c r="B201" s="63"/>
      <c r="C201" s="641" t="s">
        <v>772</v>
      </c>
      <c r="D201" s="642"/>
      <c r="E201" s="642"/>
      <c r="F201" s="642"/>
      <c r="G201" s="642"/>
      <c r="H201" s="642"/>
      <c r="I201" s="642"/>
      <c r="J201" s="642"/>
      <c r="K201" s="642"/>
      <c r="L201" s="642"/>
      <c r="M201" s="642"/>
      <c r="N201" s="642"/>
      <c r="O201" s="642"/>
      <c r="P201" s="642"/>
      <c r="Q201" s="642"/>
      <c r="R201" s="642"/>
      <c r="S201" s="642"/>
      <c r="T201" s="642"/>
      <c r="U201" s="642"/>
      <c r="V201" s="642"/>
      <c r="W201" s="642"/>
      <c r="X201" s="643"/>
      <c r="Y201" s="896" t="s">
        <v>630</v>
      </c>
      <c r="Z201" s="897"/>
      <c r="AA201" s="897"/>
      <c r="AB201" s="897"/>
      <c r="AC201" s="897"/>
      <c r="AD201" s="897"/>
      <c r="AE201" s="897"/>
      <c r="AF201" s="897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94"/>
      <c r="BI201" s="303"/>
      <c r="BJ201" s="303"/>
      <c r="BK201" s="303"/>
      <c r="BL201" s="303"/>
      <c r="BM201" s="303"/>
      <c r="BN201" s="303"/>
      <c r="BO201" s="303"/>
      <c r="BP201" s="303"/>
      <c r="BQ201" s="303"/>
      <c r="BR201" s="303"/>
      <c r="BS201" s="303"/>
      <c r="BT201" s="303"/>
      <c r="BU201" s="303"/>
      <c r="BV201" s="303"/>
      <c r="BW201" s="303"/>
      <c r="BX201" s="303"/>
      <c r="BY201" s="303"/>
      <c r="BZ201" s="303"/>
      <c r="CA201" s="303"/>
      <c r="CB201" s="303"/>
      <c r="CC201" s="303"/>
      <c r="CD201" s="303"/>
      <c r="CE201" s="303"/>
      <c r="CF201" s="303"/>
      <c r="CG201" s="303"/>
      <c r="CH201" s="303"/>
      <c r="CI201" s="303"/>
      <c r="CJ201" s="303"/>
      <c r="CK201" s="303"/>
      <c r="CL201" s="303"/>
      <c r="CM201" s="303"/>
      <c r="CN201" s="303"/>
      <c r="CO201" s="303"/>
      <c r="CP201" s="303"/>
      <c r="CQ201" s="303"/>
      <c r="CR201" s="303"/>
      <c r="CS201" s="303"/>
      <c r="CT201" s="303"/>
      <c r="CU201" s="303"/>
      <c r="CV201" s="303"/>
      <c r="CW201" s="303"/>
      <c r="CX201" s="303"/>
    </row>
    <row r="202" spans="1:102" x14ac:dyDescent="0.2">
      <c r="A202" s="94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94"/>
      <c r="BI202" s="303"/>
      <c r="BJ202" s="303"/>
      <c r="BK202" s="303"/>
      <c r="BL202" s="303"/>
      <c r="BM202" s="303"/>
      <c r="BN202" s="303"/>
      <c r="BO202" s="303"/>
      <c r="BP202" s="303"/>
      <c r="BQ202" s="303"/>
      <c r="BR202" s="303"/>
      <c r="BS202" s="303"/>
      <c r="BT202" s="303"/>
      <c r="BU202" s="303"/>
      <c r="BV202" s="303"/>
      <c r="BW202" s="303"/>
      <c r="BX202" s="303"/>
      <c r="BY202" s="303"/>
      <c r="BZ202" s="303"/>
      <c r="CA202" s="303"/>
      <c r="CB202" s="303"/>
      <c r="CC202" s="303"/>
      <c r="CD202" s="303"/>
      <c r="CE202" s="303"/>
      <c r="CF202" s="303"/>
      <c r="CG202" s="303"/>
      <c r="CH202" s="303"/>
      <c r="CI202" s="303"/>
      <c r="CJ202" s="303"/>
      <c r="CK202" s="303"/>
      <c r="CL202" s="303"/>
      <c r="CM202" s="303"/>
      <c r="CN202" s="303"/>
      <c r="CO202" s="303"/>
      <c r="CP202" s="303"/>
      <c r="CQ202" s="303"/>
      <c r="CR202" s="303"/>
      <c r="CS202" s="303"/>
      <c r="CT202" s="303"/>
      <c r="CU202" s="303"/>
      <c r="CV202" s="303"/>
      <c r="CW202" s="303"/>
      <c r="CX202" s="303"/>
    </row>
    <row r="203" spans="1:102" x14ac:dyDescent="0.2">
      <c r="A203" s="94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71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94"/>
      <c r="BI203" s="303"/>
      <c r="BJ203" s="303"/>
      <c r="BK203" s="303"/>
      <c r="BL203" s="303"/>
      <c r="BM203" s="303"/>
      <c r="BN203" s="303"/>
      <c r="BO203" s="303"/>
      <c r="BP203" s="303"/>
      <c r="BQ203" s="303"/>
      <c r="BR203" s="303"/>
      <c r="BS203" s="303"/>
      <c r="BT203" s="303"/>
      <c r="BU203" s="303"/>
      <c r="BV203" s="303"/>
      <c r="BW203" s="303"/>
      <c r="BX203" s="303"/>
      <c r="BY203" s="303"/>
      <c r="BZ203" s="303"/>
      <c r="CA203" s="303"/>
      <c r="CB203" s="303"/>
      <c r="CC203" s="303"/>
      <c r="CD203" s="303"/>
      <c r="CE203" s="303"/>
      <c r="CF203" s="303"/>
      <c r="CG203" s="303"/>
      <c r="CH203" s="303"/>
      <c r="CI203" s="303"/>
      <c r="CJ203" s="303"/>
      <c r="CK203" s="303"/>
      <c r="CL203" s="303"/>
      <c r="CM203" s="303"/>
      <c r="CN203" s="303"/>
      <c r="CO203" s="303"/>
      <c r="CP203" s="303"/>
      <c r="CQ203" s="303"/>
      <c r="CR203" s="303"/>
      <c r="CS203" s="303"/>
      <c r="CT203" s="303"/>
      <c r="CU203" s="303"/>
      <c r="CV203" s="303"/>
      <c r="CW203" s="303"/>
      <c r="CX203" s="303"/>
    </row>
    <row r="204" spans="1:102" x14ac:dyDescent="0.2">
      <c r="A204" s="94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94"/>
      <c r="BI204" s="303"/>
      <c r="BJ204" s="303"/>
      <c r="BK204" s="303"/>
      <c r="BL204" s="303"/>
      <c r="BM204" s="303"/>
      <c r="BN204" s="303"/>
      <c r="BO204" s="303"/>
      <c r="BP204" s="303"/>
      <c r="BQ204" s="303"/>
      <c r="BR204" s="303"/>
      <c r="BS204" s="303"/>
      <c r="BT204" s="303"/>
      <c r="BU204" s="303"/>
      <c r="BV204" s="303"/>
      <c r="BW204" s="303"/>
      <c r="BX204" s="303"/>
      <c r="BY204" s="303"/>
      <c r="BZ204" s="303"/>
      <c r="CA204" s="303"/>
      <c r="CB204" s="303"/>
      <c r="CC204" s="303"/>
      <c r="CD204" s="303"/>
      <c r="CE204" s="303"/>
      <c r="CF204" s="303"/>
      <c r="CG204" s="303"/>
      <c r="CH204" s="303"/>
      <c r="CI204" s="303"/>
      <c r="CJ204" s="303"/>
      <c r="CK204" s="303"/>
      <c r="CL204" s="303"/>
      <c r="CM204" s="303"/>
      <c r="CN204" s="303"/>
      <c r="CO204" s="303"/>
      <c r="CP204" s="303"/>
      <c r="CQ204" s="303"/>
      <c r="CR204" s="303"/>
      <c r="CS204" s="303"/>
      <c r="CT204" s="303"/>
      <c r="CU204" s="303"/>
      <c r="CV204" s="303"/>
      <c r="CW204" s="303"/>
      <c r="CX204" s="303"/>
    </row>
    <row r="205" spans="1:102" x14ac:dyDescent="0.2">
      <c r="A205" s="94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94"/>
      <c r="BI205" s="303"/>
      <c r="BJ205" s="303"/>
      <c r="BK205" s="303"/>
      <c r="BL205" s="303"/>
      <c r="BM205" s="303"/>
      <c r="BN205" s="303"/>
      <c r="BO205" s="303"/>
      <c r="BP205" s="303"/>
      <c r="BQ205" s="303"/>
      <c r="BR205" s="303"/>
      <c r="BS205" s="303"/>
      <c r="BT205" s="303"/>
      <c r="BU205" s="303"/>
      <c r="BV205" s="303"/>
      <c r="BW205" s="303"/>
      <c r="BX205" s="303"/>
      <c r="BY205" s="303"/>
      <c r="BZ205" s="303"/>
      <c r="CA205" s="303"/>
      <c r="CB205" s="303"/>
      <c r="CC205" s="303"/>
      <c r="CD205" s="303"/>
      <c r="CE205" s="303"/>
      <c r="CF205" s="303"/>
      <c r="CG205" s="303"/>
      <c r="CH205" s="303"/>
      <c r="CI205" s="303"/>
      <c r="CJ205" s="303"/>
      <c r="CK205" s="303"/>
      <c r="CL205" s="303"/>
      <c r="CM205" s="303"/>
      <c r="CN205" s="303"/>
      <c r="CO205" s="303"/>
      <c r="CP205" s="303"/>
      <c r="CQ205" s="303"/>
      <c r="CR205" s="303"/>
      <c r="CS205" s="303"/>
      <c r="CT205" s="303"/>
      <c r="CU205" s="303"/>
      <c r="CV205" s="303"/>
      <c r="CW205" s="303"/>
      <c r="CX205" s="303"/>
    </row>
    <row r="206" spans="1:102" x14ac:dyDescent="0.2">
      <c r="A206" s="94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914" t="s">
        <v>779</v>
      </c>
      <c r="AH206" s="699"/>
      <c r="AI206" s="699"/>
      <c r="AJ206" s="699"/>
      <c r="AK206" s="699"/>
      <c r="AL206" s="699"/>
      <c r="AM206" s="699"/>
      <c r="AN206" s="699"/>
      <c r="AO206" s="699"/>
      <c r="AP206" s="699"/>
      <c r="AQ206" s="699"/>
      <c r="AR206" s="699"/>
      <c r="AS206" s="699"/>
      <c r="AT206" s="699"/>
      <c r="AU206" s="699"/>
      <c r="AV206" s="699"/>
      <c r="AW206" s="699"/>
      <c r="AX206" s="699"/>
      <c r="AY206" s="699"/>
      <c r="AZ206" s="699"/>
      <c r="BA206" s="699"/>
      <c r="BB206" s="699"/>
      <c r="BC206" s="699"/>
      <c r="BD206" s="699"/>
      <c r="BE206" s="699"/>
      <c r="BF206" s="699"/>
      <c r="BG206" s="94"/>
      <c r="BI206" s="303"/>
      <c r="BJ206" s="303"/>
      <c r="BK206" s="303"/>
      <c r="BL206" s="303"/>
      <c r="BM206" s="303"/>
      <c r="BN206" s="303"/>
      <c r="BO206" s="303"/>
      <c r="BP206" s="303"/>
      <c r="BQ206" s="303"/>
      <c r="BR206" s="303"/>
      <c r="BS206" s="303"/>
      <c r="BT206" s="303"/>
      <c r="BU206" s="303"/>
      <c r="BV206" s="303"/>
      <c r="BW206" s="303"/>
      <c r="BX206" s="303"/>
      <c r="BY206" s="303"/>
      <c r="BZ206" s="303"/>
      <c r="CA206" s="303"/>
      <c r="CB206" s="303"/>
      <c r="CC206" s="303"/>
      <c r="CD206" s="303"/>
      <c r="CE206" s="303"/>
      <c r="CF206" s="303"/>
      <c r="CG206" s="303"/>
      <c r="CH206" s="303"/>
      <c r="CI206" s="303"/>
      <c r="CJ206" s="303"/>
      <c r="CK206" s="303"/>
      <c r="CL206" s="303"/>
      <c r="CM206" s="303"/>
      <c r="CN206" s="303"/>
      <c r="CO206" s="303"/>
      <c r="CP206" s="303"/>
      <c r="CQ206" s="303"/>
      <c r="CR206" s="303"/>
      <c r="CS206" s="303"/>
      <c r="CT206" s="303"/>
      <c r="CU206" s="303"/>
      <c r="CV206" s="303"/>
      <c r="CW206" s="303"/>
      <c r="CX206" s="303"/>
    </row>
    <row r="207" spans="1:102" x14ac:dyDescent="0.2">
      <c r="A207" s="94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99" t="s">
        <v>191</v>
      </c>
      <c r="AH207" s="699"/>
      <c r="AI207" s="699"/>
      <c r="AJ207" s="699"/>
      <c r="AK207" s="699"/>
      <c r="AL207" s="699"/>
      <c r="AM207" s="699"/>
      <c r="AN207" s="699"/>
      <c r="AO207" s="699"/>
      <c r="AP207" s="699"/>
      <c r="AQ207" s="699"/>
      <c r="AR207" s="699"/>
      <c r="AS207" s="699"/>
      <c r="AT207" s="699"/>
      <c r="AU207" s="699"/>
      <c r="AV207" s="699"/>
      <c r="AW207" s="699"/>
      <c r="AX207" s="699"/>
      <c r="AY207" s="699"/>
      <c r="AZ207" s="699"/>
      <c r="BA207" s="699"/>
      <c r="BB207" s="699"/>
      <c r="BC207" s="699"/>
      <c r="BD207" s="699"/>
      <c r="BE207" s="699"/>
      <c r="BF207" s="63"/>
      <c r="BG207" s="94"/>
      <c r="BI207" s="303"/>
      <c r="BJ207" s="303"/>
      <c r="BK207" s="303"/>
      <c r="BL207" s="303"/>
      <c r="BM207" s="303"/>
      <c r="BN207" s="303"/>
      <c r="BO207" s="303"/>
      <c r="BP207" s="303"/>
      <c r="BQ207" s="303"/>
      <c r="BR207" s="303"/>
      <c r="BS207" s="303"/>
      <c r="BT207" s="303"/>
      <c r="BU207" s="303"/>
      <c r="BV207" s="303"/>
      <c r="BW207" s="303"/>
      <c r="BX207" s="303"/>
      <c r="BY207" s="303"/>
      <c r="BZ207" s="303"/>
      <c r="CA207" s="303"/>
      <c r="CB207" s="303"/>
      <c r="CC207" s="303"/>
      <c r="CD207" s="303"/>
      <c r="CE207" s="303"/>
      <c r="CF207" s="303"/>
      <c r="CG207" s="303"/>
      <c r="CH207" s="303"/>
      <c r="CI207" s="303"/>
      <c r="CJ207" s="303"/>
      <c r="CK207" s="303"/>
      <c r="CL207" s="303"/>
      <c r="CM207" s="303"/>
      <c r="CN207" s="303"/>
      <c r="CO207" s="303"/>
      <c r="CP207" s="303"/>
      <c r="CQ207" s="303"/>
      <c r="CR207" s="303"/>
      <c r="CS207" s="303"/>
      <c r="CT207" s="303"/>
      <c r="CU207" s="303"/>
      <c r="CV207" s="303"/>
      <c r="CW207" s="303"/>
      <c r="CX207" s="303"/>
    </row>
    <row r="208" spans="1:102" x14ac:dyDescent="0.2">
      <c r="A208" s="94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99" t="s">
        <v>192</v>
      </c>
      <c r="AH208" s="699"/>
      <c r="AI208" s="699"/>
      <c r="AJ208" s="699"/>
      <c r="AK208" s="699"/>
      <c r="AL208" s="699"/>
      <c r="AM208" s="699"/>
      <c r="AN208" s="699"/>
      <c r="AO208" s="699"/>
      <c r="AP208" s="699"/>
      <c r="AQ208" s="699"/>
      <c r="AR208" s="699"/>
      <c r="AS208" s="699"/>
      <c r="AT208" s="699"/>
      <c r="AU208" s="699"/>
      <c r="AV208" s="699"/>
      <c r="AW208" s="699"/>
      <c r="AX208" s="699"/>
      <c r="AY208" s="699"/>
      <c r="AZ208" s="699"/>
      <c r="BA208" s="699"/>
      <c r="BB208" s="699"/>
      <c r="BC208" s="699"/>
      <c r="BD208" s="699"/>
      <c r="BE208" s="699"/>
      <c r="BF208" s="63"/>
      <c r="BG208" s="94"/>
      <c r="BI208" s="303"/>
      <c r="BJ208" s="303"/>
      <c r="BK208" s="303"/>
      <c r="BL208" s="303"/>
      <c r="BM208" s="303"/>
      <c r="BN208" s="303"/>
      <c r="BO208" s="303"/>
      <c r="BP208" s="303"/>
      <c r="BQ208" s="303"/>
      <c r="BR208" s="303"/>
      <c r="BS208" s="303"/>
      <c r="BT208" s="303"/>
      <c r="BU208" s="303"/>
      <c r="BV208" s="303"/>
      <c r="BW208" s="303"/>
      <c r="BX208" s="303"/>
      <c r="BY208" s="303"/>
      <c r="BZ208" s="303"/>
      <c r="CA208" s="303"/>
      <c r="CB208" s="303"/>
      <c r="CC208" s="303"/>
      <c r="CD208" s="303"/>
      <c r="CE208" s="303"/>
      <c r="CF208" s="303"/>
      <c r="CG208" s="303"/>
      <c r="CH208" s="303"/>
      <c r="CI208" s="303"/>
      <c r="CJ208" s="303"/>
      <c r="CK208" s="303"/>
      <c r="CL208" s="303"/>
      <c r="CM208" s="303"/>
      <c r="CN208" s="303"/>
      <c r="CO208" s="303"/>
      <c r="CP208" s="303"/>
      <c r="CQ208" s="303"/>
      <c r="CR208" s="303"/>
      <c r="CS208" s="303"/>
      <c r="CT208" s="303"/>
      <c r="CU208" s="303"/>
      <c r="CV208" s="303"/>
      <c r="CW208" s="303"/>
      <c r="CX208" s="303"/>
    </row>
    <row r="209" spans="1:102" x14ac:dyDescent="0.2">
      <c r="A209" s="94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94"/>
      <c r="BI209" s="303"/>
      <c r="BJ209" s="303"/>
      <c r="BK209" s="303"/>
      <c r="BL209" s="303"/>
      <c r="BM209" s="303"/>
      <c r="BN209" s="303"/>
      <c r="BO209" s="303"/>
      <c r="BP209" s="303"/>
      <c r="BQ209" s="303"/>
      <c r="BR209" s="303"/>
      <c r="BS209" s="303"/>
      <c r="BT209" s="303"/>
      <c r="BU209" s="303"/>
      <c r="BV209" s="303"/>
      <c r="BW209" s="303"/>
      <c r="BX209" s="303"/>
      <c r="BY209" s="303"/>
      <c r="BZ209" s="303"/>
      <c r="CA209" s="303"/>
      <c r="CB209" s="303"/>
      <c r="CC209" s="303"/>
      <c r="CD209" s="303"/>
      <c r="CE209" s="303"/>
      <c r="CF209" s="303"/>
      <c r="CG209" s="303"/>
      <c r="CH209" s="303"/>
      <c r="CI209" s="303"/>
      <c r="CJ209" s="303"/>
      <c r="CK209" s="303"/>
      <c r="CL209" s="303"/>
      <c r="CM209" s="303"/>
      <c r="CN209" s="303"/>
      <c r="CO209" s="303"/>
      <c r="CP209" s="303"/>
      <c r="CQ209" s="303"/>
      <c r="CR209" s="303"/>
      <c r="CS209" s="303"/>
      <c r="CT209" s="303"/>
      <c r="CU209" s="303"/>
      <c r="CV209" s="303"/>
      <c r="CW209" s="303"/>
      <c r="CX209" s="303"/>
    </row>
    <row r="210" spans="1:102" ht="20.25" x14ac:dyDescent="0.2">
      <c r="A210" s="94"/>
      <c r="B210" s="63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63"/>
      <c r="P210" s="71"/>
      <c r="Q210" s="71"/>
      <c r="R210" s="66"/>
      <c r="S210" s="66"/>
      <c r="T210" s="66"/>
      <c r="U210" s="66"/>
      <c r="V210" s="66"/>
      <c r="W210" s="63"/>
      <c r="X210" s="63"/>
      <c r="Y210" s="63"/>
      <c r="Z210" s="63"/>
      <c r="AA210" s="63"/>
      <c r="AB210" s="63"/>
      <c r="AC210" s="63"/>
      <c r="AD210" s="63"/>
      <c r="AE210" s="63"/>
      <c r="AF210" s="66"/>
      <c r="AG210" s="66"/>
      <c r="AH210" s="66"/>
      <c r="AI210" s="901">
        <v>4</v>
      </c>
      <c r="AJ210" s="902"/>
      <c r="AK210" s="151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94"/>
      <c r="BI210" s="303"/>
      <c r="BJ210" s="303"/>
      <c r="BK210" s="303"/>
      <c r="BL210" s="303"/>
      <c r="BM210" s="303"/>
      <c r="BN210" s="303"/>
      <c r="BO210" s="303"/>
      <c r="BP210" s="303"/>
      <c r="BQ210" s="303"/>
      <c r="BR210" s="303"/>
      <c r="BS210" s="303"/>
      <c r="BT210" s="303"/>
      <c r="BU210" s="303"/>
      <c r="BV210" s="303"/>
      <c r="BW210" s="303"/>
      <c r="BX210" s="303"/>
      <c r="BY210" s="303"/>
      <c r="BZ210" s="303"/>
      <c r="CA210" s="303"/>
      <c r="CB210" s="303"/>
      <c r="CC210" s="303"/>
      <c r="CD210" s="303"/>
      <c r="CE210" s="303"/>
      <c r="CF210" s="303"/>
      <c r="CG210" s="303"/>
      <c r="CH210" s="303"/>
      <c r="CI210" s="303"/>
      <c r="CJ210" s="303"/>
      <c r="CK210" s="303"/>
      <c r="CL210" s="303"/>
      <c r="CM210" s="303"/>
      <c r="CN210" s="303"/>
      <c r="CO210" s="303"/>
      <c r="CP210" s="303"/>
      <c r="CQ210" s="303"/>
      <c r="CR210" s="303"/>
      <c r="CS210" s="303"/>
      <c r="CT210" s="303"/>
      <c r="CU210" s="303"/>
      <c r="CV210" s="303"/>
      <c r="CW210" s="303"/>
      <c r="CX210" s="303"/>
    </row>
    <row r="211" spans="1:102" ht="20.25" x14ac:dyDescent="0.2">
      <c r="A211" s="94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6"/>
      <c r="AI211" s="66"/>
      <c r="AJ211" s="151"/>
      <c r="AK211" s="151"/>
      <c r="AL211" s="63"/>
      <c r="AM211" s="63"/>
      <c r="AN211" s="63"/>
      <c r="AO211" s="63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94"/>
      <c r="BI211" s="303"/>
      <c r="BJ211" s="303"/>
      <c r="BK211" s="303"/>
      <c r="BL211" s="303"/>
      <c r="BM211" s="303"/>
      <c r="BN211" s="303"/>
      <c r="BO211" s="303"/>
      <c r="BP211" s="303"/>
      <c r="BQ211" s="303"/>
      <c r="BR211" s="303"/>
      <c r="BS211" s="303"/>
      <c r="BT211" s="303"/>
      <c r="BU211" s="303"/>
      <c r="BV211" s="303"/>
      <c r="BW211" s="303"/>
      <c r="BX211" s="303"/>
      <c r="BY211" s="303"/>
      <c r="BZ211" s="303"/>
      <c r="CA211" s="303"/>
      <c r="CB211" s="303"/>
      <c r="CC211" s="303"/>
      <c r="CD211" s="303"/>
      <c r="CE211" s="303"/>
      <c r="CF211" s="303"/>
      <c r="CG211" s="303"/>
      <c r="CH211" s="303"/>
      <c r="CI211" s="303"/>
      <c r="CJ211" s="303"/>
      <c r="CK211" s="303"/>
      <c r="CL211" s="303"/>
      <c r="CM211" s="303"/>
      <c r="CN211" s="303"/>
      <c r="CO211" s="303"/>
      <c r="CP211" s="303"/>
      <c r="CQ211" s="303"/>
      <c r="CR211" s="303"/>
      <c r="CS211" s="303"/>
      <c r="CT211" s="303"/>
      <c r="CU211" s="303"/>
      <c r="CV211" s="303"/>
      <c r="CW211" s="303"/>
      <c r="CX211" s="303"/>
    </row>
    <row r="212" spans="1:102" x14ac:dyDescent="0.2">
      <c r="A212" s="94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94"/>
      <c r="BI212" s="303"/>
      <c r="BJ212" s="303"/>
      <c r="BK212" s="303"/>
      <c r="BL212" s="303"/>
      <c r="BM212" s="303"/>
      <c r="BN212" s="303"/>
      <c r="BO212" s="303"/>
      <c r="BP212" s="303"/>
      <c r="BQ212" s="303"/>
      <c r="BR212" s="303"/>
      <c r="BS212" s="303"/>
      <c r="BT212" s="303"/>
      <c r="BU212" s="303"/>
      <c r="BV212" s="303"/>
      <c r="BW212" s="303"/>
      <c r="BX212" s="303"/>
      <c r="BY212" s="303"/>
      <c r="BZ212" s="303"/>
      <c r="CA212" s="303"/>
      <c r="CB212" s="303"/>
      <c r="CC212" s="303"/>
      <c r="CD212" s="303"/>
      <c r="CE212" s="303"/>
      <c r="CF212" s="303"/>
      <c r="CG212" s="303"/>
      <c r="CH212" s="303"/>
      <c r="CI212" s="303"/>
      <c r="CJ212" s="303"/>
      <c r="CK212" s="303"/>
      <c r="CL212" s="303"/>
      <c r="CM212" s="303"/>
      <c r="CN212" s="303"/>
      <c r="CO212" s="303"/>
      <c r="CP212" s="303"/>
      <c r="CQ212" s="303"/>
      <c r="CR212" s="303"/>
      <c r="CS212" s="303"/>
      <c r="CT212" s="303"/>
      <c r="CU212" s="303"/>
      <c r="CV212" s="303"/>
      <c r="CW212" s="303"/>
      <c r="CX212" s="303"/>
    </row>
    <row r="213" spans="1:102" x14ac:dyDescent="0.2">
      <c r="A213" s="94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94"/>
      <c r="BI213" s="303"/>
      <c r="BJ213" s="303"/>
      <c r="BK213" s="303"/>
      <c r="BL213" s="303"/>
      <c r="BM213" s="303"/>
      <c r="BN213" s="303"/>
      <c r="BO213" s="303"/>
      <c r="BP213" s="303"/>
      <c r="BQ213" s="303"/>
      <c r="BR213" s="303"/>
      <c r="BS213" s="303"/>
      <c r="BT213" s="303"/>
      <c r="BU213" s="303"/>
      <c r="BV213" s="303"/>
      <c r="BW213" s="303"/>
      <c r="BX213" s="303"/>
      <c r="BY213" s="303"/>
      <c r="BZ213" s="303"/>
      <c r="CA213" s="303"/>
      <c r="CB213" s="303"/>
      <c r="CC213" s="303"/>
      <c r="CD213" s="303"/>
      <c r="CE213" s="303"/>
      <c r="CF213" s="303"/>
      <c r="CG213" s="303"/>
      <c r="CH213" s="303"/>
      <c r="CI213" s="303"/>
      <c r="CJ213" s="303"/>
      <c r="CK213" s="303"/>
      <c r="CL213" s="303"/>
      <c r="CM213" s="303"/>
      <c r="CN213" s="303"/>
      <c r="CO213" s="303"/>
      <c r="CP213" s="303"/>
      <c r="CQ213" s="303"/>
      <c r="CR213" s="303"/>
      <c r="CS213" s="303"/>
      <c r="CT213" s="303"/>
      <c r="CU213" s="303"/>
      <c r="CV213" s="303"/>
      <c r="CW213" s="303"/>
      <c r="CX213" s="303"/>
    </row>
    <row r="214" spans="1:102" x14ac:dyDescent="0.2">
      <c r="A214" s="94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94"/>
      <c r="BI214" s="303"/>
      <c r="BJ214" s="303"/>
      <c r="BK214" s="303"/>
      <c r="BL214" s="303"/>
      <c r="BM214" s="303"/>
      <c r="BN214" s="303"/>
      <c r="BO214" s="303"/>
      <c r="BP214" s="303"/>
      <c r="BQ214" s="303"/>
      <c r="BR214" s="303"/>
      <c r="BS214" s="303"/>
      <c r="BT214" s="303"/>
      <c r="BU214" s="303"/>
      <c r="BV214" s="303"/>
      <c r="BW214" s="303"/>
      <c r="BX214" s="303"/>
      <c r="BY214" s="303"/>
      <c r="BZ214" s="303"/>
      <c r="CA214" s="303"/>
      <c r="CB214" s="303"/>
      <c r="CC214" s="303"/>
      <c r="CD214" s="303"/>
      <c r="CE214" s="303"/>
      <c r="CF214" s="303"/>
      <c r="CG214" s="303"/>
      <c r="CH214" s="303"/>
      <c r="CI214" s="303"/>
      <c r="CJ214" s="303"/>
      <c r="CK214" s="303"/>
      <c r="CL214" s="303"/>
      <c r="CM214" s="303"/>
      <c r="CN214" s="303"/>
      <c r="CO214" s="303"/>
      <c r="CP214" s="303"/>
      <c r="CQ214" s="303"/>
      <c r="CR214" s="303"/>
      <c r="CS214" s="303"/>
      <c r="CT214" s="303"/>
      <c r="CU214" s="303"/>
      <c r="CV214" s="303"/>
      <c r="CW214" s="303"/>
      <c r="CX214" s="303"/>
    </row>
    <row r="215" spans="1:102" x14ac:dyDescent="0.2">
      <c r="A215" s="94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  <c r="BG215" s="94"/>
      <c r="BI215" s="303"/>
      <c r="BJ215" s="303"/>
      <c r="BK215" s="303"/>
      <c r="BL215" s="303"/>
      <c r="BM215" s="303"/>
      <c r="BN215" s="303"/>
      <c r="BO215" s="303"/>
      <c r="BP215" s="303"/>
      <c r="BQ215" s="303"/>
      <c r="BR215" s="303"/>
      <c r="BS215" s="303"/>
      <c r="BT215" s="303"/>
      <c r="BU215" s="303"/>
      <c r="BV215" s="303"/>
      <c r="BW215" s="303"/>
      <c r="BX215" s="303"/>
      <c r="BY215" s="303"/>
      <c r="BZ215" s="303"/>
      <c r="CA215" s="303"/>
      <c r="CB215" s="303"/>
      <c r="CC215" s="303"/>
      <c r="CD215" s="303"/>
      <c r="CE215" s="303"/>
      <c r="CF215" s="303"/>
      <c r="CG215" s="303"/>
      <c r="CH215" s="303"/>
      <c r="CI215" s="303"/>
      <c r="CJ215" s="303"/>
      <c r="CK215" s="303"/>
      <c r="CL215" s="303"/>
      <c r="CM215" s="303"/>
      <c r="CN215" s="303"/>
      <c r="CO215" s="303"/>
      <c r="CP215" s="303"/>
      <c r="CQ215" s="303"/>
      <c r="CR215" s="303"/>
      <c r="CS215" s="303"/>
      <c r="CT215" s="303"/>
      <c r="CU215" s="303"/>
      <c r="CV215" s="303"/>
      <c r="CW215" s="303"/>
      <c r="CX215" s="303"/>
    </row>
    <row r="216" spans="1:102" x14ac:dyDescent="0.2">
      <c r="A216" s="94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94"/>
      <c r="BI216" s="303"/>
      <c r="BJ216" s="303"/>
      <c r="BK216" s="303"/>
      <c r="BL216" s="303"/>
      <c r="BM216" s="303"/>
      <c r="BN216" s="303"/>
      <c r="BO216" s="303"/>
      <c r="BP216" s="303"/>
      <c r="BQ216" s="303"/>
      <c r="BR216" s="303"/>
      <c r="BS216" s="303"/>
      <c r="BT216" s="303"/>
      <c r="BU216" s="303"/>
      <c r="BV216" s="303"/>
      <c r="BW216" s="303"/>
      <c r="BX216" s="303"/>
      <c r="BY216" s="303"/>
      <c r="BZ216" s="303"/>
      <c r="CA216" s="303"/>
      <c r="CB216" s="303"/>
      <c r="CC216" s="303"/>
      <c r="CD216" s="303"/>
      <c r="CE216" s="303"/>
      <c r="CF216" s="303"/>
      <c r="CG216" s="303"/>
      <c r="CH216" s="303"/>
      <c r="CI216" s="303"/>
      <c r="CJ216" s="303"/>
      <c r="CK216" s="303"/>
      <c r="CL216" s="303"/>
      <c r="CM216" s="303"/>
      <c r="CN216" s="303"/>
      <c r="CO216" s="303"/>
      <c r="CP216" s="303"/>
      <c r="CQ216" s="303"/>
      <c r="CR216" s="303"/>
      <c r="CS216" s="303"/>
      <c r="CT216" s="303"/>
      <c r="CU216" s="303"/>
      <c r="CV216" s="303"/>
      <c r="CW216" s="303"/>
      <c r="CX216" s="303"/>
    </row>
    <row r="217" spans="1:102" x14ac:dyDescent="0.2">
      <c r="A217" s="94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94"/>
      <c r="BI217" s="303"/>
      <c r="BJ217" s="303"/>
      <c r="BK217" s="303"/>
      <c r="BL217" s="303"/>
      <c r="BM217" s="303"/>
      <c r="BN217" s="303"/>
      <c r="BO217" s="303"/>
      <c r="BP217" s="303"/>
      <c r="BQ217" s="303"/>
      <c r="BR217" s="303"/>
      <c r="BS217" s="303"/>
      <c r="BT217" s="303"/>
      <c r="BU217" s="303"/>
      <c r="BV217" s="303"/>
      <c r="BW217" s="303"/>
      <c r="BX217" s="303"/>
      <c r="BY217" s="303"/>
      <c r="BZ217" s="303"/>
      <c r="CA217" s="303"/>
      <c r="CB217" s="303"/>
      <c r="CC217" s="303"/>
      <c r="CD217" s="303"/>
      <c r="CE217" s="303"/>
      <c r="CF217" s="303"/>
      <c r="CG217" s="303"/>
      <c r="CH217" s="303"/>
      <c r="CI217" s="303"/>
      <c r="CJ217" s="303"/>
      <c r="CK217" s="303"/>
      <c r="CL217" s="303"/>
      <c r="CM217" s="303"/>
      <c r="CN217" s="303"/>
      <c r="CO217" s="303"/>
      <c r="CP217" s="303"/>
      <c r="CQ217" s="303"/>
      <c r="CR217" s="303"/>
      <c r="CS217" s="303"/>
      <c r="CT217" s="303"/>
      <c r="CU217" s="303"/>
      <c r="CV217" s="303"/>
      <c r="CW217" s="303"/>
      <c r="CX217" s="303"/>
    </row>
    <row r="218" spans="1:102" x14ac:dyDescent="0.2">
      <c r="A218" s="94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6"/>
      <c r="AQ218" s="66"/>
      <c r="AR218" s="66"/>
      <c r="AS218" s="903" t="s">
        <v>193</v>
      </c>
      <c r="AT218" s="903"/>
      <c r="AU218" s="903"/>
      <c r="AV218" s="903"/>
      <c r="AW218" s="903"/>
      <c r="AX218" s="903"/>
      <c r="AY218" s="903"/>
      <c r="AZ218" s="903"/>
      <c r="BA218" s="903"/>
      <c r="BB218" s="903"/>
      <c r="BC218" s="903"/>
      <c r="BD218" s="903"/>
      <c r="BE218" s="903"/>
      <c r="BF218" s="63"/>
      <c r="BG218" s="94"/>
      <c r="BI218" s="303"/>
      <c r="BJ218" s="303"/>
      <c r="BK218" s="303"/>
      <c r="BL218" s="303"/>
      <c r="BM218" s="303"/>
      <c r="BN218" s="303"/>
      <c r="BO218" s="303"/>
      <c r="BP218" s="303"/>
      <c r="BQ218" s="303"/>
      <c r="BR218" s="303"/>
      <c r="BS218" s="303"/>
      <c r="BT218" s="303"/>
      <c r="BU218" s="303"/>
      <c r="BV218" s="303"/>
      <c r="BW218" s="303"/>
      <c r="BX218" s="303"/>
      <c r="BY218" s="303"/>
      <c r="BZ218" s="303"/>
      <c r="CA218" s="303"/>
      <c r="CB218" s="303"/>
      <c r="CC218" s="303"/>
      <c r="CD218" s="303"/>
      <c r="CE218" s="303"/>
      <c r="CF218" s="303"/>
      <c r="CG218" s="303"/>
      <c r="CH218" s="303"/>
      <c r="CI218" s="303"/>
      <c r="CJ218" s="303"/>
      <c r="CK218" s="303"/>
      <c r="CL218" s="303"/>
      <c r="CM218" s="303"/>
      <c r="CN218" s="303"/>
      <c r="CO218" s="303"/>
      <c r="CP218" s="303"/>
      <c r="CQ218" s="303"/>
      <c r="CR218" s="303"/>
      <c r="CS218" s="303"/>
      <c r="CT218" s="303"/>
      <c r="CU218" s="303"/>
      <c r="CV218" s="303"/>
      <c r="CW218" s="303"/>
      <c r="CX218" s="303"/>
    </row>
    <row r="219" spans="1:102" x14ac:dyDescent="0.2">
      <c r="A219" s="94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3"/>
      <c r="BF219" s="63"/>
      <c r="BG219" s="94"/>
      <c r="BI219" s="303"/>
      <c r="BJ219" s="303"/>
      <c r="BK219" s="303"/>
      <c r="BL219" s="303"/>
      <c r="BM219" s="303"/>
      <c r="BN219" s="303"/>
      <c r="BO219" s="303"/>
      <c r="BP219" s="303"/>
      <c r="BQ219" s="303"/>
      <c r="BR219" s="303"/>
      <c r="BS219" s="303"/>
      <c r="BT219" s="303"/>
      <c r="BU219" s="303"/>
      <c r="BV219" s="303"/>
      <c r="BW219" s="303"/>
      <c r="BX219" s="303"/>
      <c r="BY219" s="303"/>
      <c r="BZ219" s="303"/>
      <c r="CA219" s="303"/>
      <c r="CB219" s="303"/>
      <c r="CC219" s="303"/>
      <c r="CD219" s="303"/>
      <c r="CE219" s="303"/>
      <c r="CF219" s="303"/>
      <c r="CG219" s="303"/>
      <c r="CH219" s="303"/>
      <c r="CI219" s="303"/>
      <c r="CJ219" s="303"/>
      <c r="CK219" s="303"/>
      <c r="CL219" s="303"/>
      <c r="CM219" s="303"/>
      <c r="CN219" s="303"/>
      <c r="CO219" s="303"/>
      <c r="CP219" s="303"/>
      <c r="CQ219" s="303"/>
      <c r="CR219" s="303"/>
      <c r="CS219" s="303"/>
      <c r="CT219" s="303"/>
      <c r="CU219" s="303"/>
      <c r="CV219" s="303"/>
      <c r="CW219" s="303"/>
      <c r="CX219" s="303"/>
    </row>
    <row r="220" spans="1:102" x14ac:dyDescent="0.2">
      <c r="A220" s="94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3"/>
      <c r="BF220" s="63"/>
      <c r="BG220" s="94"/>
      <c r="BI220" s="303"/>
      <c r="BJ220" s="303"/>
      <c r="BK220" s="303"/>
      <c r="BL220" s="303"/>
      <c r="BM220" s="303"/>
      <c r="BN220" s="303"/>
      <c r="BO220" s="303"/>
      <c r="BP220" s="303"/>
      <c r="BQ220" s="303"/>
      <c r="BR220" s="303"/>
      <c r="BS220" s="303"/>
      <c r="BT220" s="303"/>
      <c r="BU220" s="303"/>
      <c r="BV220" s="303"/>
      <c r="BW220" s="303"/>
      <c r="BX220" s="303"/>
      <c r="BY220" s="303"/>
      <c r="BZ220" s="303"/>
      <c r="CA220" s="303"/>
      <c r="CB220" s="303"/>
      <c r="CC220" s="303"/>
      <c r="CD220" s="303"/>
      <c r="CE220" s="303"/>
      <c r="CF220" s="303"/>
      <c r="CG220" s="303"/>
      <c r="CH220" s="303"/>
      <c r="CI220" s="303"/>
      <c r="CJ220" s="303"/>
      <c r="CK220" s="303"/>
      <c r="CL220" s="303"/>
      <c r="CM220" s="303"/>
      <c r="CN220" s="303"/>
      <c r="CO220" s="303"/>
      <c r="CP220" s="303"/>
      <c r="CQ220" s="303"/>
      <c r="CR220" s="303"/>
      <c r="CS220" s="303"/>
      <c r="CT220" s="303"/>
      <c r="CU220" s="303"/>
      <c r="CV220" s="303"/>
      <c r="CW220" s="303"/>
      <c r="CX220" s="303"/>
    </row>
    <row r="221" spans="1:102" x14ac:dyDescent="0.2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I221" s="303"/>
      <c r="BJ221" s="303"/>
      <c r="BK221" s="303"/>
      <c r="BL221" s="303"/>
      <c r="BM221" s="303"/>
      <c r="BN221" s="303"/>
      <c r="BO221" s="303"/>
      <c r="BP221" s="303"/>
      <c r="BQ221" s="303"/>
      <c r="BR221" s="303"/>
      <c r="BS221" s="303"/>
      <c r="BT221" s="303"/>
      <c r="BU221" s="303"/>
      <c r="BV221" s="303"/>
      <c r="BW221" s="303"/>
      <c r="BX221" s="303"/>
      <c r="BY221" s="303"/>
      <c r="BZ221" s="303"/>
      <c r="CA221" s="303"/>
      <c r="CB221" s="303"/>
      <c r="CC221" s="303"/>
      <c r="CD221" s="303"/>
      <c r="CE221" s="303"/>
      <c r="CF221" s="303"/>
      <c r="CG221" s="303"/>
      <c r="CH221" s="303"/>
      <c r="CI221" s="303"/>
      <c r="CJ221" s="303"/>
      <c r="CK221" s="303"/>
      <c r="CL221" s="303"/>
      <c r="CM221" s="303"/>
      <c r="CN221" s="303"/>
      <c r="CO221" s="303"/>
      <c r="CP221" s="303"/>
      <c r="CQ221" s="303"/>
      <c r="CR221" s="303"/>
      <c r="CS221" s="303"/>
      <c r="CT221" s="303"/>
      <c r="CU221" s="303"/>
      <c r="CV221" s="303"/>
      <c r="CW221" s="303"/>
      <c r="CX221" s="303"/>
    </row>
    <row r="222" spans="1:102" s="17" customFormat="1" x14ac:dyDescent="0.2">
      <c r="A222" s="584"/>
      <c r="B222" s="587"/>
      <c r="C222" s="587"/>
      <c r="D222" s="587"/>
      <c r="E222" s="587"/>
      <c r="F222" s="587"/>
      <c r="G222" s="587"/>
      <c r="H222" s="587"/>
      <c r="I222" s="587"/>
      <c r="J222" s="587"/>
      <c r="K222" s="587"/>
      <c r="L222" s="587"/>
      <c r="M222" s="587"/>
      <c r="N222" s="587"/>
      <c r="O222" s="587"/>
      <c r="P222" s="587"/>
      <c r="Q222" s="587"/>
      <c r="R222" s="587"/>
      <c r="S222" s="587"/>
      <c r="T222" s="587"/>
      <c r="U222" s="587"/>
      <c r="V222" s="587"/>
      <c r="W222" s="587"/>
      <c r="X222" s="587"/>
      <c r="Y222" s="587"/>
      <c r="Z222" s="587"/>
      <c r="AA222" s="587"/>
      <c r="AB222" s="587"/>
      <c r="AC222" s="587"/>
      <c r="AD222" s="587"/>
      <c r="AE222" s="587"/>
      <c r="AF222" s="587"/>
      <c r="AG222" s="587"/>
      <c r="AH222" s="587"/>
      <c r="AI222" s="587"/>
      <c r="AJ222" s="587"/>
      <c r="AK222" s="587"/>
      <c r="AL222" s="587"/>
      <c r="AM222" s="587"/>
      <c r="AN222" s="587"/>
      <c r="AO222" s="587"/>
      <c r="AP222" s="587"/>
      <c r="AQ222" s="587"/>
      <c r="AR222" s="587"/>
      <c r="AS222" s="587"/>
      <c r="AT222" s="587"/>
      <c r="AU222" s="587"/>
      <c r="AV222" s="587"/>
      <c r="AW222" s="587"/>
      <c r="AX222" s="587"/>
      <c r="AY222" s="587"/>
      <c r="AZ222" s="587"/>
      <c r="BA222" s="587"/>
      <c r="BB222" s="587"/>
      <c r="BC222" s="587"/>
      <c r="BD222" s="587"/>
      <c r="BE222" s="587"/>
      <c r="BF222" s="587"/>
      <c r="BG222" s="584"/>
      <c r="BH222" s="161"/>
      <c r="BI222" s="161"/>
      <c r="BJ222" s="592"/>
      <c r="BK222" s="592"/>
      <c r="BL222" s="592"/>
      <c r="BM222" s="592"/>
      <c r="BN222" s="592"/>
      <c r="BO222" s="592"/>
      <c r="BP222" s="592"/>
      <c r="BQ222" s="592"/>
      <c r="BR222" s="592"/>
      <c r="BS222" s="592"/>
      <c r="BT222" s="592"/>
      <c r="BU222" s="592"/>
      <c r="BV222" s="592"/>
      <c r="BW222" s="592"/>
      <c r="BX222" s="592"/>
      <c r="BY222" s="592"/>
      <c r="BZ222" s="592"/>
      <c r="CA222" s="592"/>
      <c r="CB222" s="592"/>
      <c r="CC222" s="592"/>
      <c r="CD222" s="592"/>
      <c r="CE222" s="592"/>
      <c r="CF222" s="592"/>
      <c r="CG222" s="592"/>
      <c r="CH222" s="592"/>
      <c r="CI222" s="592"/>
      <c r="CJ222" s="592"/>
      <c r="CK222" s="592"/>
      <c r="CL222" s="592"/>
      <c r="CM222" s="592"/>
      <c r="CN222" s="592"/>
      <c r="CO222" s="592"/>
      <c r="CP222" s="592"/>
      <c r="CQ222" s="592"/>
      <c r="CR222" s="592"/>
      <c r="CS222" s="592"/>
      <c r="CT222" s="592"/>
      <c r="CU222" s="592"/>
      <c r="CV222" s="592"/>
      <c r="CW222" s="592"/>
      <c r="CX222" s="592"/>
    </row>
    <row r="223" spans="1:102" s="17" customFormat="1" x14ac:dyDescent="0.2">
      <c r="A223" s="584"/>
      <c r="B223" s="587"/>
      <c r="C223" s="892" t="s">
        <v>196</v>
      </c>
      <c r="D223" s="892"/>
      <c r="E223" s="892"/>
      <c r="F223" s="892"/>
      <c r="G223" s="892"/>
      <c r="H223" s="892"/>
      <c r="I223" s="892"/>
      <c r="J223" s="892"/>
      <c r="K223" s="892"/>
      <c r="L223" s="892"/>
      <c r="M223" s="892"/>
      <c r="N223" s="892"/>
      <c r="O223" s="892"/>
      <c r="P223" s="892"/>
      <c r="Q223" s="892"/>
      <c r="R223" s="892"/>
      <c r="S223" s="892"/>
      <c r="T223" s="892"/>
      <c r="U223" s="892"/>
      <c r="V223" s="892"/>
      <c r="W223" s="587"/>
      <c r="X223" s="587"/>
      <c r="Y223" s="587"/>
      <c r="Z223" s="587"/>
      <c r="AA223" s="587"/>
      <c r="AB223" s="587"/>
      <c r="AC223" s="587"/>
      <c r="AD223" s="587"/>
      <c r="AE223" s="587"/>
      <c r="AF223" s="587"/>
      <c r="AG223" s="587"/>
      <c r="AH223" s="587"/>
      <c r="AI223" s="587"/>
      <c r="AJ223" s="587"/>
      <c r="AK223" s="587"/>
      <c r="AL223" s="587"/>
      <c r="AM223" s="587"/>
      <c r="AN223" s="587"/>
      <c r="AO223" s="587"/>
      <c r="AP223" s="587"/>
      <c r="AQ223" s="587"/>
      <c r="AR223" s="587"/>
      <c r="AS223" s="587"/>
      <c r="AT223" s="587"/>
      <c r="AU223" s="587"/>
      <c r="AV223" s="587"/>
      <c r="AW223" s="587"/>
      <c r="AX223" s="587"/>
      <c r="AY223" s="587"/>
      <c r="AZ223" s="587"/>
      <c r="BA223" s="587"/>
      <c r="BB223" s="587"/>
      <c r="BC223" s="587"/>
      <c r="BD223" s="587"/>
      <c r="BE223" s="587"/>
      <c r="BF223" s="587"/>
      <c r="BG223" s="584"/>
      <c r="BH223" s="161"/>
      <c r="BI223" s="161"/>
      <c r="BJ223" s="161"/>
      <c r="BK223" s="161"/>
      <c r="BL223" s="161"/>
      <c r="BM223" s="161"/>
      <c r="BN223" s="161"/>
      <c r="BO223" s="161"/>
      <c r="BP223" s="161"/>
      <c r="BQ223" s="161"/>
      <c r="BR223" s="161"/>
      <c r="BS223" s="161"/>
      <c r="BT223" s="161"/>
      <c r="BU223" s="161"/>
      <c r="BV223" s="161"/>
      <c r="BW223" s="161"/>
      <c r="BX223" s="161"/>
      <c r="BY223" s="161"/>
      <c r="BZ223" s="161"/>
      <c r="CA223" s="161"/>
      <c r="CB223" s="161"/>
      <c r="CC223" s="161"/>
      <c r="CD223" s="161"/>
      <c r="CE223" s="161"/>
      <c r="CF223" s="161"/>
      <c r="CG223" s="161"/>
      <c r="CH223" s="161"/>
      <c r="CI223" s="161"/>
      <c r="CJ223" s="161"/>
      <c r="CK223" s="161"/>
      <c r="CL223" s="161"/>
      <c r="CM223" s="161"/>
    </row>
    <row r="224" spans="1:102" x14ac:dyDescent="0.2">
      <c r="A224" s="161"/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1"/>
      <c r="BH224" s="161"/>
      <c r="BI224" s="161"/>
      <c r="BJ224" s="161"/>
      <c r="BK224" s="161"/>
      <c r="BL224" s="161"/>
      <c r="BM224" s="161"/>
      <c r="BN224" s="161"/>
      <c r="BO224" s="161"/>
      <c r="BP224" s="161"/>
      <c r="BQ224" s="161"/>
      <c r="BR224" s="161"/>
      <c r="BS224" s="161"/>
      <c r="BT224" s="161"/>
      <c r="BU224" s="161"/>
      <c r="BV224" s="161"/>
      <c r="BW224" s="161"/>
      <c r="BX224" s="161"/>
      <c r="BY224" s="161"/>
      <c r="BZ224" s="161"/>
      <c r="CA224" s="161"/>
      <c r="CB224" s="161"/>
      <c r="CC224" s="161"/>
      <c r="CD224" s="161"/>
      <c r="CE224" s="161"/>
      <c r="CF224" s="161"/>
      <c r="CG224" s="161"/>
      <c r="CH224" s="161"/>
      <c r="CI224" s="161"/>
      <c r="CJ224" s="161"/>
      <c r="CK224" s="161"/>
      <c r="CL224" s="161"/>
      <c r="CM224" s="161"/>
    </row>
    <row r="225" spans="1:139" x14ac:dyDescent="0.2">
      <c r="A225" s="161"/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1"/>
      <c r="BH225" s="161"/>
      <c r="BI225" s="161"/>
      <c r="BJ225" s="161"/>
      <c r="BK225" s="161"/>
      <c r="BL225" s="161"/>
      <c r="BM225" s="161"/>
      <c r="BN225" s="161"/>
      <c r="BO225" s="161"/>
      <c r="BP225" s="161"/>
      <c r="BQ225" s="161"/>
      <c r="BR225" s="161"/>
      <c r="BS225" s="161"/>
      <c r="BT225" s="161"/>
      <c r="BU225" s="161"/>
      <c r="BV225" s="161"/>
      <c r="BW225" s="161"/>
      <c r="BX225" s="161"/>
      <c r="BY225" s="161"/>
      <c r="BZ225" s="161"/>
      <c r="CA225" s="161"/>
      <c r="CB225" s="161"/>
      <c r="CC225" s="161"/>
      <c r="CD225" s="161"/>
      <c r="CE225" s="161"/>
      <c r="CF225" s="161"/>
      <c r="CG225" s="161"/>
      <c r="CH225" s="161"/>
      <c r="CI225" s="161"/>
      <c r="CJ225" s="161"/>
      <c r="CK225" s="161"/>
      <c r="CL225" s="161"/>
      <c r="CM225" s="161"/>
    </row>
    <row r="226" spans="1:139" x14ac:dyDescent="0.2">
      <c r="A226" s="161"/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1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161"/>
      <c r="BR226" s="161"/>
      <c r="BS226" s="161"/>
      <c r="BT226" s="161"/>
      <c r="BU226" s="161"/>
      <c r="BV226" s="161"/>
      <c r="BW226" s="161"/>
      <c r="BX226" s="161"/>
      <c r="BY226" s="161"/>
      <c r="BZ226" s="161"/>
      <c r="CA226" s="161"/>
      <c r="CB226" s="161"/>
      <c r="CC226" s="161"/>
      <c r="CD226" s="161"/>
      <c r="CE226" s="161"/>
      <c r="CF226" s="161"/>
      <c r="CG226" s="161"/>
      <c r="CH226" s="161"/>
      <c r="CI226" s="161"/>
      <c r="CJ226" s="161"/>
      <c r="CK226" s="161"/>
      <c r="CL226" s="161"/>
      <c r="CM226" s="161"/>
    </row>
    <row r="227" spans="1:139" x14ac:dyDescent="0.2">
      <c r="A227" s="161"/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241"/>
      <c r="BB227" s="162"/>
      <c r="BC227" s="162"/>
      <c r="BD227" s="162"/>
      <c r="BE227" s="162"/>
      <c r="BF227" s="162"/>
      <c r="BG227" s="161"/>
      <c r="BH227" s="161"/>
      <c r="BI227" s="161"/>
      <c r="BJ227" s="161"/>
      <c r="BK227" s="161"/>
      <c r="BL227" s="161"/>
      <c r="BM227" s="161"/>
      <c r="BN227" s="161"/>
      <c r="BO227" s="161"/>
      <c r="BP227" s="161"/>
      <c r="BQ227" s="161"/>
      <c r="BR227" s="161"/>
      <c r="BS227" s="161"/>
      <c r="BT227" s="161"/>
      <c r="BU227" s="161"/>
      <c r="BV227" s="161"/>
      <c r="BW227" s="161"/>
      <c r="BX227" s="161"/>
      <c r="BY227" s="161"/>
      <c r="BZ227" s="161"/>
      <c r="CA227" s="161"/>
      <c r="CB227" s="161"/>
      <c r="CC227" s="161"/>
      <c r="CD227" s="161"/>
      <c r="CE227" s="161"/>
      <c r="CF227" s="161"/>
      <c r="CG227" s="161"/>
      <c r="CH227" s="161"/>
      <c r="CI227" s="161"/>
      <c r="CJ227" s="161"/>
      <c r="CK227" s="161"/>
      <c r="CL227" s="161"/>
      <c r="CM227" s="161"/>
    </row>
    <row r="228" spans="1:139" x14ac:dyDescent="0.2">
      <c r="A228" s="161"/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1"/>
      <c r="BH228" s="161"/>
      <c r="BI228" s="161"/>
      <c r="BJ228" s="161"/>
      <c r="BK228" s="161"/>
      <c r="BL228" s="161"/>
      <c r="BM228" s="161"/>
      <c r="BN228" s="161"/>
      <c r="BO228" s="161"/>
      <c r="BP228" s="161"/>
      <c r="BQ228" s="161"/>
      <c r="BR228" s="161"/>
      <c r="BS228" s="161"/>
      <c r="BT228" s="161"/>
      <c r="BU228" s="161"/>
      <c r="BV228" s="161"/>
      <c r="BW228" s="161"/>
      <c r="BX228" s="161"/>
      <c r="BY228" s="161"/>
      <c r="BZ228" s="161"/>
      <c r="CA228" s="161"/>
      <c r="CB228" s="161"/>
      <c r="CC228" s="161"/>
      <c r="CD228" s="161"/>
      <c r="CE228" s="161"/>
      <c r="CF228" s="161"/>
      <c r="CG228" s="161"/>
      <c r="CH228" s="161"/>
      <c r="CI228" s="161"/>
      <c r="CJ228" s="161"/>
      <c r="CK228" s="161"/>
      <c r="CL228" s="161"/>
      <c r="CM228" s="161"/>
    </row>
    <row r="229" spans="1:139" x14ac:dyDescent="0.2">
      <c r="A229" s="161"/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1"/>
      <c r="BH229" s="161"/>
      <c r="BI229" s="161"/>
      <c r="BJ229" s="161"/>
      <c r="BK229" s="161"/>
      <c r="BL229" s="161"/>
      <c r="BM229" s="161"/>
      <c r="BN229" s="161"/>
      <c r="BO229" s="161"/>
      <c r="BP229" s="161"/>
      <c r="BQ229" s="161"/>
      <c r="BR229" s="161"/>
      <c r="BS229" s="161"/>
      <c r="BT229" s="161"/>
      <c r="BU229" s="161"/>
      <c r="BV229" s="161"/>
      <c r="BW229" s="161"/>
      <c r="BX229" s="161"/>
      <c r="BY229" s="161"/>
      <c r="BZ229" s="161"/>
      <c r="CA229" s="161"/>
      <c r="CB229" s="161"/>
      <c r="CC229" s="161"/>
      <c r="CD229" s="161"/>
      <c r="CE229" s="161"/>
      <c r="CF229" s="161"/>
      <c r="CG229" s="161"/>
      <c r="CH229" s="161"/>
      <c r="CI229" s="161"/>
      <c r="CJ229" s="161"/>
      <c r="CK229" s="161"/>
      <c r="CL229" s="161"/>
      <c r="CM229" s="161"/>
    </row>
    <row r="230" spans="1:139" x14ac:dyDescent="0.2">
      <c r="A230" s="161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1"/>
      <c r="BH230" s="161"/>
      <c r="BI230" s="161"/>
      <c r="BJ230" s="161"/>
      <c r="BK230" s="161"/>
      <c r="BL230" s="161"/>
      <c r="BM230" s="161"/>
      <c r="BN230" s="161"/>
      <c r="BO230" s="161"/>
      <c r="BP230" s="161"/>
      <c r="BQ230" s="161"/>
      <c r="BR230" s="161"/>
      <c r="BS230" s="161"/>
      <c r="BT230" s="161"/>
      <c r="BU230" s="161"/>
      <c r="BV230" s="161"/>
      <c r="BW230" s="161"/>
      <c r="BX230" s="161"/>
      <c r="BY230" s="161"/>
      <c r="BZ230" s="161"/>
      <c r="CA230" s="161"/>
      <c r="CB230" s="161"/>
      <c r="CC230" s="161"/>
      <c r="CD230" s="161"/>
      <c r="CE230" s="161"/>
      <c r="CF230" s="161"/>
      <c r="CG230" s="161"/>
      <c r="CH230" s="161"/>
      <c r="CI230" s="161"/>
      <c r="CJ230" s="161"/>
      <c r="CK230" s="161"/>
      <c r="CL230" s="161"/>
      <c r="CM230" s="161"/>
    </row>
    <row r="231" spans="1:139" ht="15.75" x14ac:dyDescent="0.2">
      <c r="A231" s="161"/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1"/>
      <c r="BH231" s="161"/>
      <c r="BI231" s="162"/>
      <c r="BJ231" s="161"/>
      <c r="BK231" s="161"/>
      <c r="BL231" s="161"/>
      <c r="BM231" s="161"/>
      <c r="BN231" s="161"/>
      <c r="BO231" s="161"/>
      <c r="BP231" s="161"/>
      <c r="BQ231" s="198"/>
      <c r="BR231" s="198"/>
      <c r="BS231" s="198"/>
      <c r="BT231" s="161"/>
      <c r="BU231" s="161"/>
      <c r="BV231" s="161"/>
      <c r="BW231" s="161"/>
      <c r="BX231" s="161"/>
      <c r="BY231" s="161"/>
      <c r="BZ231" s="161"/>
      <c r="CA231" s="161"/>
      <c r="CB231" s="161"/>
      <c r="CC231" s="161"/>
      <c r="CD231" s="161"/>
      <c r="CE231" s="161"/>
      <c r="CF231" s="161"/>
      <c r="CG231" s="161"/>
      <c r="CH231" s="161"/>
      <c r="CI231" s="161"/>
      <c r="CJ231" s="161"/>
      <c r="CK231" s="161"/>
      <c r="CL231" s="161"/>
      <c r="CM231" s="161"/>
    </row>
    <row r="232" spans="1:139" ht="15.75" x14ac:dyDescent="0.2">
      <c r="A232" s="161"/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1"/>
      <c r="BH232" s="161"/>
      <c r="BI232" s="162"/>
      <c r="BJ232" s="162"/>
      <c r="BK232" s="162"/>
      <c r="BL232" s="162"/>
      <c r="BM232" s="162"/>
      <c r="BN232" s="162"/>
      <c r="BO232" s="162"/>
      <c r="BP232" s="162"/>
      <c r="BQ232" s="198"/>
      <c r="BR232" s="198"/>
      <c r="BS232" s="198"/>
      <c r="BT232" s="217"/>
      <c r="BU232" s="217"/>
      <c r="BV232" s="217"/>
      <c r="BW232" s="217"/>
      <c r="BX232" s="217"/>
      <c r="BY232" s="217"/>
      <c r="BZ232" s="217"/>
      <c r="CA232" s="217"/>
      <c r="CB232" s="217"/>
      <c r="CC232" s="217"/>
      <c r="CD232" s="217"/>
      <c r="CE232" s="217"/>
      <c r="CF232" s="217"/>
      <c r="CG232" s="217"/>
      <c r="CH232" s="217"/>
      <c r="CI232" s="217"/>
      <c r="CJ232" s="217"/>
      <c r="CK232" s="161"/>
      <c r="CL232" s="161"/>
      <c r="CM232" s="161"/>
    </row>
    <row r="233" spans="1:139" x14ac:dyDescent="0.2">
      <c r="A233" s="161"/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1"/>
      <c r="BH233" s="161"/>
      <c r="BI233" s="162"/>
      <c r="BJ233" s="162"/>
      <c r="BK233" s="162"/>
      <c r="BL233" s="162"/>
      <c r="BM233" s="162"/>
      <c r="BN233" s="162"/>
      <c r="BO233" s="162"/>
      <c r="BP233" s="162"/>
      <c r="BQ233" s="161"/>
      <c r="BR233" s="161"/>
      <c r="BS233" s="161"/>
      <c r="BT233" s="217"/>
      <c r="BU233" s="217"/>
      <c r="BV233" s="217"/>
      <c r="BW233" s="217"/>
      <c r="BX233" s="217"/>
      <c r="BY233" s="217"/>
      <c r="BZ233" s="217"/>
      <c r="CA233" s="217"/>
      <c r="CB233" s="217"/>
      <c r="CC233" s="217"/>
      <c r="CD233" s="217"/>
      <c r="CE233" s="217"/>
      <c r="CF233" s="217"/>
      <c r="CG233" s="217"/>
      <c r="CH233" s="217"/>
      <c r="CI233" s="217"/>
      <c r="CJ233" s="217"/>
      <c r="CK233" s="161"/>
      <c r="CL233" s="161"/>
      <c r="CM233" s="161"/>
    </row>
    <row r="234" spans="1:139" x14ac:dyDescent="0.2">
      <c r="A234" s="161"/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1"/>
      <c r="BH234" s="161"/>
      <c r="BI234" s="162"/>
      <c r="BJ234" s="162"/>
      <c r="BK234" s="162"/>
      <c r="BL234" s="162"/>
      <c r="BM234" s="162"/>
      <c r="BN234" s="162"/>
      <c r="BO234" s="162"/>
      <c r="BP234" s="162"/>
      <c r="BQ234" s="205"/>
      <c r="BR234" s="205"/>
      <c r="BS234" s="205"/>
      <c r="BT234" s="217"/>
      <c r="BU234" s="217"/>
      <c r="BV234" s="217"/>
      <c r="BW234" s="217"/>
      <c r="BX234" s="217"/>
      <c r="BY234" s="217"/>
      <c r="BZ234" s="217"/>
      <c r="CA234" s="217"/>
      <c r="CB234" s="217"/>
      <c r="CC234" s="217"/>
      <c r="CD234" s="217"/>
      <c r="CE234" s="217"/>
      <c r="CF234" s="217"/>
      <c r="CG234" s="217"/>
      <c r="CH234" s="217"/>
      <c r="CI234" s="217"/>
      <c r="CJ234" s="217"/>
      <c r="CK234" s="161"/>
      <c r="CL234" s="161"/>
      <c r="CM234" s="161"/>
    </row>
    <row r="235" spans="1:139" x14ac:dyDescent="0.2">
      <c r="A235" s="161"/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1"/>
      <c r="BH235" s="161"/>
      <c r="BI235" s="162"/>
      <c r="BJ235" s="162"/>
      <c r="BK235" s="162"/>
      <c r="BL235" s="162"/>
      <c r="BM235" s="162"/>
      <c r="BN235" s="162"/>
      <c r="BO235" s="162"/>
      <c r="BP235" s="162"/>
      <c r="BQ235" s="205"/>
      <c r="BR235" s="205"/>
      <c r="BS235" s="205"/>
      <c r="BT235" s="205"/>
      <c r="BU235" s="205"/>
      <c r="BV235" s="205"/>
      <c r="BW235" s="205"/>
      <c r="BX235" s="205"/>
      <c r="BY235" s="205"/>
      <c r="BZ235" s="205"/>
      <c r="CA235" s="205"/>
      <c r="CB235" s="205"/>
      <c r="CC235" s="205"/>
      <c r="CD235" s="205"/>
      <c r="CE235" s="205"/>
      <c r="CF235" s="205"/>
      <c r="CG235" s="205"/>
      <c r="CH235" s="161"/>
      <c r="CI235" s="161"/>
      <c r="CJ235" s="161"/>
      <c r="CK235" s="161"/>
      <c r="CL235" s="161"/>
      <c r="CM235" s="161"/>
    </row>
    <row r="236" spans="1:139" x14ac:dyDescent="0.2">
      <c r="A236" s="161"/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1"/>
      <c r="BH236" s="161"/>
      <c r="BI236" s="162"/>
      <c r="BJ236" s="162"/>
      <c r="BK236" s="162"/>
      <c r="BL236" s="162"/>
      <c r="BM236" s="162"/>
      <c r="BN236" s="162"/>
      <c r="BO236" s="162"/>
      <c r="BP236" s="162"/>
      <c r="BQ236" s="161"/>
      <c r="BR236" s="161"/>
      <c r="BS236" s="161"/>
      <c r="BT236" s="161"/>
      <c r="BU236" s="161"/>
      <c r="BV236" s="161"/>
      <c r="BW236" s="161"/>
      <c r="BX236" s="161"/>
      <c r="BY236" s="161"/>
      <c r="BZ236" s="161"/>
      <c r="CA236" s="161"/>
      <c r="CB236" s="161"/>
      <c r="CC236" s="161"/>
      <c r="CD236" s="161"/>
      <c r="CE236" s="161"/>
      <c r="CF236" s="161"/>
      <c r="CG236" s="161"/>
      <c r="CH236" s="161"/>
      <c r="CI236" s="161"/>
      <c r="CJ236" s="161"/>
      <c r="CK236" s="161"/>
      <c r="CL236" s="161"/>
      <c r="CM236" s="161"/>
    </row>
    <row r="237" spans="1:139" ht="15.75" x14ac:dyDescent="0.2">
      <c r="A237" s="161"/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1"/>
      <c r="BH237" s="161"/>
      <c r="BI237" s="162"/>
      <c r="BJ237" s="162"/>
      <c r="BK237" s="162"/>
      <c r="BL237" s="162"/>
      <c r="BM237" s="162"/>
      <c r="BN237" s="162"/>
      <c r="BO237" s="162"/>
      <c r="BP237" s="162"/>
      <c r="BQ237" s="198"/>
      <c r="BR237" s="198"/>
      <c r="BS237" s="198"/>
      <c r="BT237" s="198"/>
      <c r="BU237" s="198"/>
      <c r="BV237" s="198"/>
      <c r="BW237" s="198"/>
      <c r="BX237" s="198"/>
      <c r="BY237" s="161"/>
      <c r="BZ237" s="161"/>
      <c r="CA237" s="161"/>
      <c r="CB237" s="161"/>
      <c r="CC237" s="161"/>
      <c r="CD237" s="161"/>
      <c r="CE237" s="161"/>
      <c r="CF237" s="161"/>
      <c r="CG237" s="161"/>
      <c r="CH237" s="161"/>
      <c r="CI237" s="161"/>
      <c r="CJ237" s="161"/>
      <c r="CK237" s="161"/>
      <c r="CL237" s="161"/>
      <c r="CM237" s="161"/>
      <c r="DB237" s="162"/>
      <c r="DC237" s="162"/>
      <c r="DD237" s="162"/>
      <c r="DE237" s="162"/>
      <c r="DF237" s="162"/>
      <c r="DG237" s="162"/>
    </row>
    <row r="238" spans="1:139" ht="15.75" x14ac:dyDescent="0.2">
      <c r="A238" s="161"/>
      <c r="B238" s="162"/>
      <c r="C238" s="162"/>
      <c r="D238" s="162"/>
      <c r="E238" s="162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1"/>
      <c r="BH238" s="161"/>
      <c r="BI238" s="213"/>
      <c r="BJ238" s="162"/>
      <c r="BK238" s="162"/>
      <c r="BL238" s="162"/>
      <c r="BM238" s="162"/>
      <c r="BN238" s="162"/>
      <c r="BO238" s="162"/>
      <c r="BP238" s="162"/>
      <c r="BQ238" s="198"/>
      <c r="BR238" s="198"/>
      <c r="BS238" s="198"/>
      <c r="BT238" s="198"/>
      <c r="BU238" s="198"/>
      <c r="BV238" s="198"/>
      <c r="BW238" s="198"/>
      <c r="BX238" s="198"/>
      <c r="BY238" s="161"/>
      <c r="BZ238" s="161"/>
      <c r="CA238" s="161"/>
      <c r="CB238" s="161"/>
      <c r="CC238" s="161"/>
      <c r="CD238" s="161"/>
      <c r="CE238" s="161"/>
      <c r="CF238" s="161"/>
      <c r="CG238" s="161"/>
      <c r="CH238" s="161"/>
      <c r="CI238" s="161"/>
      <c r="CJ238" s="161"/>
      <c r="CK238" s="161"/>
      <c r="CL238" s="161"/>
      <c r="CM238" s="161"/>
      <c r="DB238" s="162"/>
      <c r="DC238" s="162"/>
      <c r="DD238" s="162"/>
      <c r="DE238" s="162"/>
      <c r="DF238" s="162"/>
      <c r="DG238" s="162"/>
      <c r="DK238" s="162"/>
      <c r="DL238" s="162"/>
      <c r="DM238" s="162"/>
      <c r="DN238" s="162"/>
      <c r="DO238" s="162"/>
      <c r="DP238" s="162"/>
      <c r="DQ238" s="162"/>
      <c r="DR238" s="162"/>
      <c r="DS238" s="162"/>
      <c r="DT238" s="162"/>
      <c r="DU238" s="162"/>
      <c r="DV238" s="162"/>
      <c r="DW238" s="162"/>
      <c r="DX238" s="162"/>
      <c r="DY238" s="162"/>
      <c r="DZ238" s="162"/>
      <c r="EA238" s="162"/>
      <c r="EB238" s="162"/>
      <c r="EC238" s="162"/>
      <c r="ED238" s="162"/>
      <c r="EE238" s="162"/>
      <c r="EF238" s="162"/>
      <c r="EG238" s="162"/>
      <c r="EH238" s="162"/>
      <c r="EI238" s="162"/>
    </row>
    <row r="239" spans="1:139" ht="15" x14ac:dyDescent="0.2">
      <c r="A239" s="161"/>
      <c r="B239" s="162"/>
      <c r="C239" s="162"/>
      <c r="D239" s="162"/>
      <c r="E239" s="162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1"/>
      <c r="BH239" s="161"/>
      <c r="BI239" s="161"/>
      <c r="BJ239" s="213"/>
      <c r="BK239" s="213"/>
      <c r="BL239" s="40"/>
      <c r="BM239" s="40"/>
      <c r="BN239" s="40"/>
      <c r="BO239" s="40"/>
      <c r="BP239" s="161"/>
      <c r="BQ239" s="161"/>
      <c r="BR239" s="161"/>
      <c r="BS239" s="161"/>
      <c r="BT239" s="161"/>
      <c r="BU239" s="161"/>
      <c r="BV239" s="161"/>
      <c r="BW239" s="161"/>
      <c r="BX239" s="161"/>
      <c r="BY239" s="161"/>
      <c r="BZ239" s="161"/>
      <c r="CA239" s="161"/>
      <c r="CB239" s="161"/>
      <c r="CC239" s="161"/>
      <c r="CD239" s="161"/>
      <c r="CE239" s="161"/>
      <c r="CF239" s="161"/>
      <c r="CG239" s="161"/>
      <c r="CH239" s="161"/>
      <c r="CI239" s="161"/>
      <c r="CJ239" s="161"/>
      <c r="CK239" s="161"/>
      <c r="CL239" s="161"/>
      <c r="CM239" s="161"/>
      <c r="CN239" s="162"/>
      <c r="CO239" s="162"/>
      <c r="CP239" s="162"/>
      <c r="CQ239" s="162"/>
      <c r="CR239" s="162"/>
      <c r="CS239" s="162"/>
      <c r="CT239" s="162"/>
      <c r="CU239" s="162"/>
      <c r="CV239" s="162"/>
      <c r="CW239" s="162"/>
      <c r="CX239" s="162"/>
      <c r="CY239" s="162"/>
      <c r="CZ239" s="162"/>
      <c r="DA239" s="162"/>
      <c r="DB239" s="162"/>
      <c r="DC239" s="162"/>
      <c r="DD239" s="162"/>
      <c r="DE239" s="162"/>
      <c r="DF239" s="162"/>
      <c r="DG239" s="162"/>
      <c r="DH239" s="162"/>
      <c r="DI239" s="162"/>
      <c r="DJ239" s="162"/>
      <c r="DK239" s="162"/>
      <c r="DL239" s="162"/>
      <c r="DM239" s="162"/>
      <c r="DN239" s="162"/>
      <c r="DO239" s="162"/>
      <c r="DP239" s="162"/>
      <c r="DQ239" s="162"/>
      <c r="DR239" s="162"/>
      <c r="DS239" s="162"/>
      <c r="DT239" s="162"/>
      <c r="DU239" s="162"/>
      <c r="DV239" s="162"/>
      <c r="DW239" s="162"/>
      <c r="DX239" s="162"/>
      <c r="DY239" s="162"/>
      <c r="DZ239" s="162"/>
      <c r="EA239" s="162"/>
      <c r="EB239" s="162"/>
      <c r="EC239" s="162"/>
      <c r="ED239" s="162"/>
      <c r="EE239" s="162"/>
      <c r="EF239" s="162"/>
      <c r="EG239" s="162"/>
      <c r="EH239" s="162"/>
      <c r="EI239" s="162"/>
    </row>
    <row r="240" spans="1:139" ht="18" x14ac:dyDescent="0.2">
      <c r="A240" s="161"/>
      <c r="B240" s="162"/>
      <c r="C240" s="162"/>
      <c r="D240" s="162"/>
      <c r="E240" s="162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1"/>
      <c r="BH240" s="161"/>
      <c r="BI240" s="212"/>
      <c r="BJ240" s="161"/>
      <c r="BK240" s="161"/>
      <c r="BL240" s="161"/>
      <c r="BM240" s="198"/>
      <c r="BN240" s="198"/>
      <c r="BO240" s="198"/>
      <c r="BP240" s="161"/>
      <c r="BQ240" s="198"/>
      <c r="BR240" s="198"/>
      <c r="BS240" s="198"/>
      <c r="BT240" s="198"/>
      <c r="BU240" s="198"/>
      <c r="BV240" s="198"/>
      <c r="BW240" s="198"/>
      <c r="BX240" s="198"/>
      <c r="BY240" s="161"/>
      <c r="BZ240" s="161"/>
      <c r="CA240" s="161"/>
      <c r="CB240" s="161"/>
      <c r="CC240" s="161"/>
      <c r="CD240" s="161"/>
      <c r="CE240" s="161"/>
      <c r="CF240" s="161"/>
      <c r="CG240" s="161"/>
      <c r="CH240" s="161"/>
      <c r="CI240" s="161"/>
      <c r="CJ240" s="161"/>
      <c r="CK240" s="161"/>
      <c r="CL240" s="161"/>
      <c r="CM240" s="161"/>
      <c r="CN240" s="162"/>
      <c r="CO240" s="162"/>
      <c r="CP240" s="162"/>
      <c r="CQ240" s="162"/>
      <c r="CR240" s="162"/>
      <c r="CS240" s="162"/>
      <c r="CT240" s="162"/>
      <c r="CU240" s="162"/>
      <c r="CV240" s="162"/>
      <c r="CW240" s="162"/>
      <c r="CX240" s="162"/>
      <c r="CY240" s="162"/>
      <c r="CZ240" s="162"/>
      <c r="DA240" s="162"/>
      <c r="DB240" s="162"/>
      <c r="DC240" s="162"/>
      <c r="DD240" s="162"/>
      <c r="DE240" s="162"/>
      <c r="DF240" s="162"/>
      <c r="DG240" s="162"/>
      <c r="DH240" s="162"/>
      <c r="DI240" s="162"/>
      <c r="DJ240" s="162"/>
      <c r="DK240" s="162"/>
      <c r="DL240" s="162"/>
      <c r="DM240" s="162"/>
      <c r="DN240" s="162"/>
      <c r="DO240" s="162"/>
      <c r="DP240" s="162"/>
      <c r="DQ240" s="162"/>
      <c r="DR240" s="162"/>
      <c r="DS240" s="162"/>
      <c r="DT240" s="162"/>
      <c r="DU240" s="162"/>
      <c r="DV240" s="162"/>
      <c r="DW240" s="162"/>
      <c r="DX240" s="162"/>
      <c r="DY240" s="162"/>
      <c r="DZ240" s="162"/>
      <c r="EA240" s="162"/>
      <c r="EB240" s="162"/>
      <c r="EC240" s="162"/>
      <c r="ED240" s="162"/>
      <c r="EE240" s="162"/>
      <c r="EF240" s="162"/>
      <c r="EG240" s="162"/>
      <c r="EH240" s="162"/>
      <c r="EI240" s="162"/>
    </row>
    <row r="241" spans="1:139" ht="18" x14ac:dyDescent="0.2">
      <c r="A241" s="161"/>
      <c r="B241" s="162"/>
      <c r="C241" s="162"/>
      <c r="D241" s="162"/>
      <c r="E241" s="162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1"/>
      <c r="BH241" s="161"/>
      <c r="BI241" s="161"/>
      <c r="BJ241" s="212"/>
      <c r="BK241" s="212"/>
      <c r="BL241" s="212"/>
      <c r="BM241" s="198"/>
      <c r="BN241" s="198"/>
      <c r="BO241" s="198"/>
      <c r="BP241" s="161"/>
      <c r="BQ241" s="198"/>
      <c r="BR241" s="198"/>
      <c r="BS241" s="198"/>
      <c r="BT241" s="198"/>
      <c r="BU241" s="198"/>
      <c r="BV241" s="198"/>
      <c r="BW241" s="198"/>
      <c r="BX241" s="198"/>
      <c r="BY241" s="161"/>
      <c r="BZ241" s="161"/>
      <c r="CA241" s="161"/>
      <c r="CB241" s="161"/>
      <c r="CC241" s="161"/>
      <c r="CD241" s="161"/>
      <c r="CE241" s="161"/>
      <c r="CF241" s="161"/>
      <c r="CG241" s="161"/>
      <c r="CH241" s="161"/>
      <c r="CI241" s="161"/>
      <c r="CJ241" s="161"/>
      <c r="CK241" s="161"/>
      <c r="CL241" s="161"/>
      <c r="CM241" s="161"/>
      <c r="CN241" s="162"/>
      <c r="CO241" s="162"/>
      <c r="CP241" s="162"/>
      <c r="CQ241" s="162"/>
      <c r="CR241" s="162"/>
      <c r="CS241" s="162"/>
      <c r="CT241" s="162"/>
      <c r="CU241" s="162"/>
      <c r="CV241" s="162"/>
      <c r="CW241" s="162"/>
      <c r="CX241" s="162"/>
      <c r="CY241" s="162"/>
      <c r="CZ241" s="162"/>
      <c r="DA241" s="162"/>
      <c r="DB241" s="162"/>
      <c r="DC241" s="162"/>
      <c r="DD241" s="162"/>
      <c r="DE241" s="162"/>
      <c r="DF241" s="162"/>
      <c r="DG241" s="162"/>
      <c r="DH241" s="162"/>
      <c r="DI241" s="162"/>
      <c r="DJ241" s="162"/>
      <c r="DK241" s="162"/>
      <c r="DL241" s="162"/>
      <c r="DM241" s="162"/>
      <c r="DN241" s="162"/>
      <c r="DO241" s="162"/>
      <c r="DP241" s="162"/>
      <c r="DQ241" s="162"/>
      <c r="DR241" s="162"/>
      <c r="DS241" s="162"/>
      <c r="DT241" s="162"/>
      <c r="DU241" s="162"/>
      <c r="DV241" s="162"/>
      <c r="DW241" s="162"/>
      <c r="DX241" s="162"/>
      <c r="DY241" s="162"/>
      <c r="DZ241" s="162"/>
      <c r="EA241" s="162"/>
      <c r="EB241" s="162"/>
      <c r="EC241" s="162"/>
      <c r="ED241" s="162"/>
      <c r="EE241" s="162"/>
      <c r="EF241" s="162"/>
      <c r="EG241" s="162"/>
      <c r="EH241" s="162"/>
      <c r="EI241" s="162"/>
    </row>
    <row r="242" spans="1:139" x14ac:dyDescent="0.2">
      <c r="A242" s="161"/>
      <c r="B242" s="162"/>
      <c r="C242" s="162"/>
      <c r="D242" s="162"/>
      <c r="E242" s="162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1"/>
      <c r="BH242" s="161"/>
      <c r="BI242" s="161"/>
      <c r="BJ242" s="161"/>
      <c r="BK242" s="161"/>
      <c r="BL242" s="161"/>
      <c r="BM242" s="161"/>
      <c r="BN242" s="161"/>
      <c r="BO242" s="161"/>
      <c r="BP242" s="161"/>
      <c r="BQ242" s="161"/>
      <c r="BR242" s="161"/>
      <c r="BS242" s="161"/>
      <c r="BT242" s="161"/>
      <c r="BU242" s="161"/>
      <c r="BV242" s="161"/>
      <c r="BW242" s="161"/>
      <c r="BX242" s="161"/>
      <c r="BY242" s="161"/>
      <c r="BZ242" s="161"/>
      <c r="CA242" s="161"/>
      <c r="CB242" s="161"/>
      <c r="CC242" s="161"/>
      <c r="CD242" s="161"/>
      <c r="CE242" s="161"/>
      <c r="CF242" s="161"/>
      <c r="CG242" s="161"/>
      <c r="CH242" s="161"/>
      <c r="CI242" s="161"/>
      <c r="CJ242" s="161"/>
      <c r="CK242" s="161"/>
      <c r="CL242" s="161"/>
      <c r="CM242" s="161"/>
      <c r="CN242" s="162"/>
      <c r="CO242" s="162"/>
      <c r="CP242" s="162"/>
      <c r="CQ242" s="162"/>
      <c r="CR242" s="162"/>
      <c r="CS242" s="162"/>
      <c r="CT242" s="162"/>
      <c r="CU242" s="162"/>
      <c r="CV242" s="162"/>
      <c r="CW242" s="162"/>
      <c r="CX242" s="162"/>
      <c r="CY242" s="162"/>
      <c r="CZ242" s="162"/>
      <c r="DA242" s="162"/>
      <c r="DB242" s="162"/>
      <c r="DC242" s="162"/>
      <c r="DD242" s="162"/>
      <c r="DE242" s="162"/>
      <c r="DF242" s="162"/>
      <c r="DG242" s="162"/>
      <c r="DH242" s="162"/>
      <c r="DI242" s="162"/>
      <c r="DJ242" s="162"/>
      <c r="DK242" s="162"/>
      <c r="DL242" s="162"/>
      <c r="DM242" s="162"/>
      <c r="DN242" s="162"/>
      <c r="DO242" s="162"/>
      <c r="DP242" s="162"/>
      <c r="DQ242" s="162"/>
      <c r="DR242" s="162"/>
      <c r="DS242" s="162"/>
      <c r="DT242" s="162"/>
      <c r="DU242" s="162"/>
      <c r="DV242" s="162"/>
      <c r="DW242" s="162"/>
      <c r="DX242" s="162"/>
      <c r="DY242" s="162"/>
      <c r="DZ242" s="162"/>
      <c r="EA242" s="162"/>
      <c r="EB242" s="162"/>
      <c r="EC242" s="162"/>
      <c r="ED242" s="162"/>
      <c r="EE242" s="162"/>
      <c r="EF242" s="162"/>
      <c r="EG242" s="162"/>
      <c r="EH242" s="162"/>
      <c r="EI242" s="162"/>
    </row>
    <row r="243" spans="1:139" x14ac:dyDescent="0.2">
      <c r="A243" s="161"/>
      <c r="B243" s="162"/>
      <c r="C243" s="162"/>
      <c r="D243" s="162"/>
      <c r="E243" s="162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1"/>
      <c r="BH243" s="161"/>
      <c r="BI243" s="161"/>
      <c r="BJ243" s="161"/>
      <c r="BK243" s="161"/>
      <c r="BL243" s="161"/>
      <c r="BM243" s="161"/>
      <c r="BN243" s="161"/>
      <c r="BO243" s="161"/>
      <c r="BP243" s="161"/>
      <c r="BQ243" s="161"/>
      <c r="BR243" s="161"/>
      <c r="BS243" s="161"/>
      <c r="BT243" s="161"/>
      <c r="BU243" s="161"/>
      <c r="BV243" s="161"/>
      <c r="BW243" s="161"/>
      <c r="BX243" s="161"/>
      <c r="BY243" s="161"/>
      <c r="BZ243" s="161"/>
      <c r="CA243" s="161"/>
      <c r="CB243" s="161"/>
      <c r="CC243" s="161"/>
      <c r="CD243" s="161"/>
      <c r="CE243" s="161"/>
      <c r="CF243" s="161"/>
      <c r="CG243" s="161"/>
      <c r="CH243" s="161"/>
      <c r="CI243" s="161"/>
      <c r="CJ243" s="161"/>
      <c r="CK243" s="161"/>
      <c r="CL243" s="161"/>
      <c r="CM243" s="161"/>
      <c r="CN243" s="162"/>
      <c r="CO243" s="162"/>
      <c r="CP243" s="162"/>
      <c r="CQ243" s="162"/>
      <c r="CR243" s="162"/>
      <c r="CS243" s="162"/>
      <c r="CT243" s="162"/>
      <c r="CU243" s="162"/>
      <c r="CV243" s="162"/>
      <c r="CW243" s="162"/>
      <c r="CX243" s="162"/>
      <c r="CY243" s="162"/>
      <c r="CZ243" s="162"/>
      <c r="DA243" s="162"/>
      <c r="DB243" s="162"/>
      <c r="DC243" s="162"/>
      <c r="DD243" s="162"/>
      <c r="DE243" s="162"/>
      <c r="DF243" s="162"/>
      <c r="DG243" s="162"/>
      <c r="DH243" s="162"/>
      <c r="DI243" s="162"/>
      <c r="DJ243" s="162"/>
      <c r="DK243" s="162"/>
      <c r="DL243" s="162"/>
      <c r="DM243" s="162"/>
      <c r="DN243" s="162"/>
      <c r="DO243" s="162"/>
      <c r="DP243" s="162"/>
      <c r="DQ243" s="162"/>
      <c r="DR243" s="162"/>
      <c r="DS243" s="162"/>
      <c r="DT243" s="162"/>
      <c r="DU243" s="162"/>
      <c r="DV243" s="162"/>
      <c r="DW243" s="162"/>
      <c r="DX243" s="162"/>
      <c r="DY243" s="162"/>
      <c r="DZ243" s="162"/>
      <c r="EA243" s="162"/>
      <c r="EB243" s="162"/>
      <c r="EC243" s="162"/>
      <c r="ED243" s="162"/>
      <c r="EE243" s="162"/>
      <c r="EF243" s="162"/>
      <c r="EG243" s="162"/>
      <c r="EH243" s="162"/>
      <c r="EI243" s="162"/>
    </row>
    <row r="244" spans="1:139" x14ac:dyDescent="0.2">
      <c r="A244" s="161"/>
      <c r="B244" s="162"/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1"/>
      <c r="BH244" s="161"/>
      <c r="BI244" s="161"/>
      <c r="BJ244" s="161"/>
      <c r="BK244" s="161"/>
      <c r="BL244" s="161"/>
      <c r="BM244" s="161"/>
      <c r="BN244" s="161"/>
      <c r="BO244" s="161"/>
      <c r="BP244" s="161"/>
      <c r="BQ244" s="161"/>
      <c r="BR244" s="161"/>
      <c r="BS244" s="161"/>
      <c r="BT244" s="161"/>
      <c r="BU244" s="161"/>
      <c r="BV244" s="161"/>
      <c r="BW244" s="161"/>
      <c r="BX244" s="161"/>
      <c r="BY244" s="161"/>
      <c r="BZ244" s="161"/>
      <c r="CA244" s="161"/>
      <c r="CB244" s="161"/>
      <c r="CC244" s="161"/>
      <c r="CD244" s="161"/>
      <c r="CE244" s="161"/>
      <c r="CF244" s="161"/>
      <c r="CG244" s="161"/>
      <c r="CH244" s="161"/>
      <c r="CI244" s="161"/>
      <c r="CJ244" s="161"/>
      <c r="CK244" s="161"/>
      <c r="CL244" s="161"/>
      <c r="CM244" s="161"/>
      <c r="CN244" s="162"/>
      <c r="CO244" s="162"/>
      <c r="CP244" s="162"/>
      <c r="CQ244" s="162"/>
      <c r="CR244" s="162"/>
      <c r="CS244" s="162"/>
      <c r="CT244" s="162"/>
      <c r="CU244" s="162"/>
      <c r="CV244" s="162"/>
      <c r="CW244" s="162"/>
      <c r="CX244" s="162"/>
      <c r="CY244" s="162"/>
      <c r="CZ244" s="162"/>
      <c r="DA244" s="162"/>
      <c r="DB244" s="162"/>
      <c r="DC244" s="162"/>
      <c r="DD244" s="162"/>
      <c r="DE244" s="162"/>
      <c r="DF244" s="162"/>
      <c r="DG244" s="162"/>
      <c r="DH244" s="162"/>
      <c r="DI244" s="162"/>
      <c r="DJ244" s="162"/>
      <c r="DK244" s="162"/>
      <c r="DL244" s="162"/>
      <c r="DM244" s="162"/>
      <c r="DN244" s="162"/>
      <c r="DO244" s="162"/>
      <c r="DP244" s="162"/>
      <c r="DQ244" s="162"/>
      <c r="DR244" s="162"/>
      <c r="DS244" s="162"/>
      <c r="DT244" s="162"/>
      <c r="DU244" s="162"/>
      <c r="DV244" s="162"/>
      <c r="DW244" s="162"/>
      <c r="DX244" s="162"/>
      <c r="DY244" s="162"/>
      <c r="DZ244" s="162"/>
      <c r="EA244" s="162"/>
      <c r="EB244" s="162"/>
      <c r="EC244" s="162"/>
      <c r="ED244" s="162"/>
      <c r="EE244" s="162"/>
      <c r="EF244" s="162"/>
      <c r="EG244" s="162"/>
      <c r="EH244" s="162"/>
      <c r="EI244" s="162"/>
    </row>
    <row r="245" spans="1:139" x14ac:dyDescent="0.2">
      <c r="A245" s="161"/>
      <c r="B245" s="162"/>
      <c r="C245" s="162"/>
      <c r="D245" s="162"/>
      <c r="E245" s="162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1"/>
      <c r="BH245" s="161"/>
      <c r="BI245" s="161"/>
      <c r="BJ245" s="161"/>
      <c r="BK245" s="161"/>
      <c r="BL245" s="161"/>
      <c r="BM245" s="161"/>
      <c r="BN245" s="161"/>
      <c r="BO245" s="161"/>
      <c r="BP245" s="161"/>
      <c r="BQ245" s="161"/>
      <c r="BR245" s="161"/>
      <c r="BS245" s="161"/>
      <c r="BT245" s="161"/>
      <c r="BU245" s="161"/>
      <c r="BV245" s="161"/>
      <c r="BW245" s="161"/>
      <c r="BX245" s="161"/>
      <c r="BY245" s="162"/>
      <c r="BZ245" s="162"/>
      <c r="CA245" s="162"/>
      <c r="CB245" s="162"/>
      <c r="CC245" s="162"/>
      <c r="CD245" s="162"/>
      <c r="CE245" s="162"/>
      <c r="CF245" s="162"/>
      <c r="CG245" s="162"/>
      <c r="CH245" s="162"/>
      <c r="CI245" s="162"/>
      <c r="CJ245" s="162"/>
      <c r="CK245" s="162"/>
      <c r="CL245" s="162"/>
      <c r="CM245" s="162"/>
      <c r="CN245" s="162"/>
      <c r="CO245" s="162"/>
      <c r="CP245" s="162"/>
      <c r="CQ245" s="162"/>
      <c r="CR245" s="162"/>
      <c r="CS245" s="162"/>
      <c r="CT245" s="162"/>
      <c r="CU245" s="162"/>
      <c r="CV245" s="162"/>
      <c r="CW245" s="162"/>
      <c r="CX245" s="162"/>
      <c r="CY245" s="162"/>
      <c r="CZ245" s="162"/>
      <c r="DA245" s="162"/>
      <c r="DB245" s="162"/>
      <c r="DC245" s="162"/>
      <c r="DD245" s="162"/>
      <c r="DE245" s="162"/>
      <c r="DF245" s="162"/>
      <c r="DG245" s="162"/>
      <c r="DH245" s="162"/>
      <c r="DI245" s="162"/>
      <c r="DJ245" s="162"/>
      <c r="DK245" s="162"/>
      <c r="DL245" s="162"/>
      <c r="DM245" s="162"/>
      <c r="DN245" s="162"/>
      <c r="DO245" s="162"/>
      <c r="DP245" s="162"/>
      <c r="DQ245" s="162"/>
      <c r="DR245" s="162"/>
      <c r="DS245" s="162"/>
      <c r="DT245" s="162"/>
      <c r="DU245" s="162"/>
      <c r="DV245" s="162"/>
      <c r="DW245" s="162"/>
      <c r="DX245" s="162"/>
      <c r="DY245" s="162"/>
      <c r="DZ245" s="162"/>
      <c r="EA245" s="162"/>
      <c r="EB245" s="162"/>
      <c r="EC245" s="162"/>
      <c r="ED245" s="162"/>
      <c r="EE245" s="162"/>
      <c r="EF245" s="162"/>
      <c r="EG245" s="162"/>
      <c r="EH245" s="162"/>
      <c r="EI245" s="162"/>
    </row>
    <row r="246" spans="1:139" x14ac:dyDescent="0.2">
      <c r="A246" s="161"/>
      <c r="B246" s="162"/>
      <c r="C246" s="162"/>
      <c r="D246" s="162"/>
      <c r="E246" s="162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1"/>
      <c r="BH246" s="161"/>
      <c r="BI246" s="161"/>
      <c r="BJ246" s="161"/>
      <c r="BK246" s="161"/>
      <c r="BL246" s="161"/>
      <c r="BM246" s="161"/>
      <c r="BN246" s="161"/>
      <c r="BO246" s="161"/>
      <c r="BP246" s="161"/>
      <c r="BQ246" s="161"/>
      <c r="BR246" s="161"/>
      <c r="BS246" s="161"/>
      <c r="BT246" s="161"/>
      <c r="BU246" s="161"/>
      <c r="BV246" s="161"/>
      <c r="BW246" s="161"/>
      <c r="BX246" s="161"/>
      <c r="BY246" s="162"/>
      <c r="BZ246" s="162"/>
      <c r="CA246" s="162"/>
      <c r="CB246" s="162"/>
      <c r="CC246" s="162"/>
      <c r="CD246" s="162"/>
      <c r="CE246" s="162"/>
      <c r="CF246" s="162"/>
      <c r="CG246" s="162"/>
      <c r="CH246" s="162"/>
      <c r="CI246" s="162"/>
      <c r="CJ246" s="162"/>
      <c r="CK246" s="162"/>
      <c r="CL246" s="162"/>
      <c r="CM246" s="162"/>
      <c r="CN246" s="162"/>
      <c r="CO246" s="162"/>
      <c r="CP246" s="162"/>
      <c r="CQ246" s="162"/>
      <c r="CR246" s="162"/>
      <c r="CS246" s="162"/>
      <c r="CT246" s="162"/>
      <c r="CU246" s="162"/>
      <c r="CV246" s="162"/>
      <c r="CW246" s="162"/>
      <c r="CX246" s="162"/>
      <c r="CY246" s="162"/>
      <c r="CZ246" s="162"/>
      <c r="DA246" s="162"/>
      <c r="DB246" s="162"/>
      <c r="DC246" s="162"/>
      <c r="DD246" s="162"/>
      <c r="DE246" s="162"/>
      <c r="DF246" s="162"/>
      <c r="DG246" s="162"/>
      <c r="DH246" s="162"/>
      <c r="DI246" s="162"/>
      <c r="DJ246" s="162"/>
      <c r="DK246" s="162"/>
      <c r="DL246" s="162"/>
      <c r="DM246" s="162"/>
      <c r="DN246" s="162"/>
      <c r="DO246" s="162"/>
      <c r="DP246" s="162"/>
      <c r="DQ246" s="162"/>
      <c r="DR246" s="162"/>
      <c r="DS246" s="162"/>
      <c r="DT246" s="162"/>
      <c r="DU246" s="162"/>
      <c r="DV246" s="162"/>
      <c r="DW246" s="162"/>
      <c r="DX246" s="162"/>
      <c r="DY246" s="162"/>
      <c r="DZ246" s="162"/>
      <c r="EA246" s="162"/>
      <c r="EB246" s="162"/>
      <c r="EC246" s="162"/>
      <c r="ED246" s="162"/>
      <c r="EE246" s="162"/>
      <c r="EF246" s="162"/>
      <c r="EG246" s="162"/>
      <c r="EH246" s="162"/>
      <c r="EI246" s="162"/>
    </row>
    <row r="247" spans="1:139" x14ac:dyDescent="0.2">
      <c r="A247" s="161"/>
      <c r="B247" s="162"/>
      <c r="C247" s="162"/>
      <c r="D247" s="162"/>
      <c r="E247" s="162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1"/>
      <c r="BH247" s="161"/>
      <c r="BI247" s="161"/>
      <c r="BJ247" s="161"/>
      <c r="BK247" s="161"/>
      <c r="BL247" s="161"/>
      <c r="BM247" s="161"/>
      <c r="BN247" s="161"/>
      <c r="BO247" s="161"/>
      <c r="BP247" s="161"/>
      <c r="BQ247" s="161"/>
      <c r="BR247" s="161"/>
      <c r="BS247" s="161"/>
      <c r="BT247" s="161"/>
      <c r="BU247" s="161"/>
      <c r="BV247" s="161"/>
      <c r="BW247" s="161"/>
      <c r="BX247" s="161"/>
      <c r="BY247" s="162"/>
      <c r="BZ247" s="162"/>
      <c r="CA247" s="162"/>
      <c r="CB247" s="162"/>
      <c r="CC247" s="162"/>
      <c r="CD247" s="162"/>
      <c r="CE247" s="162"/>
      <c r="CF247" s="162"/>
      <c r="CG247" s="162"/>
      <c r="CH247" s="162"/>
      <c r="CI247" s="162"/>
      <c r="CJ247" s="162"/>
      <c r="CK247" s="162"/>
      <c r="CL247" s="162"/>
      <c r="CM247" s="162"/>
      <c r="CN247" s="162"/>
      <c r="CO247" s="162"/>
      <c r="CP247" s="162"/>
      <c r="CQ247" s="162"/>
      <c r="CR247" s="162"/>
      <c r="CS247" s="162"/>
      <c r="CT247" s="162"/>
      <c r="CU247" s="162"/>
      <c r="CV247" s="162"/>
      <c r="CW247" s="162"/>
      <c r="CX247" s="162"/>
      <c r="CY247" s="162"/>
      <c r="CZ247" s="162"/>
      <c r="DA247" s="162"/>
      <c r="DB247" s="162"/>
      <c r="DC247" s="162"/>
      <c r="DD247" s="162"/>
      <c r="DE247" s="162"/>
      <c r="DF247" s="162"/>
      <c r="DG247" s="162"/>
      <c r="DH247" s="162"/>
      <c r="DI247" s="162"/>
      <c r="DJ247" s="162"/>
      <c r="DK247" s="162"/>
      <c r="DL247" s="162"/>
      <c r="DM247" s="162"/>
      <c r="DN247" s="162"/>
      <c r="DO247" s="162"/>
      <c r="DP247" s="162"/>
      <c r="DQ247" s="162"/>
      <c r="DR247" s="162"/>
      <c r="DS247" s="162"/>
      <c r="DT247" s="162"/>
      <c r="DU247" s="162"/>
      <c r="DV247" s="162"/>
      <c r="DW247" s="162"/>
      <c r="DX247" s="162"/>
      <c r="DY247" s="162"/>
      <c r="DZ247" s="162"/>
      <c r="EA247" s="162"/>
      <c r="EB247" s="162"/>
      <c r="EC247" s="162"/>
      <c r="ED247" s="162"/>
      <c r="EE247" s="162"/>
      <c r="EF247" s="162"/>
      <c r="EG247" s="162"/>
      <c r="EH247" s="162"/>
      <c r="EI247" s="162"/>
    </row>
    <row r="248" spans="1:139" x14ac:dyDescent="0.2">
      <c r="A248" s="161"/>
      <c r="B248" s="162"/>
      <c r="C248" s="162"/>
      <c r="D248" s="162"/>
      <c r="E248" s="162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1"/>
      <c r="BH248" s="161"/>
      <c r="BI248" s="161"/>
      <c r="BJ248" s="161"/>
      <c r="BK248" s="161"/>
      <c r="BL248" s="161"/>
      <c r="BM248" s="161"/>
      <c r="BN248" s="161"/>
      <c r="BO248" s="161"/>
      <c r="BP248" s="161"/>
      <c r="BQ248" s="161"/>
      <c r="BR248" s="161"/>
      <c r="BS248" s="161"/>
      <c r="BT248" s="161"/>
      <c r="BU248" s="161"/>
      <c r="BV248" s="161"/>
      <c r="BW248" s="161"/>
      <c r="BX248" s="161"/>
      <c r="BY248" s="162"/>
      <c r="BZ248" s="162"/>
      <c r="CA248" s="162"/>
      <c r="CB248" s="162"/>
      <c r="CC248" s="162"/>
      <c r="CD248" s="162"/>
      <c r="CE248" s="162"/>
      <c r="CF248" s="162"/>
      <c r="CG248" s="162"/>
      <c r="CH248" s="162"/>
      <c r="CI248" s="162"/>
      <c r="CJ248" s="162"/>
      <c r="CK248" s="162"/>
      <c r="CL248" s="162"/>
      <c r="CM248" s="162"/>
      <c r="CN248" s="162"/>
      <c r="CO248" s="162"/>
      <c r="CP248" s="162"/>
      <c r="CQ248" s="162"/>
      <c r="CR248" s="162"/>
      <c r="CS248" s="162"/>
      <c r="CT248" s="162"/>
      <c r="CU248" s="162"/>
      <c r="CV248" s="162"/>
      <c r="CW248" s="162"/>
      <c r="CX248" s="162"/>
      <c r="CY248" s="162"/>
      <c r="CZ248" s="162"/>
      <c r="DA248" s="162"/>
      <c r="DB248" s="162"/>
      <c r="DC248" s="162"/>
      <c r="DD248" s="162"/>
      <c r="DE248" s="162"/>
      <c r="DF248" s="162"/>
      <c r="DG248" s="162"/>
      <c r="DH248" s="162"/>
      <c r="DI248" s="162"/>
      <c r="DJ248" s="162"/>
      <c r="DK248" s="162"/>
      <c r="DL248" s="162"/>
      <c r="DM248" s="162"/>
      <c r="DN248" s="162"/>
      <c r="DO248" s="162"/>
      <c r="DP248" s="162"/>
      <c r="DQ248" s="162"/>
      <c r="DR248" s="162"/>
      <c r="DS248" s="162"/>
      <c r="DT248" s="162"/>
      <c r="DU248" s="162"/>
      <c r="DV248" s="162"/>
      <c r="DW248" s="162"/>
      <c r="DX248" s="162"/>
      <c r="DY248" s="162"/>
      <c r="DZ248" s="162"/>
      <c r="EA248" s="162"/>
      <c r="EB248" s="162"/>
      <c r="EC248" s="162"/>
      <c r="ED248" s="162"/>
      <c r="EE248" s="162"/>
      <c r="EF248" s="162"/>
      <c r="EG248" s="162"/>
      <c r="EH248" s="162"/>
      <c r="EI248" s="162"/>
    </row>
    <row r="249" spans="1:139" x14ac:dyDescent="0.2">
      <c r="A249" s="161"/>
      <c r="B249" s="162"/>
      <c r="C249" s="162"/>
      <c r="D249" s="162"/>
      <c r="E249" s="162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1"/>
      <c r="BH249" s="162"/>
      <c r="BI249" s="162"/>
      <c r="BJ249" s="161"/>
      <c r="BK249" s="161"/>
      <c r="BL249" s="161"/>
      <c r="BM249" s="161"/>
      <c r="BN249" s="161"/>
      <c r="BO249" s="161"/>
      <c r="BP249" s="161"/>
      <c r="BQ249" s="161"/>
      <c r="BR249" s="161"/>
      <c r="BS249" s="161"/>
      <c r="BT249" s="161"/>
      <c r="BU249" s="161"/>
      <c r="BV249" s="161"/>
      <c r="BW249" s="161"/>
      <c r="BX249" s="161"/>
      <c r="BY249" s="162"/>
      <c r="BZ249" s="162"/>
      <c r="CA249" s="162"/>
      <c r="CB249" s="162"/>
      <c r="CC249" s="162"/>
      <c r="CD249" s="162"/>
      <c r="CE249" s="162"/>
      <c r="CF249" s="162"/>
      <c r="CG249" s="162"/>
      <c r="CH249" s="162"/>
      <c r="CI249" s="162"/>
      <c r="CJ249" s="162"/>
      <c r="CK249" s="162"/>
      <c r="CL249" s="162"/>
      <c r="CM249" s="162"/>
      <c r="CN249" s="162"/>
      <c r="CO249" s="162"/>
      <c r="CP249" s="162"/>
      <c r="CQ249" s="162"/>
      <c r="CR249" s="162"/>
      <c r="CS249" s="162"/>
      <c r="CT249" s="162"/>
      <c r="CU249" s="162"/>
      <c r="CV249" s="162"/>
      <c r="CW249" s="162"/>
      <c r="CX249" s="162"/>
      <c r="CY249" s="162"/>
      <c r="CZ249" s="162"/>
      <c r="DA249" s="162"/>
      <c r="DB249" s="162"/>
      <c r="DC249" s="162"/>
      <c r="DD249" s="162"/>
      <c r="DE249" s="162"/>
      <c r="DF249" s="162"/>
      <c r="DG249" s="162"/>
      <c r="DH249" s="162"/>
      <c r="DI249" s="162"/>
      <c r="DJ249" s="162"/>
      <c r="DK249" s="162"/>
      <c r="DL249" s="162"/>
      <c r="DM249" s="162"/>
      <c r="DN249" s="162"/>
      <c r="DO249" s="162"/>
      <c r="DP249" s="162"/>
      <c r="DQ249" s="162"/>
      <c r="DR249" s="162"/>
      <c r="DS249" s="162"/>
      <c r="DT249" s="162"/>
      <c r="DU249" s="162"/>
      <c r="DV249" s="162"/>
      <c r="DW249" s="162"/>
      <c r="DX249" s="162"/>
      <c r="DY249" s="162"/>
      <c r="DZ249" s="162"/>
      <c r="EA249" s="162"/>
      <c r="EB249" s="162"/>
      <c r="EC249" s="162"/>
      <c r="ED249" s="162"/>
      <c r="EE249" s="162"/>
      <c r="EF249" s="162"/>
      <c r="EG249" s="162"/>
      <c r="EH249" s="162"/>
      <c r="EI249" s="162"/>
    </row>
    <row r="250" spans="1:139" x14ac:dyDescent="0.2">
      <c r="A250" s="161"/>
      <c r="B250" s="162"/>
      <c r="C250" s="162"/>
      <c r="D250" s="162"/>
      <c r="E250" s="162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1"/>
      <c r="BH250" s="161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  <c r="CB250" s="162"/>
      <c r="CC250" s="162"/>
      <c r="CD250" s="162"/>
      <c r="CE250" s="162"/>
      <c r="CF250" s="162"/>
      <c r="CG250" s="162"/>
      <c r="CH250" s="162"/>
      <c r="CI250" s="162"/>
      <c r="CJ250" s="162"/>
      <c r="CK250" s="162"/>
      <c r="CL250" s="162"/>
      <c r="CM250" s="162"/>
      <c r="CN250" s="162"/>
      <c r="CO250" s="162"/>
      <c r="CP250" s="162"/>
      <c r="CQ250" s="162"/>
      <c r="CR250" s="162"/>
      <c r="CS250" s="162"/>
      <c r="CT250" s="162"/>
      <c r="CU250" s="162"/>
      <c r="CV250" s="162"/>
      <c r="CW250" s="162"/>
      <c r="CX250" s="162"/>
      <c r="CY250" s="162"/>
      <c r="CZ250" s="162"/>
      <c r="DA250" s="162"/>
      <c r="DB250" s="170"/>
      <c r="DC250" s="170"/>
      <c r="DD250" s="170"/>
      <c r="DE250" s="170"/>
      <c r="DF250" s="170"/>
      <c r="DG250" s="170"/>
      <c r="DH250" s="162"/>
      <c r="DI250" s="162"/>
      <c r="DJ250" s="162"/>
      <c r="DK250" s="162"/>
      <c r="DL250" s="162"/>
      <c r="DM250" s="162"/>
      <c r="DN250" s="162"/>
      <c r="DO250" s="162"/>
      <c r="DP250" s="162"/>
      <c r="DQ250" s="162"/>
      <c r="DR250" s="162"/>
      <c r="DS250" s="162"/>
      <c r="DT250" s="162"/>
      <c r="DU250" s="162"/>
      <c r="DV250" s="162"/>
      <c r="DW250" s="162"/>
      <c r="DX250" s="162"/>
      <c r="DY250" s="162"/>
      <c r="DZ250" s="162"/>
      <c r="EA250" s="162"/>
      <c r="EB250" s="162"/>
      <c r="EC250" s="162"/>
      <c r="ED250" s="162"/>
      <c r="EE250" s="162"/>
      <c r="EF250" s="162"/>
      <c r="EG250" s="162"/>
      <c r="EH250" s="162"/>
      <c r="EI250" s="162"/>
    </row>
    <row r="251" spans="1:139" x14ac:dyDescent="0.2">
      <c r="A251" s="161"/>
      <c r="B251" s="162"/>
      <c r="C251" s="162"/>
      <c r="D251" s="162"/>
      <c r="E251" s="162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1"/>
      <c r="BH251" s="170"/>
      <c r="BI251" s="170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  <c r="CB251" s="162"/>
      <c r="CC251" s="162"/>
      <c r="CD251" s="162"/>
      <c r="CE251" s="162"/>
      <c r="CF251" s="162"/>
      <c r="CG251" s="162"/>
      <c r="CH251" s="162"/>
      <c r="CI251" s="162"/>
      <c r="CJ251" s="162"/>
      <c r="CK251" s="162"/>
      <c r="CL251" s="162"/>
      <c r="CM251" s="162"/>
      <c r="CN251" s="162"/>
      <c r="CO251" s="162"/>
      <c r="CP251" s="162"/>
      <c r="CQ251" s="162"/>
      <c r="CR251" s="162"/>
      <c r="CS251" s="162"/>
      <c r="CT251" s="162"/>
      <c r="CU251" s="162"/>
      <c r="CV251" s="162"/>
      <c r="CW251" s="162"/>
      <c r="CX251" s="162"/>
      <c r="CY251" s="162"/>
      <c r="CZ251" s="162"/>
      <c r="DA251" s="162"/>
      <c r="DB251" s="170"/>
      <c r="DC251" s="170"/>
      <c r="DD251" s="170"/>
      <c r="DE251" s="170"/>
      <c r="DF251" s="170"/>
      <c r="DG251" s="170"/>
      <c r="DH251" s="162"/>
      <c r="DI251" s="162"/>
      <c r="DJ251" s="162"/>
      <c r="DK251" s="170"/>
      <c r="DL251" s="170"/>
      <c r="DM251" s="170"/>
      <c r="DN251" s="170"/>
      <c r="DO251" s="170"/>
      <c r="DP251" s="170"/>
      <c r="DQ251" s="170"/>
      <c r="DR251" s="170"/>
      <c r="DS251" s="170"/>
      <c r="DT251" s="170"/>
      <c r="DU251" s="170"/>
      <c r="DV251" s="170"/>
      <c r="DW251" s="170"/>
      <c r="DX251" s="170"/>
      <c r="DY251" s="170"/>
      <c r="DZ251" s="170"/>
      <c r="EA251" s="170"/>
      <c r="EB251" s="170"/>
      <c r="EC251" s="170"/>
      <c r="ED251" s="170"/>
      <c r="EE251" s="170"/>
      <c r="EF251" s="170"/>
      <c r="EG251" s="170"/>
      <c r="EH251" s="170"/>
      <c r="EI251" s="170"/>
    </row>
    <row r="252" spans="1:139" x14ac:dyDescent="0.2">
      <c r="A252" s="161"/>
      <c r="B252" s="162"/>
      <c r="C252" s="162"/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1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 s="170"/>
      <c r="CC252" s="170"/>
      <c r="CD252" s="170"/>
      <c r="CE252" s="170"/>
      <c r="CF252" s="170"/>
      <c r="CG252" s="170"/>
      <c r="CH252" s="170"/>
      <c r="CI252" s="170"/>
      <c r="CJ252" s="170"/>
      <c r="CK252" s="170"/>
      <c r="CL252" s="170"/>
      <c r="CM252" s="170"/>
      <c r="CN252" s="170"/>
      <c r="CO252" s="170"/>
      <c r="CP252" s="170"/>
      <c r="CQ252" s="170"/>
      <c r="CR252" s="170"/>
      <c r="CS252" s="170"/>
      <c r="CT252" s="170"/>
      <c r="CU252" s="170"/>
      <c r="CV252" s="170"/>
      <c r="CW252" s="170"/>
      <c r="CX252" s="170"/>
      <c r="CY252" s="170"/>
      <c r="CZ252" s="170"/>
      <c r="DA252" s="170"/>
      <c r="DB252" s="170"/>
      <c r="DC252" s="170"/>
      <c r="DD252" s="170"/>
      <c r="DE252" s="170"/>
      <c r="DF252" s="170"/>
      <c r="DG252" s="170"/>
      <c r="DH252" s="170"/>
      <c r="DI252" s="170"/>
      <c r="DJ252" s="170"/>
      <c r="DK252" s="170"/>
      <c r="DL252" s="170"/>
      <c r="DM252" s="170"/>
      <c r="DN252" s="170"/>
      <c r="DO252" s="177"/>
      <c r="DP252" s="177"/>
      <c r="DQ252" s="177"/>
      <c r="DR252" s="177"/>
      <c r="DS252" s="177"/>
      <c r="DT252" s="177"/>
      <c r="DU252" s="177"/>
      <c r="DV252" s="177"/>
      <c r="DW252" s="177"/>
      <c r="DX252" s="177"/>
      <c r="DY252" s="177"/>
      <c r="DZ252" s="177"/>
      <c r="EA252" s="177"/>
      <c r="EB252" s="177"/>
      <c r="EC252" s="177"/>
      <c r="ED252" s="177"/>
      <c r="EE252" s="177"/>
      <c r="EF252" s="177"/>
      <c r="EG252" s="177"/>
      <c r="EH252" s="177"/>
      <c r="EI252" s="177"/>
    </row>
    <row r="253" spans="1:139" ht="15" x14ac:dyDescent="0.2">
      <c r="A253" s="161"/>
      <c r="B253" s="162"/>
      <c r="C253" s="162"/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1"/>
      <c r="BH253" s="170"/>
      <c r="BI253" s="170"/>
      <c r="BJ253" s="170"/>
      <c r="BK253" s="170"/>
      <c r="BL253" s="220"/>
      <c r="BM253" s="220"/>
      <c r="BN253" s="220"/>
      <c r="BO253" s="220"/>
      <c r="BP253" s="220"/>
      <c r="BQ253" s="220"/>
      <c r="BR253" s="220"/>
      <c r="BS253" s="220"/>
      <c r="BT253" s="220"/>
      <c r="BU253" s="220"/>
      <c r="BV253" s="220"/>
      <c r="BW253" s="170"/>
      <c r="BX253" s="170"/>
      <c r="BY253" s="170"/>
      <c r="BZ253" s="170"/>
      <c r="CA253" s="170"/>
      <c r="CB253" s="170"/>
      <c r="CC253" s="170"/>
      <c r="CD253" s="170"/>
      <c r="CE253" s="170"/>
      <c r="CF253" s="170"/>
      <c r="CG253" s="170"/>
      <c r="CH253" s="170"/>
      <c r="CI253" s="170"/>
      <c r="CJ253" s="170"/>
      <c r="CK253" s="170"/>
      <c r="CL253" s="170"/>
      <c r="CM253" s="170"/>
      <c r="CN253" s="170"/>
      <c r="CO253" s="170"/>
      <c r="CP253" s="170"/>
      <c r="CQ253" s="170"/>
      <c r="CR253" s="170"/>
      <c r="CS253" s="170"/>
      <c r="CT253" s="170"/>
      <c r="CU253" s="170"/>
      <c r="CV253" s="170"/>
      <c r="CW253" s="170"/>
      <c r="CX253" s="170"/>
      <c r="CY253" s="170"/>
      <c r="CZ253" s="170"/>
      <c r="DA253" s="170"/>
      <c r="DB253" s="170"/>
      <c r="DC253" s="170"/>
      <c r="DD253" s="170"/>
      <c r="DE253" s="170"/>
      <c r="DF253" s="170"/>
      <c r="DG253" s="170"/>
      <c r="DH253" s="170"/>
      <c r="DI253" s="170"/>
      <c r="DJ253" s="170"/>
      <c r="DK253" s="170"/>
      <c r="DL253" s="170"/>
      <c r="DM253" s="170"/>
      <c r="DN253" s="170"/>
      <c r="DO253" s="177"/>
      <c r="DP253" s="177"/>
      <c r="DQ253" s="177"/>
      <c r="DR253" s="177"/>
      <c r="DS253" s="177"/>
      <c r="DT253" s="177"/>
      <c r="DU253" s="177"/>
      <c r="DV253" s="177"/>
      <c r="DW253" s="177"/>
      <c r="DX253" s="177"/>
      <c r="DY253" s="177"/>
      <c r="DZ253" s="177"/>
      <c r="EA253" s="177"/>
      <c r="EB253" s="177"/>
      <c r="EC253" s="177"/>
      <c r="ED253" s="177"/>
      <c r="EE253" s="177"/>
      <c r="EF253" s="177"/>
      <c r="EG253" s="177"/>
      <c r="EH253" s="177"/>
      <c r="EI253" s="177"/>
    </row>
    <row r="254" spans="1:139" x14ac:dyDescent="0.2">
      <c r="A254" s="161"/>
      <c r="B254" s="162"/>
      <c r="C254" s="162"/>
      <c r="D254" s="162"/>
      <c r="E254" s="162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1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 s="170"/>
      <c r="CC254" s="170"/>
      <c r="CD254" s="170"/>
      <c r="CE254" s="170"/>
      <c r="CF254" s="170"/>
      <c r="CG254" s="170"/>
      <c r="CH254" s="170"/>
      <c r="CI254" s="170"/>
      <c r="CJ254" s="170"/>
      <c r="CK254" s="170"/>
      <c r="CL254" s="170"/>
      <c r="CM254" s="170"/>
      <c r="CN254" s="170"/>
      <c r="CO254" s="170"/>
      <c r="CP254" s="170"/>
      <c r="CQ254" s="170"/>
      <c r="CR254" s="170"/>
      <c r="CS254" s="170"/>
      <c r="CT254" s="170"/>
      <c r="CU254" s="170"/>
      <c r="CV254" s="170"/>
      <c r="CW254" s="170"/>
      <c r="CX254" s="170"/>
      <c r="CY254" s="170"/>
      <c r="CZ254" s="170"/>
      <c r="DA254" s="170"/>
      <c r="DB254" s="170"/>
      <c r="DC254" s="170"/>
      <c r="DD254" s="170"/>
      <c r="DE254" s="170"/>
      <c r="DF254" s="170"/>
      <c r="DG254" s="170"/>
      <c r="DH254" s="170"/>
      <c r="DI254" s="170"/>
      <c r="DJ254" s="170"/>
      <c r="DK254" s="170"/>
      <c r="DL254" s="170"/>
      <c r="DM254" s="170"/>
      <c r="DN254" s="170"/>
    </row>
    <row r="255" spans="1:139" x14ac:dyDescent="0.2">
      <c r="A255" s="161"/>
      <c r="B255" s="162"/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1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 s="170"/>
      <c r="CC255" s="170"/>
      <c r="CD255" s="170"/>
      <c r="CE255" s="170"/>
      <c r="CF255" s="170"/>
      <c r="CG255" s="170"/>
      <c r="CH255" s="170"/>
      <c r="CI255" s="170"/>
      <c r="CJ255" s="170"/>
      <c r="CK255" s="170"/>
      <c r="CL255" s="170"/>
      <c r="CM255" s="170"/>
      <c r="CN255" s="170"/>
      <c r="CO255" s="170"/>
      <c r="CP255" s="170"/>
      <c r="CQ255" s="170"/>
      <c r="CR255" s="170"/>
      <c r="CS255" s="170"/>
      <c r="CT255" s="170"/>
      <c r="CU255" s="170"/>
      <c r="CV255" s="170"/>
      <c r="CW255" s="170"/>
      <c r="CX255" s="170"/>
      <c r="CY255" s="170"/>
      <c r="CZ255" s="170"/>
      <c r="DA255" s="170"/>
      <c r="DB255" s="170"/>
      <c r="DC255" s="170"/>
      <c r="DD255" s="170"/>
      <c r="DE255" s="170"/>
      <c r="DF255" s="170"/>
      <c r="DG255" s="170"/>
      <c r="DH255" s="170"/>
      <c r="DI255" s="170"/>
      <c r="DJ255" s="170"/>
      <c r="DK255" s="170"/>
      <c r="DL255" s="170"/>
      <c r="DM255" s="170"/>
      <c r="DN255" s="170"/>
    </row>
    <row r="256" spans="1:139" x14ac:dyDescent="0.2">
      <c r="A256" s="161"/>
      <c r="B256" s="162"/>
      <c r="C256" s="162"/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1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 s="170"/>
      <c r="CC256" s="170"/>
      <c r="CD256" s="170"/>
      <c r="CE256" s="170"/>
      <c r="CF256" s="170"/>
      <c r="CG256" s="170"/>
      <c r="CH256" s="170"/>
      <c r="CI256" s="170"/>
      <c r="CJ256" s="170"/>
      <c r="CK256" s="170"/>
      <c r="CL256" s="170"/>
      <c r="CM256" s="170"/>
      <c r="CN256" s="170"/>
      <c r="CO256" s="170"/>
      <c r="CP256" s="170"/>
      <c r="CQ256" s="170"/>
      <c r="CR256" s="170"/>
      <c r="CS256" s="170"/>
      <c r="CT256" s="170"/>
      <c r="CU256" s="170"/>
      <c r="CV256" s="170"/>
      <c r="CW256" s="170"/>
      <c r="CX256" s="170"/>
      <c r="CY256" s="170"/>
      <c r="CZ256" s="170"/>
      <c r="DA256" s="170"/>
      <c r="DB256" s="170"/>
      <c r="DC256" s="170"/>
      <c r="DD256" s="170"/>
      <c r="DE256" s="170"/>
      <c r="DF256" s="170"/>
      <c r="DG256" s="170"/>
      <c r="DH256" s="170"/>
      <c r="DI256" s="170"/>
      <c r="DJ256" s="170"/>
      <c r="DK256" s="170"/>
      <c r="DL256" s="170"/>
      <c r="DM256" s="170"/>
      <c r="DN256" s="170"/>
    </row>
    <row r="257" spans="1:139" x14ac:dyDescent="0.2">
      <c r="A257" s="161"/>
      <c r="B257" s="162"/>
      <c r="C257" s="162"/>
      <c r="D257" s="162"/>
      <c r="E257" s="162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1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 s="170"/>
      <c r="CC257" s="170"/>
      <c r="CD257" s="170"/>
      <c r="CE257" s="170"/>
      <c r="CF257" s="206"/>
      <c r="CG257" s="206"/>
      <c r="CH257" s="206"/>
      <c r="CI257" s="206"/>
      <c r="CJ257" s="206"/>
      <c r="CK257" s="170"/>
      <c r="CL257" s="170"/>
      <c r="CM257" s="170"/>
      <c r="CN257" s="170"/>
      <c r="CO257" s="170"/>
      <c r="CP257" s="170"/>
      <c r="CQ257" s="170"/>
      <c r="CR257" s="170"/>
      <c r="CS257" s="170"/>
      <c r="CT257" s="170"/>
      <c r="CU257" s="170"/>
      <c r="CV257" s="170"/>
      <c r="CW257" s="170"/>
      <c r="CX257" s="170"/>
      <c r="CY257" s="170"/>
      <c r="CZ257" s="170"/>
      <c r="DA257" s="170"/>
      <c r="DB257" s="170"/>
      <c r="DC257" s="170"/>
      <c r="DD257" s="170"/>
      <c r="DE257" s="170"/>
      <c r="DF257" s="170"/>
      <c r="DG257" s="170"/>
      <c r="DH257" s="170"/>
      <c r="DI257" s="170"/>
      <c r="DJ257" s="170"/>
      <c r="DK257" s="170"/>
      <c r="DL257" s="170"/>
      <c r="DM257" s="170"/>
      <c r="DN257" s="170"/>
    </row>
    <row r="258" spans="1:139" x14ac:dyDescent="0.2">
      <c r="A258" s="161"/>
      <c r="B258" s="162"/>
      <c r="C258" s="162"/>
      <c r="D258" s="162"/>
      <c r="E258" s="162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1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 s="170"/>
      <c r="CC258" s="170"/>
      <c r="CD258" s="170"/>
      <c r="CE258" s="170"/>
      <c r="CF258" s="206"/>
      <c r="CG258" s="206"/>
      <c r="CH258" s="206"/>
      <c r="CI258" s="206"/>
      <c r="CJ258" s="206"/>
      <c r="CK258" s="170"/>
      <c r="CL258" s="170"/>
      <c r="CM258" s="170"/>
      <c r="CN258" s="170"/>
      <c r="CO258" s="170"/>
      <c r="CP258" s="170"/>
      <c r="CQ258" s="170"/>
      <c r="CR258" s="170"/>
      <c r="CS258" s="170"/>
      <c r="CT258" s="170"/>
      <c r="CU258" s="170"/>
      <c r="CV258" s="170"/>
      <c r="CW258" s="170"/>
      <c r="CX258" s="170"/>
      <c r="CY258" s="170"/>
      <c r="CZ258" s="170"/>
      <c r="DA258" s="170"/>
      <c r="DB258" s="170"/>
      <c r="DC258" s="170"/>
      <c r="DD258" s="170"/>
      <c r="DE258" s="170"/>
      <c r="DF258" s="170"/>
      <c r="DG258" s="170"/>
      <c r="DH258" s="170"/>
      <c r="DI258" s="170"/>
      <c r="DJ258" s="170"/>
      <c r="DK258" s="170"/>
      <c r="DL258" s="170"/>
      <c r="DM258" s="170"/>
      <c r="DN258" s="170"/>
    </row>
    <row r="259" spans="1:139" x14ac:dyDescent="0.2">
      <c r="A259" s="161"/>
      <c r="B259" s="162"/>
      <c r="C259" s="162"/>
      <c r="D259" s="162"/>
      <c r="E259" s="162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1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 s="170"/>
      <c r="CC259" s="170"/>
      <c r="CD259" s="170"/>
      <c r="CE259" s="170"/>
      <c r="CF259" s="206"/>
      <c r="CG259" s="206"/>
      <c r="CH259" s="206"/>
      <c r="CI259" s="206"/>
      <c r="CJ259" s="206"/>
      <c r="CK259" s="170"/>
      <c r="CL259" s="170"/>
      <c r="CM259" s="170"/>
      <c r="CN259" s="170"/>
      <c r="CO259" s="170"/>
      <c r="CP259" s="170"/>
      <c r="CQ259" s="170"/>
      <c r="CR259" s="170"/>
      <c r="CS259" s="170"/>
      <c r="CT259" s="170"/>
      <c r="CU259" s="170"/>
      <c r="CV259" s="170"/>
      <c r="CW259" s="170"/>
      <c r="CX259" s="170"/>
      <c r="CY259" s="170"/>
      <c r="CZ259" s="170"/>
      <c r="DA259" s="170"/>
      <c r="DB259" s="170"/>
      <c r="DC259" s="170"/>
      <c r="DD259" s="170"/>
      <c r="DE259" s="170"/>
      <c r="DF259" s="170"/>
      <c r="DG259" s="170"/>
      <c r="DH259" s="170"/>
      <c r="DI259" s="170"/>
      <c r="DJ259" s="170"/>
      <c r="DK259" s="170"/>
      <c r="DL259" s="170"/>
      <c r="DM259" s="170"/>
      <c r="DN259" s="170"/>
    </row>
    <row r="260" spans="1:139" x14ac:dyDescent="0.2">
      <c r="A260" s="161"/>
      <c r="B260" s="162"/>
      <c r="C260" s="162"/>
      <c r="D260" s="162"/>
      <c r="E260" s="162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1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 s="170"/>
      <c r="CC260" s="170"/>
      <c r="CD260" s="170"/>
      <c r="CE260" s="170"/>
      <c r="CF260" s="170"/>
      <c r="CG260" s="170"/>
      <c r="CH260" s="170"/>
      <c r="CI260" s="170"/>
      <c r="CJ260" s="170"/>
      <c r="CK260" s="170"/>
      <c r="CL260" s="170"/>
      <c r="CM260" s="170"/>
      <c r="CN260" s="170"/>
      <c r="CO260" s="170"/>
      <c r="CP260" s="170"/>
      <c r="CQ260" s="170"/>
      <c r="CR260" s="170"/>
      <c r="CS260" s="170"/>
      <c r="CT260" s="170"/>
      <c r="CU260" s="170"/>
      <c r="CV260" s="170"/>
      <c r="CW260" s="170"/>
      <c r="CX260" s="170"/>
      <c r="CY260" s="170"/>
      <c r="CZ260" s="170"/>
      <c r="DA260" s="170"/>
      <c r="DB260" s="170"/>
      <c r="DC260" s="170"/>
      <c r="DD260" s="170"/>
      <c r="DE260" s="170"/>
      <c r="DF260" s="170"/>
      <c r="DG260" s="170"/>
      <c r="DH260" s="170"/>
      <c r="DI260" s="170"/>
      <c r="DJ260" s="170"/>
      <c r="DK260" s="170"/>
      <c r="DL260" s="170"/>
      <c r="DM260" s="170"/>
      <c r="DN260" s="170"/>
    </row>
    <row r="261" spans="1:139" x14ac:dyDescent="0.2">
      <c r="A261" s="161"/>
      <c r="B261" s="162"/>
      <c r="C261" s="162"/>
      <c r="D261" s="162"/>
      <c r="E261" s="162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1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 s="170"/>
      <c r="CC261" s="170"/>
      <c r="CD261" s="170"/>
      <c r="CE261" s="170"/>
      <c r="CF261" s="170"/>
      <c r="CG261" s="170"/>
      <c r="CH261" s="170"/>
      <c r="CI261" s="170"/>
      <c r="CJ261" s="170"/>
      <c r="CK261" s="170"/>
      <c r="CL261" s="170"/>
      <c r="CM261" s="170"/>
      <c r="CN261" s="170"/>
      <c r="CO261" s="170"/>
      <c r="CP261" s="170"/>
      <c r="CQ261" s="170"/>
      <c r="CR261" s="170"/>
      <c r="CS261" s="170"/>
      <c r="CT261" s="170"/>
      <c r="CU261" s="170"/>
      <c r="CV261" s="170"/>
      <c r="CW261" s="170"/>
      <c r="CX261" s="170"/>
      <c r="CY261" s="170"/>
      <c r="CZ261" s="170"/>
      <c r="DA261" s="170"/>
      <c r="DB261" s="170"/>
      <c r="DC261" s="170"/>
      <c r="DD261" s="170"/>
      <c r="DE261" s="170"/>
      <c r="DF261" s="170"/>
      <c r="DG261" s="170"/>
      <c r="DH261" s="170"/>
      <c r="DI261" s="170"/>
      <c r="DJ261" s="170"/>
      <c r="DK261" s="170"/>
      <c r="DL261" s="170"/>
      <c r="DM261" s="170"/>
      <c r="DN261" s="170"/>
    </row>
    <row r="262" spans="1:139" x14ac:dyDescent="0.2">
      <c r="A262" s="161"/>
      <c r="B262" s="162"/>
      <c r="C262" s="162"/>
      <c r="D262" s="162"/>
      <c r="E262" s="162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1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 s="170"/>
      <c r="CC262" s="170"/>
      <c r="CD262" s="170"/>
      <c r="CE262" s="170"/>
      <c r="CF262" s="170"/>
      <c r="CG262" s="170"/>
      <c r="CH262" s="170"/>
      <c r="CI262" s="170"/>
      <c r="CJ262" s="170"/>
      <c r="CK262" s="170"/>
      <c r="CL262" s="170"/>
      <c r="CM262" s="170"/>
      <c r="CN262" s="170"/>
      <c r="CO262" s="170"/>
      <c r="CP262" s="170"/>
      <c r="CQ262" s="170"/>
      <c r="CR262" s="170"/>
      <c r="CS262" s="170"/>
      <c r="CT262" s="170"/>
      <c r="CU262" s="170"/>
      <c r="CV262" s="170"/>
      <c r="CW262" s="170"/>
      <c r="CX262" s="170"/>
      <c r="CY262" s="170"/>
      <c r="CZ262" s="170"/>
      <c r="DA262" s="170"/>
      <c r="DB262" s="170"/>
      <c r="DC262" s="170"/>
      <c r="DD262" s="170"/>
      <c r="DE262" s="170"/>
      <c r="DF262" s="170"/>
      <c r="DG262" s="170"/>
      <c r="DH262" s="170"/>
      <c r="DI262" s="170"/>
      <c r="DJ262" s="170"/>
      <c r="DK262" s="170"/>
      <c r="DL262" s="170"/>
      <c r="DM262" s="170"/>
      <c r="DN262" s="170"/>
    </row>
    <row r="263" spans="1:139" x14ac:dyDescent="0.2">
      <c r="A263" s="161"/>
      <c r="B263" s="162"/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1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 s="170"/>
      <c r="CC263" s="170"/>
      <c r="CD263" s="170"/>
      <c r="CE263" s="170"/>
      <c r="CF263" s="170"/>
      <c r="CG263" s="170"/>
      <c r="CH263" s="170"/>
      <c r="CI263" s="170"/>
      <c r="CJ263" s="170"/>
      <c r="CK263" s="170"/>
      <c r="CL263" s="170"/>
      <c r="CM263" s="170"/>
      <c r="CN263" s="170"/>
      <c r="CO263" s="170"/>
      <c r="CP263" s="170"/>
      <c r="CQ263" s="170"/>
      <c r="CR263" s="170"/>
      <c r="CS263" s="170"/>
      <c r="CT263" s="170"/>
      <c r="CU263" s="170"/>
      <c r="CV263" s="170"/>
      <c r="CW263" s="170"/>
      <c r="CX263" s="170"/>
      <c r="CY263" s="170"/>
      <c r="CZ263" s="170"/>
      <c r="DA263" s="170"/>
      <c r="DB263" s="170"/>
      <c r="DC263" s="170"/>
      <c r="DD263" s="170"/>
      <c r="DE263" s="170"/>
      <c r="DF263" s="170"/>
      <c r="DG263" s="170"/>
      <c r="DH263" s="170"/>
      <c r="DI263" s="170"/>
      <c r="DJ263" s="170"/>
      <c r="DK263" s="170"/>
      <c r="DL263" s="170"/>
      <c r="DM263" s="170"/>
      <c r="DN263" s="170"/>
    </row>
    <row r="264" spans="1:139" x14ac:dyDescent="0.2">
      <c r="A264" s="161"/>
      <c r="B264" s="162"/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1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 s="170"/>
      <c r="CC264" s="170"/>
      <c r="CD264" s="170"/>
      <c r="CE264" s="170"/>
      <c r="CF264" s="170"/>
      <c r="CG264" s="170"/>
      <c r="CH264" s="170"/>
      <c r="CI264" s="170"/>
      <c r="CJ264" s="170"/>
      <c r="CK264" s="170"/>
      <c r="CL264" s="170"/>
      <c r="CM264" s="170"/>
      <c r="CN264" s="170"/>
      <c r="CO264" s="170"/>
      <c r="CP264" s="170"/>
      <c r="CQ264" s="170"/>
      <c r="CR264" s="170"/>
      <c r="CS264" s="170"/>
      <c r="CT264" s="170"/>
      <c r="CU264" s="170"/>
      <c r="CV264" s="170"/>
      <c r="CW264" s="170"/>
      <c r="CX264" s="170"/>
      <c r="CY264" s="170"/>
      <c r="CZ264" s="170"/>
      <c r="DA264" s="170"/>
      <c r="DB264" s="161"/>
      <c r="DC264" s="161"/>
      <c r="DD264" s="161"/>
      <c r="DE264" s="161"/>
      <c r="DF264" s="161"/>
      <c r="DG264" s="161"/>
      <c r="DH264" s="170"/>
      <c r="DI264" s="170"/>
      <c r="DJ264" s="170"/>
      <c r="DK264" s="170"/>
      <c r="DL264" s="170"/>
      <c r="DM264" s="170"/>
      <c r="DN264" s="170"/>
    </row>
    <row r="265" spans="1:139" x14ac:dyDescent="0.2">
      <c r="A265" s="161"/>
      <c r="B265" s="162"/>
      <c r="C265" s="162"/>
      <c r="D265" s="162"/>
      <c r="E265" s="162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1"/>
      <c r="BH265" s="161"/>
      <c r="BI265" s="161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 s="170"/>
      <c r="CC265" s="170"/>
      <c r="CD265" s="170"/>
      <c r="CE265" s="170"/>
      <c r="CF265" s="170"/>
      <c r="CG265" s="170"/>
      <c r="CH265" s="170"/>
      <c r="CI265" s="170"/>
      <c r="CJ265" s="170"/>
      <c r="CK265" s="170"/>
      <c r="CL265" s="170"/>
      <c r="CM265" s="170"/>
      <c r="CN265" s="170"/>
      <c r="CO265" s="170"/>
      <c r="CP265" s="170"/>
      <c r="CQ265" s="170"/>
      <c r="CR265" s="170"/>
      <c r="CS265" s="170"/>
      <c r="CT265" s="170"/>
      <c r="CU265" s="170"/>
      <c r="CV265" s="170"/>
      <c r="CW265" s="170"/>
      <c r="CX265" s="170"/>
      <c r="CY265" s="170"/>
      <c r="CZ265" s="170"/>
      <c r="DA265" s="170"/>
      <c r="DB265" s="161"/>
      <c r="DC265" s="161"/>
      <c r="DD265" s="161"/>
      <c r="DE265" s="161"/>
      <c r="DF265" s="161"/>
      <c r="DG265" s="161"/>
      <c r="DH265" s="170"/>
      <c r="DI265" s="170"/>
      <c r="DJ265" s="170"/>
      <c r="DK265" s="161"/>
      <c r="DL265" s="161"/>
      <c r="DM265" s="161"/>
      <c r="DN265" s="161"/>
    </row>
    <row r="266" spans="1:139" x14ac:dyDescent="0.2">
      <c r="A266" s="161"/>
      <c r="B266" s="162"/>
      <c r="C266" s="162"/>
      <c r="D266" s="162"/>
      <c r="E266" s="162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1"/>
      <c r="BH266" s="161"/>
      <c r="BI266" s="161"/>
      <c r="BJ266" s="161"/>
      <c r="BK266" s="161"/>
      <c r="BL266" s="161"/>
      <c r="BM266" s="161"/>
      <c r="BN266" s="161"/>
      <c r="BO266" s="161"/>
      <c r="BP266" s="161"/>
      <c r="BQ266" s="161"/>
      <c r="BR266" s="161"/>
      <c r="BS266" s="161"/>
      <c r="BT266" s="161"/>
      <c r="BU266" s="161"/>
      <c r="BV266" s="161"/>
      <c r="BW266" s="161"/>
      <c r="BX266" s="161"/>
      <c r="BY266" s="161"/>
      <c r="BZ266" s="161"/>
      <c r="CA266" s="161"/>
      <c r="CB266" s="161"/>
      <c r="CC266" s="161"/>
      <c r="CD266" s="161"/>
      <c r="CE266" s="161"/>
      <c r="CF266" s="161"/>
      <c r="CG266" s="161"/>
      <c r="CH266" s="161"/>
      <c r="CI266" s="161"/>
      <c r="CJ266" s="161"/>
      <c r="CK266" s="161"/>
      <c r="CL266" s="161"/>
      <c r="CM266" s="161"/>
      <c r="CN266" s="161"/>
      <c r="CO266" s="161"/>
      <c r="CP266" s="161"/>
      <c r="CQ266" s="161"/>
      <c r="CR266" s="161"/>
      <c r="CS266" s="161"/>
      <c r="CT266" s="161"/>
      <c r="CU266" s="161"/>
      <c r="CV266" s="161"/>
      <c r="CW266" s="161"/>
      <c r="CX266" s="161"/>
      <c r="CY266" s="161"/>
      <c r="CZ266" s="161"/>
      <c r="DA266" s="161"/>
      <c r="DB266" s="161"/>
      <c r="DC266" s="161"/>
      <c r="DD266" s="161"/>
      <c r="DE266" s="161"/>
      <c r="DF266" s="161"/>
      <c r="DG266" s="161"/>
      <c r="DH266" s="161"/>
      <c r="DI266" s="161"/>
      <c r="DJ266" s="161"/>
      <c r="DK266" s="161"/>
      <c r="DL266" s="161"/>
      <c r="DM266" s="161"/>
      <c r="DN266" s="161"/>
    </row>
    <row r="267" spans="1:139" x14ac:dyDescent="0.2">
      <c r="A267" s="161"/>
      <c r="B267" s="162"/>
      <c r="C267" s="162"/>
      <c r="D267" s="162"/>
      <c r="E267" s="162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1"/>
      <c r="BH267" s="161"/>
      <c r="BI267" s="161"/>
      <c r="BJ267" s="161"/>
      <c r="BK267" s="161"/>
      <c r="BL267" s="161"/>
      <c r="BM267" s="161"/>
      <c r="BN267" s="161"/>
      <c r="BO267" s="161"/>
      <c r="BP267" s="161"/>
      <c r="BQ267" s="161"/>
      <c r="BR267" s="161"/>
      <c r="BS267" s="161"/>
      <c r="BT267" s="161"/>
      <c r="BU267" s="161"/>
      <c r="BV267" s="161"/>
      <c r="BW267" s="161"/>
      <c r="BX267" s="161"/>
      <c r="BY267" s="161"/>
      <c r="BZ267" s="161"/>
      <c r="CA267" s="161"/>
      <c r="CB267" s="161"/>
      <c r="CC267" s="161"/>
      <c r="CD267" s="161"/>
      <c r="CE267" s="161"/>
      <c r="CF267" s="161"/>
      <c r="CG267" s="161"/>
      <c r="CH267" s="161"/>
      <c r="CI267" s="161"/>
      <c r="CJ267" s="161"/>
      <c r="CK267" s="161"/>
      <c r="CL267" s="161"/>
      <c r="CM267" s="161"/>
      <c r="CN267" s="161"/>
      <c r="CO267" s="161"/>
      <c r="CP267" s="161"/>
      <c r="CQ267" s="161"/>
      <c r="CR267" s="161"/>
      <c r="CS267" s="161"/>
      <c r="CT267" s="161"/>
      <c r="CU267" s="161"/>
      <c r="CV267" s="161"/>
      <c r="CW267" s="161"/>
      <c r="CX267" s="161"/>
      <c r="CY267" s="161"/>
      <c r="CZ267" s="161"/>
      <c r="DA267" s="161"/>
      <c r="DB267" s="161"/>
      <c r="DC267" s="161"/>
      <c r="DD267" s="161"/>
      <c r="DE267" s="161"/>
      <c r="DF267" s="161"/>
      <c r="DG267" s="161"/>
      <c r="DH267" s="161"/>
      <c r="DI267" s="161"/>
      <c r="DJ267" s="161"/>
      <c r="DK267" s="161"/>
      <c r="DL267" s="161"/>
      <c r="DM267" s="161"/>
      <c r="DN267" s="161"/>
    </row>
    <row r="268" spans="1:139" x14ac:dyDescent="0.2">
      <c r="A268" s="161"/>
      <c r="B268" s="162"/>
      <c r="C268" s="162"/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1"/>
      <c r="BH268" s="161"/>
      <c r="BI268" s="161"/>
      <c r="BJ268" s="161"/>
      <c r="BK268" s="161"/>
      <c r="BL268" s="161"/>
      <c r="BM268" s="161"/>
      <c r="BN268" s="161"/>
      <c r="BO268" s="161"/>
      <c r="BP268" s="161"/>
      <c r="BQ268" s="161"/>
      <c r="BR268" s="161"/>
      <c r="BS268" s="161"/>
      <c r="BT268" s="161"/>
      <c r="BU268" s="161"/>
      <c r="BV268" s="161"/>
      <c r="BW268" s="161"/>
      <c r="BX268" s="161"/>
      <c r="BY268" s="161"/>
      <c r="BZ268" s="161"/>
      <c r="CA268" s="161"/>
      <c r="CB268" s="161"/>
      <c r="CC268" s="161"/>
      <c r="CD268" s="161"/>
      <c r="CE268" s="161"/>
      <c r="CF268" s="161"/>
      <c r="CG268" s="161"/>
      <c r="CH268" s="161"/>
      <c r="CI268" s="161"/>
      <c r="CJ268" s="161"/>
      <c r="CK268" s="161"/>
      <c r="CL268" s="161"/>
      <c r="CM268" s="161"/>
      <c r="CN268" s="161"/>
      <c r="CO268" s="161"/>
      <c r="CP268" s="161"/>
      <c r="CQ268" s="161"/>
      <c r="CR268" s="161"/>
      <c r="CS268" s="161"/>
      <c r="CT268" s="161"/>
      <c r="CU268" s="161"/>
      <c r="CV268" s="161"/>
      <c r="CW268" s="161"/>
      <c r="CX268" s="161"/>
      <c r="CY268" s="161"/>
      <c r="CZ268" s="161"/>
      <c r="DA268" s="161"/>
      <c r="DB268" s="161"/>
      <c r="DC268" s="161"/>
      <c r="DD268" s="161"/>
      <c r="DE268" s="161"/>
      <c r="DF268" s="161"/>
      <c r="DG268" s="161"/>
      <c r="DH268" s="161"/>
      <c r="DI268" s="161"/>
      <c r="DJ268" s="161"/>
      <c r="DK268" s="161"/>
      <c r="DL268" s="161"/>
      <c r="DM268" s="161"/>
      <c r="DN268" s="161"/>
    </row>
    <row r="269" spans="1:139" x14ac:dyDescent="0.2">
      <c r="A269" s="161"/>
      <c r="B269" s="162"/>
      <c r="C269" s="162"/>
      <c r="D269" s="162"/>
      <c r="E269" s="162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1"/>
      <c r="BH269" s="161"/>
      <c r="BI269" s="161"/>
      <c r="BJ269" s="161"/>
      <c r="BK269" s="161"/>
      <c r="BL269" s="161"/>
      <c r="BM269" s="161"/>
      <c r="BN269" s="161"/>
      <c r="BO269" s="161"/>
      <c r="BP269" s="161"/>
      <c r="BQ269" s="161"/>
      <c r="BR269" s="161"/>
      <c r="BS269" s="161"/>
      <c r="BT269" s="161"/>
      <c r="BU269" s="161"/>
      <c r="BV269" s="161"/>
      <c r="BW269" s="161"/>
      <c r="BX269" s="161"/>
      <c r="BY269" s="161"/>
      <c r="BZ269" s="161"/>
      <c r="CA269" s="161"/>
      <c r="CB269" s="161"/>
      <c r="CC269" s="161"/>
      <c r="CD269" s="161"/>
      <c r="CE269" s="161"/>
      <c r="CF269" s="161"/>
      <c r="CG269" s="161"/>
      <c r="CH269" s="161"/>
      <c r="CI269" s="161"/>
      <c r="CJ269" s="161"/>
      <c r="CK269" s="161"/>
      <c r="CL269" s="161"/>
      <c r="CM269" s="161"/>
      <c r="CN269" s="161"/>
      <c r="CO269" s="161"/>
      <c r="CP269" s="161"/>
      <c r="CQ269" s="161"/>
      <c r="CR269" s="161"/>
      <c r="CS269" s="161"/>
      <c r="CT269" s="161"/>
      <c r="CU269" s="161"/>
      <c r="CV269" s="161"/>
      <c r="CW269" s="161"/>
      <c r="CX269" s="161"/>
      <c r="CY269" s="161"/>
      <c r="CZ269" s="161"/>
      <c r="DA269" s="161"/>
      <c r="DB269" s="161"/>
      <c r="DC269" s="161"/>
      <c r="DD269" s="161"/>
      <c r="DE269" s="161"/>
      <c r="DF269" s="161"/>
      <c r="DG269" s="161"/>
      <c r="DH269" s="161"/>
      <c r="DI269" s="161"/>
      <c r="DJ269" s="161"/>
      <c r="DK269" s="161"/>
      <c r="DL269" s="161"/>
      <c r="DM269" s="161"/>
      <c r="DN269" s="161"/>
    </row>
    <row r="270" spans="1:139" x14ac:dyDescent="0.2">
      <c r="A270" s="161"/>
      <c r="B270" s="162"/>
      <c r="C270" s="162"/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1"/>
      <c r="BH270" s="161"/>
      <c r="BI270" s="161"/>
      <c r="BJ270" s="161"/>
      <c r="BK270" s="161"/>
      <c r="BL270" s="161"/>
      <c r="BM270" s="161"/>
      <c r="BN270" s="161"/>
      <c r="BO270" s="161"/>
      <c r="BP270" s="161"/>
      <c r="BQ270" s="161"/>
      <c r="BR270" s="161"/>
      <c r="BS270" s="161"/>
      <c r="BT270" s="161"/>
      <c r="BU270" s="161"/>
      <c r="BV270" s="161"/>
      <c r="BW270" s="161"/>
      <c r="BX270" s="161"/>
      <c r="BY270" s="161"/>
      <c r="BZ270" s="161"/>
      <c r="CA270" s="161"/>
      <c r="CB270" s="161"/>
      <c r="CC270" s="161"/>
      <c r="CD270" s="161"/>
      <c r="CE270" s="161"/>
      <c r="CF270" s="161"/>
      <c r="CG270" s="161"/>
      <c r="CH270" s="161"/>
      <c r="CI270" s="161"/>
      <c r="CJ270" s="161"/>
      <c r="CK270" s="161"/>
      <c r="CL270" s="161"/>
      <c r="CM270" s="161"/>
      <c r="CN270" s="161"/>
      <c r="CO270" s="161"/>
      <c r="CP270" s="161"/>
      <c r="CQ270" s="161"/>
      <c r="CR270" s="161"/>
      <c r="CS270" s="161"/>
      <c r="CT270" s="161"/>
      <c r="CU270" s="161"/>
      <c r="CV270" s="161"/>
      <c r="CW270" s="161"/>
      <c r="CX270" s="161"/>
      <c r="CY270" s="161"/>
      <c r="CZ270" s="161"/>
      <c r="DA270" s="161"/>
      <c r="DB270" s="161"/>
      <c r="DC270" s="161"/>
      <c r="DD270" s="161"/>
      <c r="DE270" s="161"/>
      <c r="DF270" s="161"/>
      <c r="DG270" s="161"/>
      <c r="DH270" s="161"/>
      <c r="DI270" s="161"/>
      <c r="DJ270" s="161"/>
      <c r="DK270" s="161"/>
      <c r="DL270" s="161"/>
      <c r="DM270" s="161"/>
      <c r="DN270" s="161"/>
      <c r="DO270" s="161"/>
      <c r="DP270" s="161"/>
      <c r="DQ270" s="161"/>
      <c r="DR270" s="161"/>
      <c r="DS270" s="161"/>
      <c r="DT270" s="161"/>
      <c r="DU270" s="161"/>
      <c r="DV270" s="161"/>
      <c r="DW270" s="161"/>
      <c r="DX270" s="161"/>
      <c r="DY270" s="161"/>
      <c r="DZ270" s="161"/>
      <c r="EA270" s="161"/>
      <c r="EB270" s="161"/>
      <c r="EC270" s="161"/>
      <c r="ED270" s="161"/>
      <c r="EE270" s="161"/>
      <c r="EF270" s="161"/>
      <c r="EG270" s="161"/>
      <c r="EH270" s="161"/>
      <c r="EI270" s="161"/>
    </row>
    <row r="271" spans="1:139" x14ac:dyDescent="0.2">
      <c r="A271" s="161"/>
      <c r="B271" s="162"/>
      <c r="C271" s="162"/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1"/>
      <c r="BH271" s="161"/>
      <c r="BI271" s="161"/>
      <c r="BJ271" s="161"/>
      <c r="BK271" s="161"/>
      <c r="BL271" s="161"/>
      <c r="BM271" s="161"/>
      <c r="BN271" s="161"/>
      <c r="BO271" s="161"/>
      <c r="BP271" s="161"/>
      <c r="BQ271" s="161"/>
      <c r="BR271" s="161"/>
      <c r="BS271" s="161"/>
      <c r="BT271" s="161"/>
      <c r="BU271" s="161"/>
      <c r="BV271" s="161"/>
      <c r="BW271" s="161"/>
      <c r="BX271" s="161"/>
      <c r="BY271" s="161"/>
      <c r="BZ271" s="161"/>
      <c r="CA271" s="161"/>
      <c r="CB271" s="161"/>
      <c r="CC271" s="161"/>
      <c r="CD271" s="161"/>
      <c r="CE271" s="161"/>
      <c r="CF271" s="161"/>
      <c r="CG271" s="161"/>
      <c r="CH271" s="161"/>
      <c r="CI271" s="161"/>
      <c r="CJ271" s="161"/>
      <c r="CK271" s="161"/>
      <c r="CL271" s="161"/>
      <c r="CM271" s="161"/>
      <c r="CN271" s="161"/>
      <c r="CO271" s="161"/>
      <c r="CP271" s="161"/>
      <c r="CQ271" s="161"/>
      <c r="CR271" s="161"/>
      <c r="CS271" s="161"/>
      <c r="CT271" s="161"/>
      <c r="CU271" s="161"/>
      <c r="CV271" s="161"/>
      <c r="CW271" s="161"/>
      <c r="CX271" s="161"/>
      <c r="CY271" s="161"/>
      <c r="CZ271" s="161"/>
      <c r="DA271" s="161"/>
      <c r="DB271" s="161"/>
      <c r="DC271" s="161"/>
      <c r="DD271" s="161"/>
      <c r="DE271" s="161"/>
      <c r="DF271" s="161"/>
      <c r="DG271" s="161"/>
      <c r="DH271" s="161"/>
      <c r="DI271" s="161"/>
      <c r="DJ271" s="161"/>
      <c r="DK271" s="161"/>
      <c r="DL271" s="161"/>
      <c r="DM271" s="161"/>
      <c r="DN271" s="161"/>
      <c r="DO271" s="161"/>
      <c r="DP271" s="161"/>
      <c r="DQ271" s="161"/>
      <c r="DR271" s="161"/>
      <c r="DS271" s="161"/>
      <c r="DT271" s="161"/>
      <c r="DU271" s="161"/>
      <c r="DV271" s="161"/>
      <c r="DW271" s="161"/>
      <c r="DX271" s="161"/>
      <c r="DY271" s="161"/>
      <c r="DZ271" s="161"/>
      <c r="EA271" s="161"/>
      <c r="EB271" s="161"/>
      <c r="EC271" s="161"/>
      <c r="ED271" s="161"/>
      <c r="EE271" s="161"/>
      <c r="EF271" s="161"/>
      <c r="EG271" s="161"/>
      <c r="EH271" s="161"/>
      <c r="EI271" s="161"/>
    </row>
    <row r="272" spans="1:139" x14ac:dyDescent="0.2">
      <c r="A272" s="161"/>
      <c r="B272" s="162"/>
      <c r="C272" s="162"/>
      <c r="D272" s="162"/>
      <c r="E272" s="162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1"/>
      <c r="BH272" s="161"/>
      <c r="BI272" s="161"/>
      <c r="BJ272" s="161"/>
      <c r="BK272" s="161"/>
      <c r="BL272" s="161"/>
      <c r="BM272" s="161"/>
      <c r="BN272" s="161"/>
      <c r="BO272" s="161"/>
      <c r="BP272" s="161"/>
      <c r="BQ272" s="161"/>
      <c r="BR272" s="161"/>
      <c r="BS272" s="161"/>
      <c r="BT272" s="161"/>
      <c r="BU272" s="161"/>
      <c r="BV272" s="161"/>
      <c r="BW272" s="161"/>
      <c r="BX272" s="161"/>
      <c r="BY272" s="161"/>
      <c r="BZ272" s="161"/>
      <c r="CA272" s="161"/>
      <c r="CB272" s="161"/>
      <c r="CC272" s="161"/>
      <c r="CD272" s="161"/>
      <c r="CE272" s="161"/>
      <c r="CF272" s="161"/>
      <c r="CG272" s="161"/>
      <c r="CH272" s="161"/>
      <c r="CI272" s="161"/>
      <c r="CJ272" s="161"/>
      <c r="CK272" s="161"/>
      <c r="CL272" s="161"/>
      <c r="CM272" s="161"/>
      <c r="CN272" s="161"/>
      <c r="CO272" s="161"/>
      <c r="CP272" s="161"/>
      <c r="CQ272" s="161"/>
      <c r="CR272" s="161"/>
      <c r="CS272" s="161"/>
      <c r="CT272" s="161"/>
      <c r="CU272" s="161"/>
      <c r="CV272" s="161"/>
      <c r="CW272" s="161"/>
      <c r="CX272" s="161"/>
      <c r="CY272" s="161"/>
      <c r="CZ272" s="161"/>
      <c r="DA272" s="161"/>
      <c r="DB272" s="161"/>
      <c r="DC272" s="161"/>
      <c r="DD272" s="161"/>
      <c r="DE272" s="161"/>
      <c r="DF272" s="161"/>
      <c r="DG272" s="161"/>
      <c r="DH272" s="161"/>
      <c r="DI272" s="161"/>
      <c r="DJ272" s="161"/>
      <c r="DK272" s="161"/>
      <c r="DL272" s="161"/>
      <c r="DM272" s="161"/>
      <c r="DN272" s="161"/>
      <c r="DO272" s="161"/>
      <c r="DP272" s="161"/>
      <c r="DQ272" s="161"/>
      <c r="DR272" s="161"/>
      <c r="DS272" s="161"/>
      <c r="DT272" s="161"/>
      <c r="DU272" s="161"/>
      <c r="DV272" s="161"/>
      <c r="DW272" s="161"/>
      <c r="DX272" s="161"/>
      <c r="DY272" s="161"/>
      <c r="DZ272" s="161"/>
      <c r="EA272" s="161"/>
      <c r="EB272" s="161"/>
      <c r="EC272" s="161"/>
      <c r="ED272" s="161"/>
      <c r="EE272" s="161"/>
      <c r="EF272" s="161"/>
      <c r="EG272" s="161"/>
      <c r="EH272" s="161"/>
      <c r="EI272" s="161"/>
    </row>
    <row r="273" spans="1:139" x14ac:dyDescent="0.2">
      <c r="A273" s="161"/>
      <c r="B273" s="162"/>
      <c r="C273" s="162"/>
      <c r="D273" s="162"/>
      <c r="E273" s="162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1"/>
      <c r="BH273" s="161"/>
      <c r="BI273" s="161"/>
      <c r="BJ273" s="161"/>
      <c r="BK273" s="161"/>
      <c r="BL273" s="161"/>
      <c r="BM273" s="161"/>
      <c r="BN273" s="161"/>
      <c r="BO273" s="161"/>
      <c r="BP273" s="161"/>
      <c r="BQ273" s="161"/>
      <c r="BR273" s="161"/>
      <c r="BS273" s="161"/>
      <c r="BT273" s="161"/>
      <c r="BU273" s="161"/>
      <c r="BV273" s="161"/>
      <c r="BW273" s="161"/>
      <c r="BX273" s="161"/>
      <c r="BY273" s="161"/>
      <c r="BZ273" s="161"/>
      <c r="CA273" s="161"/>
      <c r="CB273" s="161"/>
      <c r="CC273" s="161"/>
      <c r="CD273" s="161"/>
      <c r="CE273" s="161"/>
      <c r="CF273" s="161"/>
      <c r="CG273" s="161"/>
      <c r="CH273" s="161"/>
      <c r="CI273" s="161"/>
      <c r="CJ273" s="161"/>
      <c r="CK273" s="161"/>
      <c r="CL273" s="161"/>
      <c r="CM273" s="161"/>
      <c r="CN273" s="161"/>
      <c r="CO273" s="161"/>
      <c r="CP273" s="161"/>
      <c r="CQ273" s="161"/>
      <c r="CR273" s="161"/>
      <c r="CS273" s="161"/>
      <c r="CT273" s="161"/>
      <c r="CU273" s="161"/>
      <c r="CV273" s="161"/>
      <c r="CW273" s="161"/>
      <c r="CX273" s="161"/>
      <c r="CY273" s="161"/>
      <c r="CZ273" s="161"/>
      <c r="DA273" s="161"/>
      <c r="DB273" s="161"/>
      <c r="DC273" s="161"/>
      <c r="DD273" s="161"/>
      <c r="DE273" s="161"/>
      <c r="DF273" s="161"/>
      <c r="DG273" s="161"/>
      <c r="DH273" s="161"/>
      <c r="DI273" s="161"/>
      <c r="DJ273" s="161"/>
      <c r="DK273" s="161"/>
      <c r="DL273" s="161"/>
      <c r="DM273" s="161"/>
      <c r="DN273" s="161"/>
      <c r="DO273" s="161"/>
      <c r="DP273" s="161"/>
      <c r="DQ273" s="161"/>
      <c r="DR273" s="161"/>
      <c r="DS273" s="161"/>
      <c r="DT273" s="161"/>
      <c r="DU273" s="161"/>
      <c r="DV273" s="161"/>
      <c r="DW273" s="161"/>
      <c r="DX273" s="161"/>
      <c r="DY273" s="161"/>
      <c r="DZ273" s="161"/>
      <c r="EA273" s="161"/>
      <c r="EB273" s="161"/>
      <c r="EC273" s="161"/>
      <c r="ED273" s="161"/>
      <c r="EE273" s="161"/>
      <c r="EF273" s="161"/>
      <c r="EG273" s="161"/>
      <c r="EH273" s="161"/>
      <c r="EI273" s="161"/>
    </row>
    <row r="274" spans="1:139" x14ac:dyDescent="0.2">
      <c r="A274" s="161"/>
      <c r="B274" s="162"/>
      <c r="C274" s="162"/>
      <c r="D274" s="162"/>
      <c r="E274" s="162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1"/>
      <c r="BH274" s="161"/>
      <c r="BI274" s="161"/>
      <c r="BJ274" s="161"/>
      <c r="BK274" s="161"/>
      <c r="BL274" s="161"/>
      <c r="BM274" s="161"/>
      <c r="BN274" s="161"/>
      <c r="BO274" s="161"/>
      <c r="BP274" s="161"/>
      <c r="BQ274" s="161"/>
      <c r="BR274" s="161"/>
      <c r="BS274" s="161"/>
      <c r="BT274" s="161"/>
      <c r="BU274" s="161"/>
      <c r="BV274" s="161"/>
      <c r="BW274" s="161"/>
      <c r="BX274" s="161"/>
      <c r="BY274" s="161"/>
      <c r="BZ274" s="161"/>
      <c r="CA274" s="161"/>
      <c r="CB274" s="161"/>
      <c r="CC274" s="161"/>
      <c r="CD274" s="161"/>
      <c r="CE274" s="161"/>
      <c r="CF274" s="161"/>
      <c r="CG274" s="161"/>
      <c r="CH274" s="161"/>
      <c r="CI274" s="161"/>
      <c r="CJ274" s="161"/>
      <c r="CK274" s="161"/>
      <c r="CL274" s="161"/>
      <c r="CM274" s="161"/>
      <c r="CN274" s="161"/>
      <c r="CO274" s="161"/>
      <c r="CP274" s="161"/>
      <c r="CQ274" s="161"/>
      <c r="CR274" s="161"/>
      <c r="CS274" s="161"/>
      <c r="CT274" s="161"/>
      <c r="CU274" s="161"/>
      <c r="CV274" s="161"/>
      <c r="CW274" s="161"/>
      <c r="CX274" s="161"/>
      <c r="CY274" s="161"/>
      <c r="CZ274" s="161"/>
      <c r="DA274" s="161"/>
      <c r="DB274" s="161"/>
      <c r="DC274" s="161"/>
      <c r="DD274" s="161"/>
      <c r="DE274" s="161"/>
      <c r="DF274" s="161"/>
      <c r="DG274" s="161"/>
      <c r="DH274" s="161"/>
      <c r="DI274" s="161"/>
      <c r="DJ274" s="161"/>
      <c r="DK274" s="161"/>
      <c r="DL274" s="161"/>
      <c r="DM274" s="161"/>
      <c r="DN274" s="161"/>
      <c r="DO274" s="161"/>
      <c r="DP274" s="161"/>
      <c r="DQ274" s="161"/>
      <c r="DR274" s="161"/>
      <c r="DS274" s="161"/>
      <c r="DT274" s="161"/>
      <c r="DU274" s="161"/>
      <c r="DV274" s="161"/>
      <c r="DW274" s="161"/>
      <c r="DX274" s="161"/>
      <c r="DY274" s="161"/>
      <c r="DZ274" s="161"/>
      <c r="EA274" s="161"/>
      <c r="EB274" s="161"/>
      <c r="EC274" s="161"/>
      <c r="ED274" s="161"/>
      <c r="EE274" s="161"/>
      <c r="EF274" s="161"/>
      <c r="EG274" s="161"/>
      <c r="EH274" s="161"/>
      <c r="EI274" s="161"/>
    </row>
    <row r="275" spans="1:139" x14ac:dyDescent="0.2">
      <c r="A275" s="161"/>
      <c r="B275" s="162"/>
      <c r="C275" s="162"/>
      <c r="D275" s="162"/>
      <c r="E275" s="162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1"/>
      <c r="BH275" s="161"/>
      <c r="BI275" s="161"/>
      <c r="BJ275" s="161"/>
      <c r="BK275" s="161"/>
      <c r="BL275" s="161"/>
      <c r="BM275" s="161"/>
      <c r="BN275" s="161"/>
      <c r="BO275" s="161"/>
      <c r="BP275" s="161"/>
      <c r="BQ275" s="161"/>
      <c r="BR275" s="161"/>
      <c r="BS275" s="161"/>
      <c r="BT275" s="161"/>
      <c r="BU275" s="161"/>
      <c r="BV275" s="161"/>
      <c r="BW275" s="161"/>
      <c r="BX275" s="161"/>
      <c r="BY275" s="161"/>
      <c r="BZ275" s="161"/>
      <c r="CA275" s="161"/>
      <c r="CB275" s="161"/>
      <c r="CC275" s="161"/>
      <c r="CD275" s="161"/>
      <c r="CE275" s="161"/>
      <c r="CF275" s="161"/>
      <c r="CG275" s="161"/>
      <c r="CH275" s="161"/>
      <c r="CI275" s="161"/>
      <c r="CJ275" s="161"/>
      <c r="CK275" s="161"/>
      <c r="CL275" s="161"/>
      <c r="CM275" s="161"/>
      <c r="CN275" s="161"/>
      <c r="CO275" s="161"/>
      <c r="CP275" s="161"/>
      <c r="CQ275" s="161"/>
      <c r="CR275" s="161"/>
      <c r="CS275" s="161"/>
      <c r="CT275" s="161"/>
      <c r="CU275" s="161"/>
      <c r="CV275" s="161"/>
      <c r="CW275" s="161"/>
      <c r="CX275" s="161"/>
      <c r="CY275" s="161"/>
      <c r="CZ275" s="161"/>
      <c r="DA275" s="161"/>
      <c r="DB275" s="170"/>
      <c r="DC275" s="170"/>
      <c r="DD275" s="170"/>
      <c r="DE275" s="170"/>
      <c r="DF275" s="170"/>
      <c r="DG275" s="170"/>
      <c r="DH275" s="161"/>
      <c r="DI275" s="161"/>
      <c r="DJ275" s="161"/>
      <c r="DK275" s="161"/>
      <c r="DL275" s="161"/>
      <c r="DM275" s="161"/>
      <c r="DN275" s="161"/>
      <c r="DO275" s="161"/>
      <c r="DP275" s="161"/>
      <c r="DQ275" s="161"/>
      <c r="DR275" s="161"/>
      <c r="DS275" s="161"/>
      <c r="DT275" s="161"/>
      <c r="DU275" s="161"/>
      <c r="DV275" s="161"/>
      <c r="DW275" s="161"/>
      <c r="DX275" s="161"/>
      <c r="DY275" s="161"/>
      <c r="DZ275" s="161"/>
      <c r="EA275" s="161"/>
      <c r="EB275" s="161"/>
      <c r="EC275" s="161"/>
      <c r="ED275" s="161"/>
      <c r="EE275" s="161"/>
      <c r="EF275" s="161"/>
      <c r="EG275" s="161"/>
      <c r="EH275" s="161"/>
      <c r="EI275" s="161"/>
    </row>
    <row r="276" spans="1:139" x14ac:dyDescent="0.2">
      <c r="A276" s="161"/>
      <c r="B276" s="162"/>
      <c r="C276" s="162"/>
      <c r="D276" s="162"/>
      <c r="E276" s="162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1"/>
      <c r="BH276" s="170"/>
      <c r="BI276" s="170"/>
      <c r="BJ276" s="161"/>
      <c r="BK276" s="161"/>
      <c r="BL276" s="161"/>
      <c r="BM276" s="161"/>
      <c r="BN276" s="161"/>
      <c r="BO276" s="161"/>
      <c r="BP276" s="161"/>
      <c r="BQ276" s="161"/>
      <c r="BR276" s="161"/>
      <c r="BS276" s="161"/>
      <c r="BT276" s="161"/>
      <c r="BU276" s="161"/>
      <c r="BV276" s="161"/>
      <c r="BW276" s="161"/>
      <c r="BX276" s="161"/>
      <c r="BY276" s="161"/>
      <c r="BZ276" s="161"/>
      <c r="CA276" s="161"/>
      <c r="CB276" s="161"/>
      <c r="CC276" s="161"/>
      <c r="CD276" s="161"/>
      <c r="CE276" s="161"/>
      <c r="CF276" s="161"/>
      <c r="CG276" s="161"/>
      <c r="CH276" s="161"/>
      <c r="CI276" s="161"/>
      <c r="CJ276" s="161"/>
      <c r="CK276" s="161"/>
      <c r="CL276" s="161"/>
      <c r="CM276" s="161"/>
      <c r="CN276" s="161"/>
      <c r="CO276" s="161"/>
      <c r="CP276" s="161"/>
      <c r="CQ276" s="161"/>
      <c r="CR276" s="161"/>
      <c r="CS276" s="161"/>
      <c r="CT276" s="161"/>
      <c r="CU276" s="161"/>
      <c r="CV276" s="161"/>
      <c r="CW276" s="161"/>
      <c r="CX276" s="161"/>
      <c r="CY276" s="161"/>
      <c r="CZ276" s="161"/>
      <c r="DA276" s="161"/>
      <c r="DB276" s="170"/>
      <c r="DC276" s="170"/>
      <c r="DD276" s="170"/>
      <c r="DE276" s="170"/>
      <c r="DF276" s="170"/>
      <c r="DG276" s="170"/>
      <c r="DH276" s="161"/>
      <c r="DI276" s="161"/>
      <c r="DJ276" s="161"/>
      <c r="DK276" s="170"/>
      <c r="DL276" s="170"/>
      <c r="DM276" s="170"/>
      <c r="DN276" s="170"/>
      <c r="DO276" s="170"/>
      <c r="DP276" s="170"/>
      <c r="DQ276" s="170"/>
      <c r="DR276" s="170"/>
      <c r="DS276" s="170"/>
      <c r="DT276" s="170"/>
      <c r="DU276" s="170"/>
      <c r="DV276" s="170"/>
      <c r="DW276" s="170"/>
      <c r="DX276" s="170"/>
      <c r="DY276" s="170"/>
      <c r="DZ276" s="170"/>
      <c r="EA276" s="170"/>
      <c r="EB276" s="170"/>
      <c r="EC276" s="170"/>
      <c r="ED276" s="170"/>
      <c r="EE276" s="170"/>
      <c r="EF276" s="170"/>
      <c r="EG276" s="170"/>
      <c r="EH276" s="170"/>
      <c r="EI276" s="170"/>
    </row>
    <row r="277" spans="1:139" x14ac:dyDescent="0.2">
      <c r="A277" s="161"/>
      <c r="B277" s="162"/>
      <c r="C277" s="162"/>
      <c r="D277" s="162"/>
      <c r="E277" s="162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1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 s="170"/>
      <c r="CC277" s="170"/>
      <c r="CD277" s="170"/>
      <c r="CE277" s="170"/>
      <c r="CF277" s="170"/>
      <c r="CG277" s="170"/>
      <c r="CH277" s="170"/>
      <c r="CI277" s="170"/>
      <c r="CJ277" s="170"/>
      <c r="CK277" s="170"/>
      <c r="CL277" s="170"/>
      <c r="CM277" s="170"/>
      <c r="CN277" s="170"/>
      <c r="CO277" s="170"/>
      <c r="CP277" s="170"/>
      <c r="CQ277" s="170"/>
      <c r="CR277" s="170"/>
      <c r="CS277" s="170"/>
      <c r="CT277" s="170"/>
      <c r="CU277" s="170"/>
      <c r="CV277" s="170"/>
      <c r="CW277" s="170"/>
      <c r="CX277" s="170"/>
      <c r="CY277" s="170"/>
      <c r="CZ277" s="170"/>
      <c r="DA277" s="170"/>
      <c r="DB277" s="170"/>
      <c r="DC277" s="170"/>
      <c r="DD277" s="170"/>
      <c r="DE277" s="170"/>
      <c r="DF277" s="170"/>
      <c r="DG277" s="170"/>
      <c r="DH277" s="170"/>
      <c r="DI277" s="170"/>
      <c r="DJ277" s="170"/>
      <c r="DK277" s="170"/>
      <c r="DL277" s="170"/>
      <c r="DM277" s="170"/>
      <c r="DN277" s="170"/>
      <c r="DO277" s="170"/>
      <c r="DP277" s="170"/>
      <c r="DQ277" s="170"/>
      <c r="DR277" s="170"/>
      <c r="DS277" s="170"/>
      <c r="DT277" s="170"/>
      <c r="DU277" s="170"/>
      <c r="DV277" s="170"/>
      <c r="DW277" s="170"/>
      <c r="DX277" s="170"/>
      <c r="DY277" s="170"/>
      <c r="DZ277" s="170"/>
      <c r="EA277" s="170"/>
      <c r="EB277" s="170"/>
      <c r="EC277" s="170"/>
      <c r="ED277" s="170"/>
      <c r="EE277" s="170"/>
      <c r="EF277" s="170"/>
      <c r="EG277" s="170"/>
      <c r="EH277" s="170"/>
      <c r="EI277" s="170"/>
    </row>
    <row r="278" spans="1:139" x14ac:dyDescent="0.2">
      <c r="A278" s="161"/>
      <c r="B278" s="162"/>
      <c r="C278" s="162"/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1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 s="170"/>
      <c r="CC278" s="170"/>
      <c r="CD278" s="170"/>
      <c r="CE278" s="170"/>
      <c r="CF278" s="170"/>
      <c r="CG278" s="170"/>
      <c r="CH278" s="170"/>
      <c r="CI278" s="170"/>
      <c r="CJ278" s="170"/>
      <c r="CK278" s="170"/>
      <c r="CL278" s="170"/>
      <c r="CM278" s="170"/>
      <c r="CN278" s="170"/>
      <c r="CO278" s="170"/>
      <c r="CP278" s="170"/>
      <c r="CQ278" s="170"/>
      <c r="CR278" s="170"/>
      <c r="CS278" s="170"/>
      <c r="CT278" s="170"/>
      <c r="CU278" s="170"/>
      <c r="CV278" s="170"/>
      <c r="CW278" s="170"/>
      <c r="CX278" s="170"/>
      <c r="CY278" s="170"/>
      <c r="CZ278" s="170"/>
      <c r="DA278" s="170"/>
      <c r="DB278" s="170"/>
      <c r="DC278" s="170"/>
      <c r="DD278" s="170"/>
      <c r="DE278" s="170"/>
      <c r="DF278" s="170"/>
      <c r="DG278" s="170"/>
      <c r="DH278" s="170"/>
      <c r="DI278" s="170"/>
      <c r="DJ278" s="170"/>
      <c r="DK278" s="170"/>
      <c r="DL278" s="170"/>
      <c r="DM278" s="170"/>
      <c r="DN278" s="170"/>
      <c r="DO278" s="170"/>
      <c r="DP278" s="170"/>
      <c r="DQ278" s="170"/>
      <c r="DR278" s="170"/>
      <c r="DS278" s="170"/>
      <c r="DT278" s="170"/>
      <c r="DU278" s="170"/>
      <c r="DV278" s="170"/>
      <c r="DW278" s="170"/>
      <c r="DX278" s="170"/>
      <c r="DY278" s="170"/>
      <c r="DZ278" s="170"/>
      <c r="EA278" s="170"/>
      <c r="EB278" s="170"/>
      <c r="EC278" s="170"/>
      <c r="ED278" s="170"/>
      <c r="EE278" s="170"/>
      <c r="EF278" s="170"/>
      <c r="EG278" s="170"/>
      <c r="EH278" s="170"/>
      <c r="EI278" s="170"/>
    </row>
    <row r="279" spans="1:139" x14ac:dyDescent="0.2">
      <c r="A279" s="161"/>
      <c r="B279" s="162"/>
      <c r="C279" s="162"/>
      <c r="D279" s="162"/>
      <c r="E279" s="162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1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 s="170"/>
      <c r="CC279" s="170"/>
      <c r="CD279" s="170"/>
      <c r="CE279" s="170"/>
      <c r="CF279" s="170"/>
      <c r="CG279" s="170"/>
      <c r="CH279" s="170"/>
      <c r="CI279" s="170"/>
      <c r="CJ279" s="170"/>
      <c r="CK279" s="170"/>
      <c r="CL279" s="170"/>
      <c r="CM279" s="170"/>
      <c r="CN279" s="170"/>
      <c r="CO279" s="170"/>
      <c r="CP279" s="170"/>
      <c r="CQ279" s="170"/>
      <c r="CR279" s="170"/>
      <c r="CS279" s="170"/>
      <c r="CT279" s="170"/>
      <c r="CU279" s="170"/>
      <c r="CV279" s="170"/>
      <c r="CW279" s="170"/>
      <c r="CX279" s="170"/>
      <c r="CY279" s="170"/>
      <c r="CZ279" s="170"/>
      <c r="DA279" s="170"/>
      <c r="DB279" s="170"/>
      <c r="DC279" s="170"/>
      <c r="DD279" s="170"/>
      <c r="DE279" s="170"/>
      <c r="DF279" s="170"/>
      <c r="DG279" s="170"/>
      <c r="DH279" s="170"/>
      <c r="DI279" s="170"/>
      <c r="DJ279" s="170"/>
      <c r="DK279" s="170"/>
      <c r="DL279" s="170"/>
      <c r="DM279" s="170"/>
      <c r="DN279" s="170"/>
      <c r="DO279" s="170"/>
      <c r="DP279" s="170"/>
      <c r="DQ279" s="170"/>
      <c r="DR279" s="170"/>
      <c r="DS279" s="170"/>
      <c r="DT279" s="170"/>
      <c r="DU279" s="170"/>
      <c r="DV279" s="170"/>
      <c r="DW279" s="170"/>
      <c r="DX279" s="170"/>
      <c r="DY279" s="170"/>
      <c r="DZ279" s="170"/>
      <c r="EA279" s="170"/>
      <c r="EB279" s="170"/>
      <c r="EC279" s="170"/>
      <c r="ED279" s="170"/>
      <c r="EE279" s="170"/>
      <c r="EF279" s="170"/>
      <c r="EG279" s="170"/>
      <c r="EH279" s="170"/>
      <c r="EI279" s="170"/>
    </row>
    <row r="280" spans="1:139" x14ac:dyDescent="0.2">
      <c r="A280" s="161"/>
      <c r="B280" s="162"/>
      <c r="C280" s="162"/>
      <c r="D280" s="162"/>
      <c r="E280" s="162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1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 s="170"/>
      <c r="CC280" s="170"/>
      <c r="CD280" s="170"/>
      <c r="CE280" s="170"/>
      <c r="CF280" s="170"/>
      <c r="CG280" s="170"/>
      <c r="CH280" s="170"/>
      <c r="CI280" s="170"/>
      <c r="CJ280" s="170"/>
      <c r="CK280" s="170"/>
      <c r="CL280" s="170"/>
      <c r="CM280" s="170"/>
      <c r="CN280" s="170"/>
      <c r="CO280" s="170"/>
      <c r="CP280" s="170"/>
      <c r="CQ280" s="170"/>
      <c r="CR280" s="170"/>
      <c r="CS280" s="170"/>
      <c r="CT280" s="170"/>
      <c r="CU280" s="170"/>
      <c r="CV280" s="170"/>
      <c r="CW280" s="170"/>
      <c r="CX280" s="170"/>
      <c r="CY280" s="170"/>
      <c r="CZ280" s="170"/>
      <c r="DA280" s="170"/>
      <c r="DB280" s="170"/>
      <c r="DC280" s="170"/>
      <c r="DD280" s="170"/>
      <c r="DE280" s="170"/>
      <c r="DF280" s="170"/>
      <c r="DG280" s="170"/>
      <c r="DH280" s="170"/>
      <c r="DI280" s="170"/>
      <c r="DJ280" s="170"/>
      <c r="DK280" s="170"/>
      <c r="DL280" s="170"/>
      <c r="DM280" s="170"/>
      <c r="DN280" s="170"/>
      <c r="DO280" s="177"/>
      <c r="DP280" s="177"/>
      <c r="DQ280" s="177"/>
      <c r="DR280" s="177"/>
      <c r="DS280" s="177"/>
      <c r="DT280" s="177"/>
      <c r="DU280" s="177"/>
      <c r="DV280" s="177"/>
      <c r="DW280" s="177"/>
      <c r="DX280" s="177"/>
      <c r="DY280" s="177"/>
      <c r="DZ280" s="177"/>
      <c r="EA280" s="177"/>
      <c r="EB280" s="177"/>
      <c r="EC280" s="177"/>
      <c r="ED280" s="177"/>
      <c r="EE280" s="177"/>
      <c r="EF280" s="177"/>
      <c r="EG280" s="177"/>
      <c r="EH280" s="177"/>
      <c r="EI280" s="177"/>
    </row>
    <row r="281" spans="1:139" x14ac:dyDescent="0.2">
      <c r="A281" s="161"/>
      <c r="B281" s="162"/>
      <c r="C281" s="162"/>
      <c r="D281" s="162"/>
      <c r="E281" s="162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1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 s="170"/>
      <c r="CC281" s="170"/>
      <c r="CD281" s="170"/>
      <c r="CE281" s="170"/>
      <c r="CF281" s="170"/>
      <c r="CG281" s="170"/>
      <c r="CH281" s="170"/>
      <c r="CI281" s="170"/>
      <c r="CJ281" s="170"/>
      <c r="CK281" s="170"/>
      <c r="CL281" s="170"/>
      <c r="CM281" s="170"/>
      <c r="CN281" s="170"/>
      <c r="CO281" s="170"/>
      <c r="CP281" s="170"/>
      <c r="CQ281" s="170"/>
      <c r="CR281" s="170"/>
      <c r="CS281" s="170"/>
      <c r="CT281" s="170"/>
      <c r="CU281" s="170"/>
      <c r="CV281" s="170"/>
      <c r="CW281" s="170"/>
      <c r="CX281" s="170"/>
      <c r="CY281" s="170"/>
      <c r="CZ281" s="170"/>
      <c r="DA281" s="170"/>
      <c r="DB281" s="170"/>
      <c r="DC281" s="170"/>
      <c r="DD281" s="170"/>
      <c r="DE281" s="170"/>
      <c r="DF281" s="170"/>
      <c r="DG281" s="170"/>
      <c r="DH281" s="170"/>
      <c r="DI281" s="170"/>
      <c r="DJ281" s="170"/>
      <c r="DK281" s="170"/>
      <c r="DL281" s="170"/>
      <c r="DM281" s="170"/>
      <c r="DN281" s="170"/>
      <c r="DO281" s="177"/>
      <c r="DP281" s="177"/>
      <c r="DQ281" s="177"/>
      <c r="DR281" s="177"/>
      <c r="DS281" s="177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177"/>
      <c r="ED281" s="177"/>
      <c r="EE281" s="177"/>
      <c r="EF281" s="177"/>
      <c r="EG281" s="177"/>
      <c r="EH281" s="177"/>
      <c r="EI281" s="177"/>
    </row>
    <row r="282" spans="1:139" x14ac:dyDescent="0.2">
      <c r="A282" s="161"/>
      <c r="B282" s="162"/>
      <c r="C282" s="162"/>
      <c r="D282" s="162"/>
      <c r="E282" s="162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1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  <c r="CI282" s="170"/>
      <c r="CJ282" s="170"/>
      <c r="CK282" s="170"/>
      <c r="CL282" s="170"/>
      <c r="CM282" s="170"/>
      <c r="CN282" s="170"/>
      <c r="CO282" s="170"/>
      <c r="CP282" s="170"/>
      <c r="CQ282" s="170"/>
      <c r="CR282" s="170"/>
      <c r="CS282" s="170"/>
      <c r="CT282" s="170"/>
      <c r="CU282" s="170"/>
      <c r="CV282" s="170"/>
      <c r="CW282" s="170"/>
      <c r="CX282" s="170"/>
      <c r="CY282" s="170"/>
      <c r="CZ282" s="170"/>
      <c r="DA282" s="170"/>
      <c r="DB282" s="170"/>
      <c r="DC282" s="170"/>
      <c r="DD282" s="170"/>
      <c r="DE282" s="170"/>
      <c r="DF282" s="170"/>
      <c r="DG282" s="170"/>
      <c r="DH282" s="170"/>
      <c r="DI282" s="170"/>
      <c r="DJ282" s="170"/>
      <c r="DK282" s="170"/>
      <c r="DL282" s="170"/>
      <c r="DM282" s="170"/>
      <c r="DN282" s="170"/>
      <c r="DO282" s="177"/>
      <c r="DP282" s="177"/>
      <c r="DQ282" s="177"/>
      <c r="DR282" s="177"/>
      <c r="DS282" s="177"/>
      <c r="DT282" s="177"/>
      <c r="DU282" s="177"/>
      <c r="DV282" s="177"/>
      <c r="DW282" s="177"/>
      <c r="DX282" s="177"/>
      <c r="DY282" s="177"/>
      <c r="DZ282" s="177"/>
      <c r="EA282" s="177"/>
      <c r="EB282" s="177"/>
      <c r="EC282" s="177"/>
      <c r="ED282" s="177"/>
      <c r="EE282" s="177"/>
      <c r="EF282" s="177"/>
      <c r="EG282" s="177"/>
      <c r="EH282" s="177"/>
      <c r="EI282" s="177"/>
    </row>
    <row r="283" spans="1:139" x14ac:dyDescent="0.2">
      <c r="A283" s="161"/>
      <c r="B283" s="162"/>
      <c r="C283" s="162"/>
      <c r="D283" s="162"/>
      <c r="E283" s="162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1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  <c r="CI283" s="170"/>
      <c r="CJ283" s="170"/>
      <c r="CK283" s="170"/>
      <c r="CL283" s="170"/>
      <c r="CM283" s="170"/>
      <c r="CN283" s="170"/>
      <c r="CO283" s="170"/>
      <c r="CP283" s="170"/>
      <c r="CQ283" s="170"/>
      <c r="CR283" s="170"/>
      <c r="CS283" s="170"/>
      <c r="CT283" s="170"/>
      <c r="CU283" s="170"/>
      <c r="CV283" s="170"/>
      <c r="CW283" s="170"/>
      <c r="CX283" s="170"/>
      <c r="CY283" s="170"/>
      <c r="CZ283" s="170"/>
      <c r="DA283" s="170"/>
      <c r="DB283" s="170"/>
      <c r="DC283" s="170"/>
      <c r="DD283" s="170"/>
      <c r="DE283" s="170"/>
      <c r="DF283" s="170"/>
      <c r="DG283" s="170"/>
      <c r="DH283" s="170"/>
      <c r="DI283" s="170"/>
      <c r="DJ283" s="170"/>
      <c r="DK283" s="170"/>
      <c r="DL283" s="170"/>
      <c r="DM283" s="170"/>
      <c r="DN283" s="170"/>
      <c r="DO283" s="177"/>
      <c r="DP283" s="177"/>
      <c r="DQ283" s="177"/>
      <c r="DR283" s="177"/>
      <c r="DS283" s="177"/>
      <c r="DT283" s="177"/>
      <c r="DU283" s="177"/>
      <c r="DV283" s="177"/>
      <c r="DW283" s="177"/>
      <c r="DX283" s="177"/>
      <c r="DY283" s="177"/>
      <c r="DZ283" s="177"/>
      <c r="EA283" s="177"/>
      <c r="EB283" s="177"/>
      <c r="EC283" s="177"/>
      <c r="ED283" s="177"/>
      <c r="EE283" s="177"/>
      <c r="EF283" s="177"/>
      <c r="EG283" s="177"/>
      <c r="EH283" s="177"/>
      <c r="EI283" s="177"/>
    </row>
    <row r="284" spans="1:139" x14ac:dyDescent="0.2">
      <c r="A284" s="161"/>
      <c r="B284" s="162"/>
      <c r="C284" s="162"/>
      <c r="D284" s="162"/>
      <c r="E284" s="162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1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 s="170"/>
      <c r="CC284" s="170"/>
      <c r="CD284" s="170"/>
      <c r="CE284" s="170"/>
      <c r="CF284" s="170"/>
      <c r="CG284" s="170"/>
      <c r="CH284" s="170"/>
      <c r="CI284" s="170"/>
      <c r="CJ284" s="170"/>
      <c r="CK284" s="170"/>
      <c r="CL284" s="170"/>
      <c r="CM284" s="170"/>
      <c r="CN284" s="170"/>
      <c r="CO284" s="170"/>
      <c r="CP284" s="170"/>
      <c r="CQ284" s="170"/>
      <c r="CR284" s="170"/>
      <c r="CS284" s="170"/>
      <c r="CT284" s="170"/>
      <c r="CU284" s="170"/>
      <c r="CV284" s="170"/>
      <c r="CW284" s="170"/>
      <c r="CX284" s="170"/>
      <c r="CY284" s="170"/>
      <c r="CZ284" s="170"/>
      <c r="DA284" s="170"/>
      <c r="DH284" s="170"/>
      <c r="DI284" s="170"/>
      <c r="DJ284" s="170"/>
      <c r="DK284" s="170"/>
      <c r="DL284" s="170"/>
      <c r="DM284" s="170"/>
      <c r="DN284" s="170"/>
      <c r="DO284" s="177"/>
      <c r="DP284" s="177"/>
      <c r="DQ284" s="177"/>
      <c r="DR284" s="177"/>
      <c r="DS284" s="177"/>
      <c r="DT284" s="177"/>
      <c r="DU284" s="177"/>
      <c r="DV284" s="177"/>
      <c r="DW284" s="177"/>
      <c r="DX284" s="177"/>
      <c r="DY284" s="177"/>
      <c r="DZ284" s="177"/>
      <c r="EA284" s="177"/>
      <c r="EB284" s="177"/>
      <c r="EC284" s="177"/>
      <c r="ED284" s="177"/>
      <c r="EE284" s="177"/>
      <c r="EF284" s="177"/>
      <c r="EG284" s="177"/>
      <c r="EH284" s="177"/>
      <c r="EI284" s="177"/>
    </row>
    <row r="285" spans="1:139" x14ac:dyDescent="0.2">
      <c r="A285" s="161"/>
      <c r="B285" s="162"/>
      <c r="C285" s="162"/>
      <c r="D285" s="162"/>
      <c r="E285" s="162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1"/>
      <c r="BH285" s="161"/>
      <c r="BI285" s="161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 s="170"/>
      <c r="CC285" s="170"/>
      <c r="CD285" s="170"/>
      <c r="CE285" s="170"/>
      <c r="CF285" s="170"/>
      <c r="CG285" s="170"/>
      <c r="CH285" s="170"/>
      <c r="CI285" s="170"/>
      <c r="CJ285" s="170"/>
      <c r="CK285" s="170"/>
      <c r="CL285" s="170"/>
      <c r="CM285" s="170"/>
      <c r="CN285" s="170"/>
      <c r="CO285" s="170"/>
      <c r="CP285" s="170"/>
      <c r="CQ285" s="170"/>
      <c r="CR285" s="170"/>
      <c r="CS285" s="170"/>
      <c r="CT285" s="170"/>
      <c r="CU285" s="170"/>
      <c r="CV285" s="170"/>
      <c r="CW285" s="170"/>
      <c r="CX285" s="170"/>
      <c r="CY285" s="170"/>
      <c r="CZ285" s="170"/>
      <c r="DA285" s="170"/>
      <c r="DH285" s="170"/>
      <c r="DI285" s="170"/>
      <c r="DJ285" s="170"/>
    </row>
    <row r="286" spans="1:139" x14ac:dyDescent="0.2">
      <c r="A286" s="161"/>
      <c r="B286" s="162"/>
      <c r="C286" s="162"/>
      <c r="D286" s="162"/>
      <c r="E286" s="162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1"/>
      <c r="BH286" s="161"/>
      <c r="BI286" s="161"/>
      <c r="BJ286" s="161"/>
      <c r="BK286" s="161"/>
      <c r="BL286" s="161"/>
      <c r="BM286" s="161"/>
      <c r="BN286" s="161"/>
      <c r="BO286" s="161"/>
      <c r="BP286" s="161"/>
      <c r="BQ286" s="161"/>
      <c r="BR286" s="161"/>
      <c r="BS286" s="161"/>
      <c r="BT286" s="161"/>
      <c r="BU286" s="161"/>
      <c r="BV286" s="161"/>
      <c r="BW286" s="161"/>
      <c r="BX286" s="161"/>
    </row>
    <row r="287" spans="1:139" x14ac:dyDescent="0.2">
      <c r="A287" s="161"/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1"/>
      <c r="BH287" s="161"/>
      <c r="BI287" s="161"/>
      <c r="BJ287" s="161"/>
      <c r="BK287" s="161"/>
      <c r="BL287" s="161"/>
      <c r="BM287" s="161"/>
      <c r="BN287" s="161"/>
      <c r="BO287" s="161"/>
      <c r="BP287" s="161"/>
      <c r="BQ287" s="161"/>
      <c r="BR287" s="161"/>
      <c r="BS287" s="161"/>
      <c r="BT287" s="161"/>
      <c r="BU287" s="161"/>
      <c r="BV287" s="161"/>
      <c r="BW287" s="161"/>
      <c r="BX287" s="161"/>
    </row>
    <row r="288" spans="1:139" x14ac:dyDescent="0.2">
      <c r="A288" s="161"/>
      <c r="B288" s="162"/>
      <c r="C288" s="162"/>
      <c r="D288" s="162"/>
      <c r="E288" s="162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1"/>
      <c r="BH288" s="161"/>
      <c r="BI288" s="161"/>
      <c r="BJ288" s="161"/>
      <c r="BK288" s="161"/>
      <c r="BL288" s="161"/>
      <c r="BM288" s="161"/>
      <c r="BN288" s="161"/>
      <c r="BO288" s="161"/>
      <c r="BP288" s="161"/>
      <c r="BQ288" s="161"/>
      <c r="BR288" s="161"/>
      <c r="BS288" s="161"/>
      <c r="BT288" s="161"/>
      <c r="BU288" s="161"/>
      <c r="BV288" s="161"/>
      <c r="BW288" s="161"/>
      <c r="BX288" s="161"/>
    </row>
    <row r="289" spans="1:76" x14ac:dyDescent="0.2">
      <c r="A289" s="161"/>
      <c r="B289" s="162"/>
      <c r="C289" s="162"/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1"/>
      <c r="BH289" s="161"/>
      <c r="BI289" s="161"/>
      <c r="BJ289" s="161"/>
      <c r="BK289" s="161"/>
      <c r="BL289" s="161"/>
      <c r="BM289" s="161"/>
      <c r="BN289" s="161"/>
      <c r="BO289" s="161"/>
      <c r="BP289" s="161"/>
      <c r="BQ289" s="161"/>
      <c r="BR289" s="161"/>
      <c r="BS289" s="161"/>
      <c r="BT289" s="161"/>
      <c r="BU289" s="161"/>
      <c r="BV289" s="161"/>
      <c r="BW289" s="161"/>
      <c r="BX289" s="161"/>
    </row>
    <row r="290" spans="1:76" x14ac:dyDescent="0.2">
      <c r="A290" s="161"/>
      <c r="B290" s="162"/>
      <c r="C290" s="162"/>
      <c r="D290" s="162"/>
      <c r="E290" s="162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1"/>
      <c r="BH290" s="161"/>
      <c r="BI290" s="161"/>
      <c r="BJ290" s="161"/>
      <c r="BK290" s="161"/>
      <c r="BL290" s="161"/>
      <c r="BM290" s="161"/>
      <c r="BN290" s="161"/>
      <c r="BO290" s="161"/>
      <c r="BP290" s="161"/>
      <c r="BQ290" s="161"/>
      <c r="BR290" s="161"/>
      <c r="BS290" s="161"/>
      <c r="BT290" s="161"/>
      <c r="BU290" s="161"/>
      <c r="BV290" s="161"/>
      <c r="BW290" s="161"/>
      <c r="BX290" s="161"/>
    </row>
    <row r="291" spans="1:76" x14ac:dyDescent="0.2">
      <c r="A291" s="161"/>
      <c r="B291" s="162"/>
      <c r="C291" s="162"/>
      <c r="D291" s="162"/>
      <c r="E291" s="162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1"/>
      <c r="BH291" s="161"/>
      <c r="BI291" s="161"/>
      <c r="BJ291" s="161"/>
      <c r="BK291" s="161"/>
      <c r="BL291" s="161"/>
      <c r="BM291" s="161"/>
      <c r="BN291" s="161"/>
      <c r="BO291" s="161"/>
      <c r="BP291" s="161"/>
      <c r="BQ291" s="161"/>
      <c r="BR291" s="161"/>
      <c r="BS291" s="161"/>
      <c r="BT291" s="161"/>
      <c r="BU291" s="161"/>
      <c r="BV291" s="161"/>
      <c r="BW291" s="161"/>
      <c r="BX291" s="161"/>
    </row>
    <row r="292" spans="1:76" x14ac:dyDescent="0.2">
      <c r="A292" s="161"/>
      <c r="B292" s="162"/>
      <c r="C292" s="162"/>
      <c r="D292" s="162"/>
      <c r="E292" s="162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1"/>
      <c r="BH292" s="161"/>
      <c r="BI292" s="161"/>
      <c r="BJ292" s="161"/>
      <c r="BK292" s="161"/>
      <c r="BL292" s="161"/>
      <c r="BM292" s="161"/>
      <c r="BN292" s="161"/>
      <c r="BO292" s="161"/>
      <c r="BP292" s="161"/>
      <c r="BQ292" s="161"/>
      <c r="BR292" s="161"/>
      <c r="BS292" s="161"/>
      <c r="BT292" s="161"/>
      <c r="BU292" s="161"/>
      <c r="BV292" s="161"/>
      <c r="BW292" s="161"/>
      <c r="BX292" s="161"/>
    </row>
    <row r="293" spans="1:76" x14ac:dyDescent="0.2">
      <c r="A293" s="161"/>
      <c r="B293" s="162"/>
      <c r="C293" s="162"/>
      <c r="D293" s="162"/>
      <c r="E293" s="162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1"/>
      <c r="BH293" s="161"/>
      <c r="BI293" s="161"/>
      <c r="BJ293" s="161"/>
      <c r="BK293" s="161"/>
      <c r="BL293" s="161"/>
      <c r="BM293" s="161"/>
      <c r="BN293" s="161"/>
      <c r="BO293" s="161"/>
      <c r="BP293" s="161"/>
      <c r="BQ293" s="161"/>
      <c r="BR293" s="161"/>
      <c r="BS293" s="161"/>
      <c r="BT293" s="161"/>
      <c r="BU293" s="161"/>
      <c r="BV293" s="161"/>
      <c r="BW293" s="161"/>
      <c r="BX293" s="161"/>
    </row>
    <row r="294" spans="1:76" x14ac:dyDescent="0.2">
      <c r="A294" s="161"/>
      <c r="B294" s="162"/>
      <c r="C294" s="162"/>
      <c r="D294" s="162"/>
      <c r="E294" s="162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1"/>
      <c r="BH294" s="161"/>
      <c r="BI294" s="161"/>
      <c r="BJ294" s="161"/>
      <c r="BK294" s="161"/>
      <c r="BL294" s="161"/>
      <c r="BM294" s="161"/>
      <c r="BN294" s="161"/>
      <c r="BO294" s="161"/>
      <c r="BP294" s="161"/>
      <c r="BQ294" s="161"/>
      <c r="BR294" s="161"/>
      <c r="BS294" s="161"/>
      <c r="BT294" s="161"/>
      <c r="BU294" s="161"/>
      <c r="BV294" s="161"/>
      <c r="BW294" s="161"/>
      <c r="BX294" s="161"/>
    </row>
    <row r="295" spans="1:76" x14ac:dyDescent="0.2">
      <c r="A295" s="161"/>
      <c r="B295" s="162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1"/>
      <c r="BH295" s="161"/>
      <c r="BI295" s="161"/>
      <c r="BJ295" s="161"/>
      <c r="BK295" s="161"/>
      <c r="BL295" s="161"/>
      <c r="BM295" s="161"/>
      <c r="BN295" s="161"/>
      <c r="BO295" s="161"/>
      <c r="BP295" s="161"/>
      <c r="BQ295" s="161"/>
      <c r="BR295" s="161"/>
      <c r="BS295" s="161"/>
      <c r="BT295" s="161"/>
      <c r="BU295" s="161"/>
      <c r="BV295" s="161"/>
      <c r="BW295" s="161"/>
      <c r="BX295" s="161"/>
    </row>
    <row r="296" spans="1:76" x14ac:dyDescent="0.2">
      <c r="A296" s="161"/>
      <c r="B296" s="162"/>
      <c r="C296" s="162"/>
      <c r="D296" s="162"/>
      <c r="E296" s="162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1"/>
      <c r="BH296" s="161"/>
      <c r="BI296" s="161"/>
      <c r="BJ296" s="161"/>
      <c r="BK296" s="161"/>
      <c r="BL296" s="161"/>
      <c r="BM296" s="161"/>
      <c r="BN296" s="161"/>
      <c r="BO296" s="161"/>
      <c r="BP296" s="161"/>
      <c r="BQ296" s="161"/>
      <c r="BR296" s="161"/>
      <c r="BS296" s="161"/>
      <c r="BT296" s="161"/>
      <c r="BU296" s="161"/>
      <c r="BV296" s="161"/>
      <c r="BW296" s="161"/>
      <c r="BX296" s="161"/>
    </row>
    <row r="297" spans="1:76" x14ac:dyDescent="0.2">
      <c r="A297" s="161"/>
      <c r="B297" s="162"/>
      <c r="C297" s="162"/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1"/>
      <c r="BH297" s="161"/>
      <c r="BI297" s="161"/>
      <c r="BJ297" s="161"/>
      <c r="BK297" s="161"/>
      <c r="BL297" s="161"/>
      <c r="BM297" s="161"/>
      <c r="BN297" s="161"/>
      <c r="BO297" s="161"/>
      <c r="BP297" s="161"/>
      <c r="BQ297" s="161"/>
      <c r="BR297" s="161"/>
      <c r="BS297" s="161"/>
      <c r="BT297" s="161"/>
      <c r="BU297" s="161"/>
      <c r="BV297" s="161"/>
      <c r="BW297" s="161"/>
      <c r="BX297" s="161"/>
    </row>
    <row r="298" spans="1:76" x14ac:dyDescent="0.2">
      <c r="A298" s="161"/>
      <c r="B298" s="162"/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1"/>
      <c r="BH298" s="161"/>
      <c r="BI298" s="161"/>
      <c r="BJ298" s="161"/>
      <c r="BK298" s="161"/>
      <c r="BL298" s="161"/>
      <c r="BM298" s="161"/>
      <c r="BN298" s="161"/>
      <c r="BO298" s="161"/>
      <c r="BP298" s="161"/>
      <c r="BQ298" s="161"/>
      <c r="BR298" s="161"/>
      <c r="BS298" s="161"/>
      <c r="BT298" s="161"/>
      <c r="BU298" s="161"/>
      <c r="BV298" s="161"/>
      <c r="BW298" s="161"/>
      <c r="BX298" s="161"/>
    </row>
    <row r="299" spans="1:76" x14ac:dyDescent="0.2">
      <c r="A299" s="161"/>
      <c r="B299" s="162"/>
      <c r="C299" s="162"/>
      <c r="D299" s="162"/>
      <c r="E299" s="162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1"/>
      <c r="BH299" s="161"/>
      <c r="BI299" s="161"/>
      <c r="BJ299" s="161"/>
      <c r="BK299" s="161"/>
      <c r="BL299" s="161"/>
      <c r="BM299" s="161"/>
      <c r="BN299" s="161"/>
      <c r="BO299" s="161"/>
      <c r="BP299" s="161"/>
      <c r="BQ299" s="161"/>
      <c r="BR299" s="161"/>
      <c r="BS299" s="161"/>
      <c r="BT299" s="161"/>
      <c r="BU299" s="161"/>
      <c r="BV299" s="161"/>
      <c r="BW299" s="161"/>
      <c r="BX299" s="161"/>
    </row>
    <row r="300" spans="1:76" x14ac:dyDescent="0.2">
      <c r="A300" s="161"/>
      <c r="B300" s="162"/>
      <c r="C300" s="162"/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1"/>
      <c r="BH300" s="161"/>
      <c r="BI300" s="161"/>
      <c r="BJ300" s="161"/>
      <c r="BK300" s="161"/>
      <c r="BL300" s="161"/>
      <c r="BM300" s="161"/>
      <c r="BN300" s="161"/>
      <c r="BO300" s="161"/>
      <c r="BP300" s="161"/>
      <c r="BQ300" s="161"/>
      <c r="BR300" s="161"/>
      <c r="BS300" s="161"/>
      <c r="BT300" s="161"/>
      <c r="BU300" s="161"/>
      <c r="BV300" s="161"/>
      <c r="BW300" s="161"/>
      <c r="BX300" s="161"/>
    </row>
    <row r="301" spans="1:76" x14ac:dyDescent="0.2">
      <c r="A301" s="161"/>
      <c r="B301" s="162"/>
      <c r="C301" s="162"/>
      <c r="D301" s="162"/>
      <c r="E301" s="162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1"/>
      <c r="BH301" s="161"/>
      <c r="BI301" s="161"/>
      <c r="BJ301" s="161"/>
      <c r="BK301" s="161"/>
      <c r="BL301" s="161"/>
      <c r="BM301" s="161"/>
      <c r="BN301" s="161"/>
      <c r="BO301" s="161"/>
      <c r="BP301" s="161"/>
      <c r="BQ301" s="161"/>
      <c r="BR301" s="161"/>
      <c r="BS301" s="161"/>
      <c r="BT301" s="161"/>
      <c r="BU301" s="161"/>
      <c r="BV301" s="161"/>
      <c r="BW301" s="161"/>
      <c r="BX301" s="161"/>
    </row>
    <row r="302" spans="1:76" x14ac:dyDescent="0.2">
      <c r="A302" s="161"/>
      <c r="B302" s="162"/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1"/>
      <c r="BH302" s="161"/>
      <c r="BI302" s="161"/>
      <c r="BJ302" s="161"/>
      <c r="BK302" s="161"/>
      <c r="BL302" s="161"/>
      <c r="BM302" s="161"/>
      <c r="BN302" s="161"/>
      <c r="BO302" s="161"/>
      <c r="BP302" s="161"/>
      <c r="BQ302" s="161"/>
      <c r="BR302" s="161"/>
      <c r="BS302" s="161"/>
      <c r="BT302" s="161"/>
      <c r="BU302" s="161"/>
      <c r="BV302" s="161"/>
      <c r="BW302" s="161"/>
      <c r="BX302" s="161"/>
    </row>
    <row r="303" spans="1:76" x14ac:dyDescent="0.2">
      <c r="A303" s="161"/>
      <c r="B303" s="162"/>
      <c r="C303" s="162"/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1"/>
      <c r="BH303" s="161"/>
      <c r="BI303" s="161"/>
      <c r="BJ303" s="161"/>
      <c r="BK303" s="161"/>
      <c r="BL303" s="161"/>
      <c r="BM303" s="161"/>
      <c r="BN303" s="161"/>
      <c r="BO303" s="161"/>
      <c r="BP303" s="161"/>
      <c r="BQ303" s="161"/>
      <c r="BR303" s="161"/>
      <c r="BS303" s="161"/>
      <c r="BT303" s="161"/>
      <c r="BU303" s="161"/>
      <c r="BV303" s="161"/>
      <c r="BW303" s="161"/>
      <c r="BX303" s="161"/>
    </row>
    <row r="304" spans="1:76" x14ac:dyDescent="0.2">
      <c r="A304" s="161"/>
      <c r="B304" s="162"/>
      <c r="C304" s="162"/>
      <c r="D304" s="162"/>
      <c r="E304" s="162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1"/>
      <c r="BH304" s="161"/>
      <c r="BI304" s="161"/>
      <c r="BJ304" s="161"/>
      <c r="BK304" s="161"/>
      <c r="BL304" s="161"/>
      <c r="BM304" s="161"/>
      <c r="BN304" s="161"/>
      <c r="BO304" s="161"/>
      <c r="BP304" s="161"/>
      <c r="BQ304" s="161"/>
      <c r="BR304" s="161"/>
      <c r="BS304" s="161"/>
      <c r="BT304" s="161"/>
      <c r="BU304" s="161"/>
      <c r="BV304" s="161"/>
      <c r="BW304" s="161"/>
      <c r="BX304" s="161"/>
    </row>
    <row r="305" spans="1:76" x14ac:dyDescent="0.2">
      <c r="A305" s="161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1"/>
      <c r="BH305" s="161"/>
      <c r="BI305" s="161"/>
      <c r="BJ305" s="161"/>
      <c r="BK305" s="161"/>
      <c r="BL305" s="161"/>
      <c r="BM305" s="161"/>
      <c r="BN305" s="161"/>
      <c r="BO305" s="161"/>
      <c r="BP305" s="161"/>
      <c r="BQ305" s="161"/>
      <c r="BR305" s="161"/>
      <c r="BS305" s="161"/>
      <c r="BT305" s="161"/>
      <c r="BU305" s="161"/>
      <c r="BV305" s="161"/>
      <c r="BW305" s="161"/>
      <c r="BX305" s="161"/>
    </row>
    <row r="306" spans="1:76" x14ac:dyDescent="0.2">
      <c r="A306" s="161"/>
      <c r="B306" s="162"/>
      <c r="C306" s="162"/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1"/>
      <c r="BH306" s="161"/>
      <c r="BI306" s="161"/>
      <c r="BJ306" s="161"/>
      <c r="BK306" s="161"/>
      <c r="BL306" s="161"/>
      <c r="BM306" s="161"/>
      <c r="BN306" s="161"/>
      <c r="BO306" s="161"/>
      <c r="BP306" s="161"/>
      <c r="BQ306" s="161"/>
      <c r="BR306" s="161"/>
      <c r="BS306" s="161"/>
      <c r="BT306" s="161"/>
      <c r="BU306" s="161"/>
      <c r="BV306" s="161"/>
      <c r="BW306" s="161"/>
      <c r="BX306" s="161"/>
    </row>
    <row r="307" spans="1:76" x14ac:dyDescent="0.2">
      <c r="A307" s="161"/>
      <c r="B307" s="162"/>
      <c r="C307" s="162"/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1"/>
      <c r="BH307" s="161"/>
      <c r="BI307" s="161"/>
      <c r="BJ307" s="161"/>
      <c r="BK307" s="161"/>
      <c r="BL307" s="161"/>
      <c r="BM307" s="161"/>
      <c r="BN307" s="161"/>
      <c r="BO307" s="161"/>
      <c r="BP307" s="161"/>
      <c r="BQ307" s="161"/>
      <c r="BR307" s="161"/>
      <c r="BS307" s="161"/>
      <c r="BT307" s="161"/>
      <c r="BU307" s="161"/>
      <c r="BV307" s="161"/>
      <c r="BW307" s="161"/>
      <c r="BX307" s="161"/>
    </row>
    <row r="308" spans="1:76" x14ac:dyDescent="0.2">
      <c r="A308" s="161"/>
      <c r="B308" s="162"/>
      <c r="C308" s="162"/>
      <c r="D308" s="162"/>
      <c r="E308" s="162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1"/>
      <c r="BQ308" s="161"/>
      <c r="BR308" s="161"/>
      <c r="BS308" s="161"/>
      <c r="BT308" s="161"/>
      <c r="BU308" s="161"/>
      <c r="BV308" s="161"/>
      <c r="BW308" s="161"/>
      <c r="BX308" s="161"/>
    </row>
    <row r="309" spans="1:76" x14ac:dyDescent="0.2">
      <c r="A309" s="161"/>
      <c r="B309" s="162"/>
      <c r="C309" s="162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1"/>
      <c r="BH309" s="161"/>
      <c r="BI309" s="161"/>
      <c r="BJ309" s="161"/>
      <c r="BK309" s="161"/>
      <c r="BL309" s="161"/>
      <c r="BM309" s="161"/>
      <c r="BN309" s="161"/>
      <c r="BO309" s="161"/>
      <c r="BP309" s="161"/>
      <c r="BQ309" s="161"/>
      <c r="BR309" s="161"/>
      <c r="BS309" s="161"/>
      <c r="BT309" s="161"/>
      <c r="BU309" s="161"/>
      <c r="BV309" s="161"/>
      <c r="BW309" s="161"/>
      <c r="BX309" s="161"/>
    </row>
    <row r="310" spans="1:76" x14ac:dyDescent="0.2">
      <c r="A310" s="161"/>
      <c r="B310" s="162"/>
      <c r="C310" s="162"/>
      <c r="D310" s="162"/>
      <c r="E310" s="162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</row>
    <row r="311" spans="1:76" x14ac:dyDescent="0.2">
      <c r="A311" s="161"/>
      <c r="B311" s="162"/>
      <c r="C311" s="162"/>
      <c r="D311" s="162"/>
      <c r="E311" s="162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1"/>
      <c r="BH311" s="161"/>
      <c r="BI311" s="161"/>
      <c r="BJ311" s="161"/>
      <c r="BK311" s="161"/>
      <c r="BL311" s="161"/>
      <c r="BM311" s="161"/>
      <c r="BN311" s="161"/>
      <c r="BO311" s="161"/>
      <c r="BP311" s="161"/>
      <c r="BQ311" s="161"/>
      <c r="BR311" s="161"/>
      <c r="BS311" s="161"/>
      <c r="BT311" s="161"/>
      <c r="BU311" s="161"/>
      <c r="BV311" s="161"/>
      <c r="BW311" s="161"/>
      <c r="BX311" s="161"/>
    </row>
    <row r="312" spans="1:76" x14ac:dyDescent="0.2">
      <c r="A312" s="161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</row>
    <row r="313" spans="1:76" x14ac:dyDescent="0.2">
      <c r="A313" s="161"/>
      <c r="B313" s="162"/>
      <c r="C313" s="162"/>
      <c r="D313" s="162"/>
      <c r="E313" s="162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161"/>
      <c r="BR313" s="161"/>
      <c r="BS313" s="161"/>
      <c r="BT313" s="161"/>
      <c r="BU313" s="161"/>
      <c r="BV313" s="161"/>
      <c r="BW313" s="161"/>
      <c r="BX313" s="161"/>
    </row>
    <row r="314" spans="1:76" x14ac:dyDescent="0.2">
      <c r="A314" s="161"/>
      <c r="B314" s="162"/>
      <c r="C314" s="162"/>
      <c r="D314" s="162"/>
      <c r="E314" s="162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</row>
    <row r="315" spans="1:76" x14ac:dyDescent="0.2">
      <c r="A315" s="161"/>
      <c r="B315" s="162"/>
      <c r="C315" s="162"/>
      <c r="D315" s="162"/>
      <c r="E315" s="162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1"/>
      <c r="BQ315" s="161"/>
      <c r="BR315" s="161"/>
      <c r="BS315" s="161"/>
      <c r="BT315" s="161"/>
      <c r="BU315" s="161"/>
      <c r="BV315" s="161"/>
      <c r="BW315" s="161"/>
      <c r="BX315" s="161"/>
    </row>
    <row r="316" spans="1:76" x14ac:dyDescent="0.2">
      <c r="A316" s="161"/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</row>
    <row r="317" spans="1:76" x14ac:dyDescent="0.2">
      <c r="A317" s="161"/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1"/>
      <c r="BQ317" s="161"/>
      <c r="BR317" s="161"/>
      <c r="BS317" s="161"/>
      <c r="BT317" s="161"/>
      <c r="BU317" s="161"/>
      <c r="BV317" s="161"/>
      <c r="BW317" s="161"/>
      <c r="BX317" s="161"/>
    </row>
    <row r="318" spans="1:76" x14ac:dyDescent="0.2">
      <c r="A318" s="161"/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1"/>
      <c r="BH318" s="161"/>
      <c r="BI318" s="161"/>
      <c r="BJ318" s="161"/>
      <c r="BK318" s="161"/>
      <c r="BL318" s="161"/>
      <c r="BM318" s="161"/>
      <c r="BN318" s="161"/>
      <c r="BO318" s="161"/>
      <c r="BP318" s="161"/>
      <c r="BQ318" s="161"/>
      <c r="BR318" s="161"/>
      <c r="BS318" s="161"/>
      <c r="BT318" s="161"/>
      <c r="BU318" s="161"/>
      <c r="BV318" s="161"/>
      <c r="BW318" s="161"/>
      <c r="BX318" s="161"/>
    </row>
    <row r="319" spans="1:76" x14ac:dyDescent="0.2">
      <c r="A319" s="161"/>
      <c r="B319" s="162"/>
      <c r="C319" s="162"/>
      <c r="D319" s="162"/>
      <c r="E319" s="162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1"/>
      <c r="BH319" s="161"/>
      <c r="BI319" s="161"/>
      <c r="BJ319" s="161"/>
      <c r="BK319" s="161"/>
      <c r="BL319" s="161"/>
      <c r="BM319" s="161"/>
      <c r="BN319" s="161"/>
      <c r="BO319" s="161"/>
      <c r="BP319" s="161"/>
      <c r="BQ319" s="161"/>
      <c r="BR319" s="161"/>
      <c r="BS319" s="161"/>
      <c r="BT319" s="161"/>
      <c r="BU319" s="161"/>
      <c r="BV319" s="161"/>
      <c r="BW319" s="161"/>
      <c r="BX319" s="161"/>
    </row>
    <row r="320" spans="1:76" x14ac:dyDescent="0.2">
      <c r="A320" s="161"/>
      <c r="B320" s="162"/>
      <c r="C320" s="162"/>
      <c r="D320" s="162"/>
      <c r="E320" s="162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1"/>
      <c r="BH320" s="161"/>
      <c r="BI320" s="161"/>
      <c r="BJ320" s="161"/>
      <c r="BK320" s="161"/>
      <c r="BL320" s="161"/>
      <c r="BM320" s="161"/>
      <c r="BN320" s="161"/>
      <c r="BO320" s="161"/>
      <c r="BP320" s="161"/>
      <c r="BQ320" s="161"/>
      <c r="BR320" s="161"/>
      <c r="BS320" s="161"/>
      <c r="BT320" s="161"/>
      <c r="BU320" s="161"/>
      <c r="BV320" s="161"/>
      <c r="BW320" s="161"/>
      <c r="BX320" s="161"/>
    </row>
    <row r="321" spans="1:76" x14ac:dyDescent="0.2">
      <c r="A321" s="161"/>
      <c r="B321" s="162"/>
      <c r="C321" s="162"/>
      <c r="D321" s="162"/>
      <c r="E321" s="162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1"/>
      <c r="BH321" s="161"/>
      <c r="BI321" s="161"/>
      <c r="BJ321" s="161"/>
      <c r="BK321" s="161"/>
      <c r="BL321" s="161"/>
      <c r="BM321" s="161"/>
      <c r="BN321" s="161"/>
      <c r="BO321" s="161"/>
      <c r="BP321" s="161"/>
      <c r="BQ321" s="161"/>
      <c r="BR321" s="161"/>
      <c r="BS321" s="161"/>
      <c r="BT321" s="161"/>
      <c r="BU321" s="161"/>
      <c r="BV321" s="161"/>
      <c r="BW321" s="161"/>
      <c r="BX321" s="161"/>
    </row>
    <row r="322" spans="1:76" x14ac:dyDescent="0.2">
      <c r="A322" s="161"/>
      <c r="B322" s="162"/>
      <c r="C322" s="162"/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1"/>
      <c r="BQ322" s="161"/>
      <c r="BR322" s="161"/>
      <c r="BS322" s="161"/>
      <c r="BT322" s="161"/>
      <c r="BU322" s="161"/>
      <c r="BV322" s="161"/>
      <c r="BW322" s="161"/>
      <c r="BX322" s="161"/>
    </row>
    <row r="323" spans="1:76" x14ac:dyDescent="0.2">
      <c r="A323" s="161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1"/>
      <c r="BH323" s="161"/>
      <c r="BI323" s="161"/>
      <c r="BJ323" s="161"/>
      <c r="BK323" s="161"/>
      <c r="BL323" s="161"/>
      <c r="BM323" s="161"/>
      <c r="BN323" s="161"/>
      <c r="BO323" s="161"/>
      <c r="BP323" s="161"/>
      <c r="BQ323" s="161"/>
      <c r="BR323" s="161"/>
      <c r="BS323" s="161"/>
      <c r="BT323" s="161"/>
      <c r="BU323" s="161"/>
      <c r="BV323" s="161"/>
      <c r="BW323" s="161"/>
      <c r="BX323" s="161"/>
    </row>
    <row r="324" spans="1:76" x14ac:dyDescent="0.2">
      <c r="A324" s="161"/>
      <c r="B324" s="162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1"/>
      <c r="BQ324" s="161"/>
      <c r="BR324" s="161"/>
      <c r="BS324" s="161"/>
      <c r="BT324" s="161"/>
      <c r="BU324" s="161"/>
      <c r="BV324" s="161"/>
      <c r="BW324" s="161"/>
      <c r="BX324" s="161"/>
    </row>
    <row r="325" spans="1:76" x14ac:dyDescent="0.2">
      <c r="A325" s="161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1"/>
      <c r="BH325" s="161"/>
      <c r="BI325" s="161"/>
      <c r="BJ325" s="161"/>
      <c r="BK325" s="161"/>
      <c r="BL325" s="161"/>
      <c r="BM325" s="161"/>
      <c r="BN325" s="161"/>
      <c r="BO325" s="161"/>
      <c r="BP325" s="161"/>
      <c r="BQ325" s="161"/>
      <c r="BR325" s="161"/>
      <c r="BS325" s="161"/>
      <c r="BT325" s="161"/>
      <c r="BU325" s="161"/>
      <c r="BV325" s="161"/>
      <c r="BW325" s="161"/>
      <c r="BX325" s="161"/>
    </row>
    <row r="326" spans="1:76" x14ac:dyDescent="0.2">
      <c r="A326" s="161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1"/>
      <c r="BH326" s="161"/>
      <c r="BI326" s="161"/>
      <c r="BJ326" s="161"/>
      <c r="BK326" s="161"/>
      <c r="BL326" s="161"/>
      <c r="BM326" s="161"/>
      <c r="BN326" s="161"/>
      <c r="BO326" s="161"/>
      <c r="BP326" s="161"/>
      <c r="BQ326" s="161"/>
      <c r="BR326" s="161"/>
      <c r="BS326" s="161"/>
      <c r="BT326" s="161"/>
      <c r="BU326" s="161"/>
      <c r="BV326" s="161"/>
      <c r="BW326" s="161"/>
      <c r="BX326" s="161"/>
    </row>
    <row r="327" spans="1:76" x14ac:dyDescent="0.2">
      <c r="A327" s="161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1"/>
      <c r="BH327" s="161"/>
      <c r="BI327" s="161"/>
      <c r="BJ327" s="161"/>
      <c r="BK327" s="161"/>
      <c r="BL327" s="161"/>
      <c r="BM327" s="161"/>
      <c r="BN327" s="161"/>
      <c r="BO327" s="161"/>
      <c r="BP327" s="161"/>
      <c r="BQ327" s="161"/>
      <c r="BR327" s="161"/>
      <c r="BS327" s="161"/>
      <c r="BT327" s="161"/>
      <c r="BU327" s="161"/>
      <c r="BV327" s="161"/>
      <c r="BW327" s="161"/>
      <c r="BX327" s="161"/>
    </row>
    <row r="328" spans="1:76" x14ac:dyDescent="0.2">
      <c r="A328" s="161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1"/>
      <c r="BH328" s="161"/>
      <c r="BI328" s="161"/>
      <c r="BJ328" s="161"/>
      <c r="BK328" s="161"/>
      <c r="BL328" s="161"/>
      <c r="BM328" s="161"/>
      <c r="BN328" s="161"/>
      <c r="BO328" s="161"/>
      <c r="BP328" s="161"/>
      <c r="BQ328" s="161"/>
      <c r="BR328" s="161"/>
      <c r="BS328" s="161"/>
      <c r="BT328" s="161"/>
      <c r="BU328" s="161"/>
      <c r="BV328" s="161"/>
      <c r="BW328" s="161"/>
      <c r="BX328" s="161"/>
    </row>
    <row r="329" spans="1:76" x14ac:dyDescent="0.2">
      <c r="A329" s="161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1"/>
      <c r="BH329" s="161"/>
      <c r="BI329" s="161"/>
      <c r="BJ329" s="161"/>
      <c r="BK329" s="161"/>
      <c r="BL329" s="161"/>
      <c r="BM329" s="161"/>
      <c r="BN329" s="161"/>
      <c r="BO329" s="161"/>
      <c r="BP329" s="161"/>
      <c r="BQ329" s="161"/>
      <c r="BR329" s="161"/>
      <c r="BS329" s="161"/>
      <c r="BT329" s="161"/>
      <c r="BU329" s="161"/>
      <c r="BV329" s="161"/>
      <c r="BW329" s="161"/>
      <c r="BX329" s="161"/>
    </row>
    <row r="330" spans="1:76" x14ac:dyDescent="0.2">
      <c r="A330" s="161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161"/>
      <c r="BR330" s="161"/>
      <c r="BS330" s="161"/>
      <c r="BT330" s="161"/>
      <c r="BU330" s="161"/>
      <c r="BV330" s="161"/>
      <c r="BW330" s="161"/>
      <c r="BX330" s="161"/>
    </row>
    <row r="331" spans="1:76" x14ac:dyDescent="0.2">
      <c r="A331" s="161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1"/>
      <c r="BH331" s="161"/>
      <c r="BI331" s="161"/>
      <c r="BJ331" s="161"/>
      <c r="BK331" s="161"/>
      <c r="BL331" s="161"/>
      <c r="BM331" s="161"/>
      <c r="BN331" s="161"/>
      <c r="BO331" s="161"/>
      <c r="BP331" s="161"/>
      <c r="BQ331" s="161"/>
      <c r="BR331" s="161"/>
      <c r="BS331" s="161"/>
      <c r="BT331" s="161"/>
      <c r="BU331" s="161"/>
      <c r="BV331" s="161"/>
      <c r="BW331" s="161"/>
      <c r="BX331" s="161"/>
    </row>
    <row r="332" spans="1:76" x14ac:dyDescent="0.2">
      <c r="A332" s="161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1"/>
      <c r="BH332" s="161"/>
      <c r="BI332" s="161"/>
      <c r="BJ332" s="161"/>
      <c r="BK332" s="161"/>
      <c r="BL332" s="161"/>
      <c r="BM332" s="161"/>
      <c r="BN332" s="161"/>
      <c r="BO332" s="161"/>
      <c r="BP332" s="161"/>
      <c r="BQ332" s="161"/>
      <c r="BR332" s="161"/>
      <c r="BS332" s="161"/>
      <c r="BT332" s="161"/>
      <c r="BU332" s="161"/>
      <c r="BV332" s="161"/>
      <c r="BW332" s="161"/>
      <c r="BX332" s="161"/>
    </row>
    <row r="333" spans="1:76" x14ac:dyDescent="0.2">
      <c r="A333" s="161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1"/>
      <c r="BH333" s="161"/>
      <c r="BI333" s="161"/>
      <c r="BJ333" s="161"/>
      <c r="BK333" s="161"/>
      <c r="BL333" s="161"/>
      <c r="BM333" s="161"/>
      <c r="BN333" s="161"/>
      <c r="BO333" s="161"/>
      <c r="BP333" s="161"/>
      <c r="BQ333" s="161"/>
      <c r="BR333" s="161"/>
      <c r="BS333" s="161"/>
      <c r="BT333" s="161"/>
      <c r="BU333" s="161"/>
      <c r="BV333" s="161"/>
      <c r="BW333" s="161"/>
      <c r="BX333" s="161"/>
    </row>
    <row r="334" spans="1:76" x14ac:dyDescent="0.2">
      <c r="A334" s="161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1"/>
      <c r="BH334" s="161"/>
      <c r="BI334" s="161"/>
      <c r="BJ334" s="161"/>
      <c r="BK334" s="161"/>
      <c r="BL334" s="161"/>
      <c r="BM334" s="161"/>
      <c r="BN334" s="161"/>
      <c r="BO334" s="161"/>
      <c r="BP334" s="161"/>
      <c r="BQ334" s="161"/>
      <c r="BR334" s="161"/>
      <c r="BS334" s="161"/>
      <c r="BT334" s="161"/>
      <c r="BU334" s="161"/>
      <c r="BV334" s="161"/>
      <c r="BW334" s="161"/>
      <c r="BX334" s="161"/>
    </row>
    <row r="335" spans="1:76" x14ac:dyDescent="0.2">
      <c r="A335" s="161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1"/>
      <c r="BH335" s="161"/>
      <c r="BI335" s="161"/>
      <c r="BJ335" s="161"/>
      <c r="BK335" s="161"/>
      <c r="BL335" s="161"/>
      <c r="BM335" s="161"/>
      <c r="BN335" s="161"/>
      <c r="BO335" s="161"/>
      <c r="BP335" s="161"/>
      <c r="BQ335" s="161"/>
      <c r="BR335" s="161"/>
      <c r="BS335" s="161"/>
      <c r="BT335" s="161"/>
      <c r="BU335" s="161"/>
      <c r="BV335" s="161"/>
      <c r="BW335" s="161"/>
      <c r="BX335" s="161"/>
    </row>
    <row r="336" spans="1:76" x14ac:dyDescent="0.2">
      <c r="A336" s="161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1"/>
      <c r="BH336" s="161"/>
      <c r="BI336" s="161"/>
      <c r="BJ336" s="161"/>
      <c r="BK336" s="161"/>
      <c r="BL336" s="161"/>
      <c r="BM336" s="161"/>
      <c r="BN336" s="161"/>
      <c r="BO336" s="161"/>
      <c r="BP336" s="161"/>
      <c r="BQ336" s="161"/>
      <c r="BR336" s="161"/>
      <c r="BS336" s="161"/>
      <c r="BT336" s="161"/>
      <c r="BU336" s="161"/>
      <c r="BV336" s="161"/>
      <c r="BW336" s="161"/>
      <c r="BX336" s="161"/>
    </row>
    <row r="337" spans="1:76" x14ac:dyDescent="0.2">
      <c r="A337" s="161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1"/>
      <c r="BH337" s="161"/>
      <c r="BI337" s="161"/>
      <c r="BJ337" s="161"/>
      <c r="BK337" s="161"/>
      <c r="BL337" s="161"/>
      <c r="BM337" s="161"/>
      <c r="BN337" s="161"/>
      <c r="BO337" s="161"/>
      <c r="BP337" s="161"/>
      <c r="BQ337" s="161"/>
      <c r="BR337" s="161"/>
      <c r="BS337" s="161"/>
      <c r="BT337" s="161"/>
      <c r="BU337" s="161"/>
      <c r="BV337" s="161"/>
      <c r="BW337" s="161"/>
      <c r="BX337" s="161"/>
    </row>
    <row r="338" spans="1:76" x14ac:dyDescent="0.2">
      <c r="A338" s="161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1"/>
      <c r="BI338" s="161"/>
      <c r="BJ338" s="161"/>
      <c r="BK338" s="161"/>
      <c r="BL338" s="161"/>
      <c r="BM338" s="161"/>
      <c r="BN338" s="161"/>
      <c r="BO338" s="161"/>
      <c r="BP338" s="161"/>
      <c r="BQ338" s="161"/>
      <c r="BR338" s="161"/>
      <c r="BS338" s="161"/>
      <c r="BT338" s="161"/>
      <c r="BU338" s="161"/>
      <c r="BV338" s="161"/>
      <c r="BW338" s="161"/>
      <c r="BX338" s="161"/>
    </row>
    <row r="339" spans="1:76" x14ac:dyDescent="0.2">
      <c r="A339" s="161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1"/>
      <c r="BI339" s="161"/>
      <c r="BJ339" s="161"/>
      <c r="BK339" s="161"/>
      <c r="BL339" s="161"/>
      <c r="BM339" s="161"/>
      <c r="BN339" s="161"/>
      <c r="BO339" s="161"/>
      <c r="BP339" s="161"/>
      <c r="BQ339" s="161"/>
      <c r="BR339" s="161"/>
      <c r="BS339" s="161"/>
      <c r="BT339" s="161"/>
      <c r="BU339" s="161"/>
      <c r="BV339" s="161"/>
      <c r="BW339" s="161"/>
      <c r="BX339" s="161"/>
    </row>
    <row r="340" spans="1:76" x14ac:dyDescent="0.2">
      <c r="A340" s="161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1"/>
      <c r="BI340" s="161"/>
      <c r="BJ340" s="161"/>
      <c r="BK340" s="161"/>
      <c r="BL340" s="161"/>
      <c r="BM340" s="161"/>
      <c r="BN340" s="161"/>
      <c r="BO340" s="161"/>
      <c r="BP340" s="161"/>
      <c r="BQ340" s="161"/>
      <c r="BR340" s="161"/>
      <c r="BS340" s="161"/>
      <c r="BT340" s="161"/>
      <c r="BU340" s="161"/>
      <c r="BV340" s="161"/>
      <c r="BW340" s="161"/>
      <c r="BX340" s="161"/>
    </row>
    <row r="341" spans="1:76" x14ac:dyDescent="0.2">
      <c r="A341" s="161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1"/>
      <c r="BI341" s="161"/>
      <c r="BJ341" s="161"/>
      <c r="BK341" s="161"/>
      <c r="BL341" s="161"/>
      <c r="BM341" s="161"/>
      <c r="BN341" s="161"/>
      <c r="BO341" s="161"/>
      <c r="BP341" s="161"/>
      <c r="BQ341" s="161"/>
      <c r="BR341" s="161"/>
      <c r="BS341" s="161"/>
      <c r="BT341" s="161"/>
      <c r="BU341" s="161"/>
      <c r="BV341" s="161"/>
      <c r="BW341" s="161"/>
      <c r="BX341" s="161"/>
    </row>
    <row r="342" spans="1:76" x14ac:dyDescent="0.2">
      <c r="A342" s="161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1"/>
      <c r="BI342" s="161"/>
      <c r="BJ342" s="161"/>
      <c r="BK342" s="161"/>
      <c r="BL342" s="161"/>
      <c r="BM342" s="161"/>
      <c r="BN342" s="161"/>
      <c r="BO342" s="161"/>
      <c r="BP342" s="161"/>
      <c r="BQ342" s="161"/>
      <c r="BR342" s="161"/>
      <c r="BS342" s="161"/>
      <c r="BT342" s="161"/>
      <c r="BU342" s="161"/>
      <c r="BV342" s="161"/>
      <c r="BW342" s="161"/>
      <c r="BX342" s="161"/>
    </row>
    <row r="343" spans="1:76" x14ac:dyDescent="0.2">
      <c r="A343" s="161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1"/>
      <c r="BI343" s="161"/>
      <c r="BJ343" s="161"/>
      <c r="BK343" s="161"/>
      <c r="BL343" s="161"/>
      <c r="BM343" s="161"/>
      <c r="BN343" s="161"/>
      <c r="BO343" s="161"/>
      <c r="BP343" s="161"/>
      <c r="BQ343" s="161"/>
      <c r="BR343" s="161"/>
      <c r="BS343" s="161"/>
      <c r="BT343" s="161"/>
      <c r="BU343" s="161"/>
      <c r="BV343" s="161"/>
      <c r="BW343" s="161"/>
      <c r="BX343" s="161"/>
    </row>
    <row r="344" spans="1:76" x14ac:dyDescent="0.2">
      <c r="A344" s="161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1"/>
      <c r="BI344" s="161"/>
      <c r="BJ344" s="161"/>
      <c r="BK344" s="161"/>
      <c r="BL344" s="161"/>
      <c r="BM344" s="161"/>
      <c r="BN344" s="161"/>
      <c r="BO344" s="161"/>
      <c r="BP344" s="161"/>
      <c r="BQ344" s="161"/>
      <c r="BR344" s="161"/>
      <c r="BS344" s="161"/>
      <c r="BT344" s="161"/>
      <c r="BU344" s="161"/>
      <c r="BV344" s="161"/>
      <c r="BW344" s="161"/>
      <c r="BX344" s="161"/>
    </row>
    <row r="345" spans="1:76" x14ac:dyDescent="0.2">
      <c r="A345" s="161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1"/>
      <c r="BI345" s="161"/>
      <c r="BJ345" s="161"/>
      <c r="BK345" s="161"/>
      <c r="BL345" s="161"/>
      <c r="BM345" s="161"/>
      <c r="BN345" s="161"/>
      <c r="BO345" s="161"/>
      <c r="BP345" s="161"/>
      <c r="BQ345" s="161"/>
      <c r="BR345" s="161"/>
      <c r="BS345" s="161"/>
      <c r="BT345" s="161"/>
      <c r="BU345" s="161"/>
      <c r="BV345" s="161"/>
      <c r="BW345" s="161"/>
      <c r="BX345" s="161"/>
    </row>
    <row r="346" spans="1:76" x14ac:dyDescent="0.2">
      <c r="A346" s="161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1"/>
      <c r="BI346" s="161"/>
      <c r="BJ346" s="161"/>
      <c r="BK346" s="161"/>
      <c r="BL346" s="161"/>
      <c r="BM346" s="161"/>
      <c r="BN346" s="161"/>
      <c r="BO346" s="161"/>
      <c r="BP346" s="161"/>
      <c r="BQ346" s="161"/>
      <c r="BR346" s="161"/>
      <c r="BS346" s="161"/>
      <c r="BT346" s="161"/>
      <c r="BU346" s="161"/>
      <c r="BV346" s="161"/>
      <c r="BW346" s="161"/>
      <c r="BX346" s="161"/>
    </row>
    <row r="347" spans="1:76" x14ac:dyDescent="0.2">
      <c r="A347" s="161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1"/>
      <c r="BI347" s="161"/>
      <c r="BJ347" s="161"/>
      <c r="BK347" s="161"/>
      <c r="BL347" s="161"/>
      <c r="BM347" s="161"/>
      <c r="BN347" s="161"/>
      <c r="BO347" s="161"/>
      <c r="BP347" s="161"/>
      <c r="BQ347" s="161"/>
      <c r="BR347" s="161"/>
      <c r="BS347" s="161"/>
      <c r="BT347" s="161"/>
      <c r="BU347" s="161"/>
      <c r="BV347" s="161"/>
      <c r="BW347" s="161"/>
      <c r="BX347" s="161"/>
    </row>
    <row r="348" spans="1:76" x14ac:dyDescent="0.2">
      <c r="A348" s="161"/>
      <c r="BH348" s="161"/>
      <c r="BI348" s="161"/>
      <c r="BJ348" s="161"/>
      <c r="BK348" s="161"/>
      <c r="BL348" s="161"/>
      <c r="BM348" s="161"/>
      <c r="BN348" s="161"/>
      <c r="BO348" s="161"/>
      <c r="BP348" s="161"/>
      <c r="BQ348" s="161"/>
      <c r="BR348" s="161"/>
      <c r="BS348" s="161"/>
      <c r="BT348" s="161"/>
      <c r="BU348" s="161"/>
      <c r="BV348" s="161"/>
      <c r="BW348" s="161"/>
      <c r="BX348" s="161"/>
    </row>
    <row r="349" spans="1:76" x14ac:dyDescent="0.2">
      <c r="A349" s="161"/>
      <c r="BH349" s="161"/>
      <c r="BI349" s="161"/>
      <c r="BJ349" s="161"/>
      <c r="BK349" s="161"/>
      <c r="BL349" s="161"/>
      <c r="BM349" s="161"/>
      <c r="BN349" s="161"/>
      <c r="BO349" s="161"/>
      <c r="BP349" s="161"/>
      <c r="BQ349" s="161"/>
      <c r="BR349" s="161"/>
      <c r="BS349" s="161"/>
      <c r="BT349" s="161"/>
      <c r="BU349" s="161"/>
      <c r="BV349" s="161"/>
      <c r="BW349" s="161"/>
      <c r="BX349" s="161"/>
    </row>
    <row r="350" spans="1:76" x14ac:dyDescent="0.2">
      <c r="A350" s="161"/>
      <c r="BH350" s="161"/>
      <c r="BI350" s="161"/>
      <c r="BJ350" s="161"/>
      <c r="BK350" s="161"/>
      <c r="BL350" s="161"/>
      <c r="BM350" s="161"/>
      <c r="BN350" s="161"/>
      <c r="BO350" s="161"/>
      <c r="BP350" s="161"/>
      <c r="BQ350" s="161"/>
      <c r="BR350" s="161"/>
      <c r="BS350" s="161"/>
      <c r="BT350" s="161"/>
      <c r="BU350" s="161"/>
      <c r="BV350" s="161"/>
      <c r="BW350" s="161"/>
      <c r="BX350" s="161"/>
    </row>
    <row r="351" spans="1:76" x14ac:dyDescent="0.2">
      <c r="A351" s="161"/>
      <c r="BH351" s="161"/>
      <c r="BI351" s="161"/>
      <c r="BJ351" s="161"/>
      <c r="BK351" s="161"/>
      <c r="BL351" s="161"/>
      <c r="BM351" s="161"/>
      <c r="BN351" s="161"/>
      <c r="BO351" s="161"/>
      <c r="BP351" s="161"/>
      <c r="BQ351" s="161"/>
      <c r="BR351" s="161"/>
      <c r="BS351" s="161"/>
      <c r="BT351" s="161"/>
      <c r="BU351" s="161"/>
      <c r="BV351" s="161"/>
      <c r="BW351" s="161"/>
      <c r="BX351" s="161"/>
    </row>
    <row r="352" spans="1:76" x14ac:dyDescent="0.2">
      <c r="A352" s="161"/>
      <c r="BH352" s="161"/>
      <c r="BI352" s="161"/>
      <c r="BJ352" s="161"/>
      <c r="BK352" s="161"/>
      <c r="BL352" s="161"/>
      <c r="BM352" s="161"/>
      <c r="BN352" s="161"/>
      <c r="BO352" s="161"/>
      <c r="BP352" s="161"/>
      <c r="BQ352" s="161"/>
      <c r="BR352" s="161"/>
      <c r="BS352" s="161"/>
      <c r="BT352" s="161"/>
      <c r="BU352" s="161"/>
      <c r="BV352" s="161"/>
      <c r="BW352" s="161"/>
      <c r="BX352" s="161"/>
    </row>
    <row r="353" spans="1:76" x14ac:dyDescent="0.2">
      <c r="A353" s="161"/>
      <c r="BH353" s="161"/>
      <c r="BI353" s="161"/>
      <c r="BJ353" s="161"/>
      <c r="BK353" s="161"/>
      <c r="BL353" s="161"/>
      <c r="BM353" s="161"/>
      <c r="BN353" s="161"/>
      <c r="BO353" s="161"/>
      <c r="BP353" s="161"/>
      <c r="BQ353" s="161"/>
      <c r="BR353" s="161"/>
      <c r="BS353" s="161"/>
      <c r="BT353" s="161"/>
      <c r="BU353" s="161"/>
      <c r="BV353" s="161"/>
      <c r="BW353" s="161"/>
      <c r="BX353" s="161"/>
    </row>
    <row r="354" spans="1:76" x14ac:dyDescent="0.2">
      <c r="A354" s="161"/>
      <c r="BH354" s="161"/>
      <c r="BI354" s="161"/>
      <c r="BJ354" s="161"/>
      <c r="BK354" s="161"/>
      <c r="BL354" s="161"/>
      <c r="BM354" s="161"/>
      <c r="BN354" s="161"/>
      <c r="BO354" s="161"/>
      <c r="BP354" s="161"/>
      <c r="BQ354" s="161"/>
      <c r="BR354" s="161"/>
      <c r="BS354" s="161"/>
      <c r="BT354" s="161"/>
      <c r="BU354" s="161"/>
      <c r="BV354" s="161"/>
      <c r="BW354" s="161"/>
      <c r="BX354" s="161"/>
    </row>
    <row r="355" spans="1:76" x14ac:dyDescent="0.2">
      <c r="A355" s="161"/>
      <c r="BH355" s="161"/>
      <c r="BI355" s="161"/>
      <c r="BJ355" s="161"/>
      <c r="BK355" s="161"/>
      <c r="BL355" s="161"/>
      <c r="BM355" s="161"/>
      <c r="BN355" s="161"/>
      <c r="BO355" s="161"/>
      <c r="BP355" s="161"/>
      <c r="BQ355" s="161"/>
      <c r="BR355" s="161"/>
      <c r="BS355" s="161"/>
      <c r="BT355" s="161"/>
      <c r="BU355" s="161"/>
      <c r="BV355" s="161"/>
      <c r="BW355" s="161"/>
      <c r="BX355" s="161"/>
    </row>
    <row r="356" spans="1:76" x14ac:dyDescent="0.2">
      <c r="A356" s="161"/>
      <c r="BH356" s="161"/>
      <c r="BI356" s="161"/>
      <c r="BJ356" s="161"/>
      <c r="BK356" s="161"/>
      <c r="BL356" s="161"/>
      <c r="BM356" s="161"/>
      <c r="BN356" s="161"/>
      <c r="BO356" s="161"/>
      <c r="BP356" s="161"/>
      <c r="BQ356" s="161"/>
      <c r="BR356" s="161"/>
      <c r="BS356" s="161"/>
      <c r="BT356" s="161"/>
      <c r="BU356" s="161"/>
      <c r="BV356" s="161"/>
      <c r="BW356" s="161"/>
      <c r="BX356" s="161"/>
    </row>
    <row r="357" spans="1:76" x14ac:dyDescent="0.2">
      <c r="A357" s="161"/>
      <c r="BH357" s="161"/>
      <c r="BI357" s="161"/>
      <c r="BJ357" s="161"/>
      <c r="BK357" s="161"/>
      <c r="BL357" s="161"/>
      <c r="BM357" s="161"/>
      <c r="BN357" s="161"/>
      <c r="BO357" s="161"/>
      <c r="BP357" s="161"/>
      <c r="BQ357" s="161"/>
      <c r="BR357" s="161"/>
      <c r="BS357" s="161"/>
      <c r="BT357" s="161"/>
      <c r="BU357" s="161"/>
      <c r="BV357" s="161"/>
      <c r="BW357" s="161"/>
      <c r="BX357" s="161"/>
    </row>
    <row r="358" spans="1:76" x14ac:dyDescent="0.2">
      <c r="A358" s="161"/>
      <c r="BH358" s="161"/>
      <c r="BI358" s="161"/>
      <c r="BJ358" s="161"/>
      <c r="BK358" s="161"/>
      <c r="BL358" s="161"/>
      <c r="BM358" s="161"/>
      <c r="BN358" s="161"/>
      <c r="BO358" s="161"/>
      <c r="BP358" s="161"/>
      <c r="BQ358" s="161"/>
      <c r="BR358" s="161"/>
      <c r="BS358" s="161"/>
      <c r="BT358" s="161"/>
      <c r="BU358" s="161"/>
      <c r="BV358" s="161"/>
      <c r="BW358" s="161"/>
      <c r="BX358" s="161"/>
    </row>
    <row r="359" spans="1:76" x14ac:dyDescent="0.2">
      <c r="A359" s="161"/>
      <c r="BH359" s="161"/>
      <c r="BI359" s="161"/>
      <c r="BJ359" s="161"/>
      <c r="BK359" s="161"/>
      <c r="BL359" s="161"/>
      <c r="BM359" s="161"/>
      <c r="BN359" s="161"/>
      <c r="BO359" s="161"/>
      <c r="BP359" s="161"/>
      <c r="BQ359" s="161"/>
      <c r="BR359" s="161"/>
      <c r="BS359" s="161"/>
      <c r="BT359" s="161"/>
      <c r="BU359" s="161"/>
      <c r="BV359" s="161"/>
      <c r="BW359" s="161"/>
      <c r="BX359" s="161"/>
    </row>
    <row r="360" spans="1:76" x14ac:dyDescent="0.2">
      <c r="A360" s="161"/>
      <c r="BH360" s="161"/>
      <c r="BI360" s="161"/>
      <c r="BJ360" s="161"/>
      <c r="BK360" s="161"/>
      <c r="BL360" s="161"/>
      <c r="BM360" s="161"/>
      <c r="BN360" s="161"/>
      <c r="BO360" s="161"/>
      <c r="BP360" s="161"/>
      <c r="BQ360" s="161"/>
      <c r="BR360" s="161"/>
      <c r="BS360" s="161"/>
      <c r="BT360" s="161"/>
      <c r="BU360" s="161"/>
      <c r="BV360" s="161"/>
      <c r="BW360" s="161"/>
      <c r="BX360" s="161"/>
    </row>
    <row r="361" spans="1:76" x14ac:dyDescent="0.2">
      <c r="A361" s="161"/>
      <c r="BH361" s="161"/>
      <c r="BI361" s="161"/>
      <c r="BJ361" s="161"/>
      <c r="BK361" s="161"/>
      <c r="BL361" s="161"/>
      <c r="BM361" s="161"/>
      <c r="BN361" s="161"/>
      <c r="BO361" s="161"/>
      <c r="BP361" s="161"/>
      <c r="BQ361" s="161"/>
      <c r="BR361" s="161"/>
      <c r="BS361" s="161"/>
      <c r="BT361" s="161"/>
      <c r="BU361" s="161"/>
      <c r="BV361" s="161"/>
      <c r="BW361" s="161"/>
      <c r="BX361" s="161"/>
    </row>
    <row r="362" spans="1:76" x14ac:dyDescent="0.2">
      <c r="A362" s="161"/>
      <c r="BH362" s="161"/>
      <c r="BI362" s="161"/>
      <c r="BJ362" s="161"/>
      <c r="BK362" s="161"/>
      <c r="BL362" s="161"/>
      <c r="BM362" s="161"/>
      <c r="BN362" s="161"/>
      <c r="BO362" s="161"/>
      <c r="BP362" s="161"/>
      <c r="BQ362" s="161"/>
      <c r="BR362" s="161"/>
      <c r="BS362" s="161"/>
      <c r="BT362" s="161"/>
      <c r="BU362" s="161"/>
      <c r="BV362" s="161"/>
      <c r="BW362" s="161"/>
      <c r="BX362" s="161"/>
    </row>
    <row r="363" spans="1:76" x14ac:dyDescent="0.2">
      <c r="A363" s="161"/>
      <c r="BH363" s="161"/>
      <c r="BI363" s="161"/>
      <c r="BJ363" s="161"/>
      <c r="BK363" s="161"/>
      <c r="BL363" s="161"/>
      <c r="BM363" s="161"/>
      <c r="BN363" s="161"/>
      <c r="BO363" s="161"/>
      <c r="BP363" s="161"/>
      <c r="BQ363" s="161"/>
      <c r="BR363" s="161"/>
      <c r="BS363" s="161"/>
      <c r="BT363" s="161"/>
      <c r="BU363" s="161"/>
      <c r="BV363" s="161"/>
      <c r="BW363" s="161"/>
      <c r="BX363" s="161"/>
    </row>
    <row r="364" spans="1:76" x14ac:dyDescent="0.2">
      <c r="A364" s="161"/>
      <c r="BH364" s="161"/>
      <c r="BI364" s="161"/>
      <c r="BJ364" s="161"/>
      <c r="BK364" s="161"/>
      <c r="BL364" s="161"/>
      <c r="BM364" s="161"/>
      <c r="BN364" s="161"/>
      <c r="BO364" s="161"/>
      <c r="BP364" s="161"/>
      <c r="BQ364" s="161"/>
      <c r="BR364" s="161"/>
      <c r="BS364" s="161"/>
      <c r="BT364" s="161"/>
      <c r="BU364" s="161"/>
      <c r="BV364" s="161"/>
      <c r="BW364" s="161"/>
      <c r="BX364" s="161"/>
    </row>
    <row r="365" spans="1:76" x14ac:dyDescent="0.2">
      <c r="A365" s="161"/>
      <c r="BH365" s="161"/>
      <c r="BI365" s="161"/>
      <c r="BJ365" s="161"/>
      <c r="BK365" s="161"/>
      <c r="BL365" s="161"/>
      <c r="BM365" s="161"/>
      <c r="BN365" s="161"/>
      <c r="BO365" s="161"/>
      <c r="BP365" s="161"/>
      <c r="BQ365" s="161"/>
      <c r="BR365" s="161"/>
      <c r="BS365" s="161"/>
      <c r="BT365" s="161"/>
      <c r="BU365" s="161"/>
      <c r="BV365" s="161"/>
      <c r="BW365" s="161"/>
      <c r="BX365" s="161"/>
    </row>
    <row r="366" spans="1:76" x14ac:dyDescent="0.2">
      <c r="A366" s="161"/>
      <c r="BH366" s="161"/>
      <c r="BI366" s="161"/>
      <c r="BJ366" s="161"/>
      <c r="BK366" s="161"/>
      <c r="BL366" s="161"/>
      <c r="BM366" s="161"/>
      <c r="BN366" s="161"/>
      <c r="BO366" s="161"/>
      <c r="BP366" s="161"/>
      <c r="BQ366" s="161"/>
      <c r="BR366" s="161"/>
      <c r="BS366" s="161"/>
      <c r="BT366" s="161"/>
      <c r="BU366" s="161"/>
      <c r="BV366" s="161"/>
      <c r="BW366" s="161"/>
      <c r="BX366" s="161"/>
    </row>
    <row r="367" spans="1:76" x14ac:dyDescent="0.2">
      <c r="A367" s="161"/>
      <c r="BH367" s="161"/>
      <c r="BI367" s="161"/>
      <c r="BJ367" s="161"/>
      <c r="BK367" s="161"/>
      <c r="BL367" s="161"/>
      <c r="BM367" s="161"/>
      <c r="BN367" s="161"/>
      <c r="BO367" s="161"/>
      <c r="BP367" s="161"/>
      <c r="BQ367" s="161"/>
      <c r="BR367" s="161"/>
      <c r="BS367" s="161"/>
      <c r="BT367" s="161"/>
      <c r="BU367" s="161"/>
      <c r="BV367" s="161"/>
      <c r="BW367" s="161"/>
      <c r="BX367" s="161"/>
    </row>
    <row r="368" spans="1:76" x14ac:dyDescent="0.2">
      <c r="A368" s="161"/>
      <c r="BH368" s="161"/>
      <c r="BI368" s="161"/>
      <c r="BJ368" s="161"/>
      <c r="BK368" s="161"/>
      <c r="BL368" s="161"/>
      <c r="BM368" s="161"/>
      <c r="BN368" s="161"/>
      <c r="BO368" s="161"/>
      <c r="BP368" s="161"/>
      <c r="BQ368" s="161"/>
      <c r="BR368" s="161"/>
      <c r="BS368" s="161"/>
      <c r="BT368" s="161"/>
      <c r="BU368" s="161"/>
      <c r="BV368" s="161"/>
      <c r="BW368" s="161"/>
      <c r="BX368" s="161"/>
    </row>
    <row r="369" spans="1:76" x14ac:dyDescent="0.2">
      <c r="A369" s="161"/>
      <c r="BH369" s="161"/>
      <c r="BI369" s="161"/>
      <c r="BJ369" s="161"/>
      <c r="BK369" s="161"/>
      <c r="BL369" s="161"/>
      <c r="BM369" s="161"/>
      <c r="BN369" s="161"/>
      <c r="BO369" s="161"/>
      <c r="BP369" s="161"/>
      <c r="BQ369" s="161"/>
      <c r="BR369" s="161"/>
      <c r="BS369" s="161"/>
      <c r="BT369" s="161"/>
      <c r="BU369" s="161"/>
      <c r="BV369" s="161"/>
      <c r="BW369" s="161"/>
      <c r="BX369" s="161"/>
    </row>
    <row r="370" spans="1:76" x14ac:dyDescent="0.2">
      <c r="A370" s="161"/>
      <c r="BH370" s="161"/>
      <c r="BI370" s="161"/>
      <c r="BJ370" s="161"/>
      <c r="BK370" s="161"/>
      <c r="BL370" s="161"/>
      <c r="BM370" s="161"/>
      <c r="BN370" s="161"/>
      <c r="BO370" s="161"/>
      <c r="BP370" s="161"/>
      <c r="BQ370" s="161"/>
      <c r="BR370" s="161"/>
      <c r="BS370" s="161"/>
      <c r="BT370" s="161"/>
      <c r="BU370" s="161"/>
      <c r="BV370" s="161"/>
      <c r="BW370" s="161"/>
      <c r="BX370" s="161"/>
    </row>
    <row r="371" spans="1:76" x14ac:dyDescent="0.2">
      <c r="A371" s="161"/>
      <c r="BH371" s="161"/>
      <c r="BI371" s="161"/>
      <c r="BJ371" s="161"/>
      <c r="BK371" s="161"/>
      <c r="BL371" s="161"/>
      <c r="BM371" s="161"/>
      <c r="BN371" s="161"/>
      <c r="BO371" s="161"/>
      <c r="BP371" s="161"/>
      <c r="BQ371" s="161"/>
      <c r="BR371" s="161"/>
      <c r="BS371" s="161"/>
      <c r="BT371" s="161"/>
      <c r="BU371" s="161"/>
      <c r="BV371" s="161"/>
      <c r="BW371" s="161"/>
      <c r="BX371" s="161"/>
    </row>
    <row r="372" spans="1:76" x14ac:dyDescent="0.2">
      <c r="A372" s="161"/>
      <c r="BH372" s="161"/>
      <c r="BI372" s="161"/>
      <c r="BJ372" s="161"/>
      <c r="BK372" s="161"/>
      <c r="BL372" s="161"/>
      <c r="BM372" s="161"/>
      <c r="BN372" s="161"/>
      <c r="BO372" s="161"/>
      <c r="BP372" s="161"/>
      <c r="BQ372" s="161"/>
      <c r="BR372" s="161"/>
      <c r="BS372" s="161"/>
      <c r="BT372" s="161"/>
      <c r="BU372" s="161"/>
      <c r="BV372" s="161"/>
      <c r="BW372" s="161"/>
      <c r="BX372" s="161"/>
    </row>
    <row r="373" spans="1:76" x14ac:dyDescent="0.2">
      <c r="A373" s="161"/>
      <c r="BH373" s="161"/>
      <c r="BI373" s="161"/>
      <c r="BJ373" s="161"/>
      <c r="BK373" s="161"/>
      <c r="BL373" s="161"/>
      <c r="BM373" s="161"/>
      <c r="BN373" s="161"/>
      <c r="BO373" s="161"/>
      <c r="BP373" s="161"/>
      <c r="BQ373" s="161"/>
      <c r="BR373" s="161"/>
      <c r="BS373" s="161"/>
      <c r="BT373" s="161"/>
      <c r="BU373" s="161"/>
      <c r="BV373" s="161"/>
      <c r="BW373" s="161"/>
      <c r="BX373" s="161"/>
    </row>
    <row r="374" spans="1:76" x14ac:dyDescent="0.2">
      <c r="A374" s="161"/>
      <c r="BH374" s="161"/>
      <c r="BI374" s="161"/>
      <c r="BJ374" s="161"/>
      <c r="BK374" s="161"/>
      <c r="BL374" s="161"/>
      <c r="BM374" s="161"/>
      <c r="BN374" s="161"/>
      <c r="BO374" s="161"/>
      <c r="BP374" s="161"/>
      <c r="BQ374" s="161"/>
      <c r="BR374" s="161"/>
      <c r="BS374" s="161"/>
      <c r="BT374" s="161"/>
      <c r="BU374" s="161"/>
      <c r="BV374" s="161"/>
      <c r="BW374" s="161"/>
      <c r="BX374" s="161"/>
    </row>
    <row r="375" spans="1:76" x14ac:dyDescent="0.2">
      <c r="A375" s="161"/>
      <c r="BH375" s="161"/>
      <c r="BI375" s="161"/>
      <c r="BJ375" s="161"/>
      <c r="BK375" s="161"/>
      <c r="BL375" s="161"/>
      <c r="BM375" s="161"/>
      <c r="BN375" s="161"/>
      <c r="BO375" s="161"/>
      <c r="BP375" s="161"/>
      <c r="BQ375" s="161"/>
      <c r="BR375" s="161"/>
      <c r="BS375" s="161"/>
      <c r="BT375" s="161"/>
      <c r="BU375" s="161"/>
      <c r="BV375" s="161"/>
      <c r="BW375" s="161"/>
      <c r="BX375" s="161"/>
    </row>
    <row r="376" spans="1:76" x14ac:dyDescent="0.2">
      <c r="A376" s="161"/>
      <c r="BH376" s="161"/>
      <c r="BI376" s="161"/>
      <c r="BJ376" s="161"/>
      <c r="BK376" s="161"/>
      <c r="BL376" s="161"/>
      <c r="BM376" s="161"/>
      <c r="BN376" s="161"/>
      <c r="BO376" s="161"/>
      <c r="BP376" s="161"/>
      <c r="BQ376" s="161"/>
      <c r="BR376" s="161"/>
      <c r="BS376" s="161"/>
      <c r="BT376" s="161"/>
      <c r="BU376" s="161"/>
      <c r="BV376" s="161"/>
      <c r="BW376" s="161"/>
      <c r="BX376" s="161"/>
    </row>
    <row r="377" spans="1:76" x14ac:dyDescent="0.2">
      <c r="A377" s="161"/>
      <c r="BH377" s="161"/>
      <c r="BI377" s="161"/>
      <c r="BJ377" s="161"/>
      <c r="BK377" s="161"/>
      <c r="BL377" s="161"/>
      <c r="BM377" s="161"/>
      <c r="BN377" s="161"/>
      <c r="BO377" s="161"/>
      <c r="BP377" s="161"/>
      <c r="BQ377" s="161"/>
      <c r="BR377" s="161"/>
      <c r="BS377" s="161"/>
      <c r="BT377" s="161"/>
      <c r="BU377" s="161"/>
      <c r="BV377" s="161"/>
      <c r="BW377" s="161"/>
      <c r="BX377" s="161"/>
    </row>
    <row r="378" spans="1:76" x14ac:dyDescent="0.2">
      <c r="A378" s="161"/>
      <c r="BH378" s="161"/>
      <c r="BI378" s="161"/>
      <c r="BJ378" s="161"/>
      <c r="BK378" s="161"/>
      <c r="BL378" s="161"/>
      <c r="BM378" s="161"/>
      <c r="BN378" s="161"/>
      <c r="BO378" s="161"/>
      <c r="BP378" s="161"/>
      <c r="BQ378" s="161"/>
      <c r="BR378" s="161"/>
      <c r="BS378" s="161"/>
      <c r="BT378" s="161"/>
      <c r="BU378" s="161"/>
      <c r="BV378" s="161"/>
      <c r="BW378" s="161"/>
      <c r="BX378" s="161"/>
    </row>
    <row r="379" spans="1:76" x14ac:dyDescent="0.2">
      <c r="A379" s="161"/>
      <c r="BH379" s="161"/>
      <c r="BI379" s="161"/>
      <c r="BJ379" s="161"/>
      <c r="BK379" s="161"/>
      <c r="BL379" s="161"/>
      <c r="BM379" s="161"/>
      <c r="BN379" s="161"/>
      <c r="BO379" s="161"/>
      <c r="BP379" s="161"/>
      <c r="BQ379" s="161"/>
      <c r="BR379" s="161"/>
      <c r="BS379" s="161"/>
      <c r="BT379" s="161"/>
      <c r="BU379" s="161"/>
      <c r="BV379" s="161"/>
      <c r="BW379" s="161"/>
      <c r="BX379" s="161"/>
    </row>
    <row r="380" spans="1:76" x14ac:dyDescent="0.2">
      <c r="A380" s="161"/>
      <c r="BH380" s="161"/>
      <c r="BI380" s="161"/>
      <c r="BJ380" s="161"/>
      <c r="BK380" s="161"/>
      <c r="BL380" s="161"/>
      <c r="BM380" s="161"/>
      <c r="BN380" s="161"/>
      <c r="BO380" s="161"/>
      <c r="BP380" s="161"/>
      <c r="BQ380" s="161"/>
      <c r="BR380" s="161"/>
      <c r="BS380" s="161"/>
      <c r="BT380" s="161"/>
      <c r="BU380" s="161"/>
      <c r="BV380" s="161"/>
      <c r="BW380" s="161"/>
      <c r="BX380" s="161"/>
    </row>
    <row r="381" spans="1:76" x14ac:dyDescent="0.2">
      <c r="A381" s="161"/>
      <c r="BH381" s="161"/>
      <c r="BI381" s="161"/>
      <c r="BJ381" s="161"/>
      <c r="BK381" s="161"/>
      <c r="BL381" s="161"/>
      <c r="BM381" s="161"/>
      <c r="BN381" s="161"/>
      <c r="BO381" s="161"/>
      <c r="BP381" s="161"/>
      <c r="BQ381" s="161"/>
      <c r="BR381" s="161"/>
      <c r="BS381" s="161"/>
      <c r="BT381" s="161"/>
      <c r="BU381" s="161"/>
      <c r="BV381" s="161"/>
      <c r="BW381" s="161"/>
      <c r="BX381" s="161"/>
    </row>
    <row r="382" spans="1:76" x14ac:dyDescent="0.2">
      <c r="A382" s="161"/>
      <c r="BH382" s="161"/>
      <c r="BI382" s="161"/>
      <c r="BJ382" s="161"/>
      <c r="BK382" s="161"/>
      <c r="BL382" s="161"/>
      <c r="BM382" s="161"/>
      <c r="BN382" s="161"/>
      <c r="BO382" s="161"/>
      <c r="BP382" s="161"/>
      <c r="BQ382" s="161"/>
      <c r="BR382" s="161"/>
      <c r="BS382" s="161"/>
      <c r="BT382" s="161"/>
      <c r="BU382" s="161"/>
      <c r="BV382" s="161"/>
      <c r="BW382" s="161"/>
      <c r="BX382" s="161"/>
    </row>
    <row r="383" spans="1:76" x14ac:dyDescent="0.2">
      <c r="A383" s="161"/>
      <c r="BH383" s="161"/>
      <c r="BI383" s="161"/>
      <c r="BJ383" s="161"/>
      <c r="BK383" s="161"/>
      <c r="BL383" s="161"/>
      <c r="BM383" s="161"/>
      <c r="BN383" s="161"/>
      <c r="BO383" s="161"/>
      <c r="BP383" s="161"/>
      <c r="BQ383" s="161"/>
      <c r="BR383" s="161"/>
      <c r="BS383" s="161"/>
      <c r="BT383" s="161"/>
      <c r="BU383" s="161"/>
      <c r="BV383" s="161"/>
      <c r="BW383" s="161"/>
      <c r="BX383" s="161"/>
    </row>
    <row r="384" spans="1:76" x14ac:dyDescent="0.2">
      <c r="A384" s="161"/>
      <c r="BH384" s="161"/>
      <c r="BI384" s="161"/>
      <c r="BJ384" s="161"/>
      <c r="BK384" s="161"/>
      <c r="BL384" s="161"/>
      <c r="BM384" s="161"/>
      <c r="BN384" s="161"/>
      <c r="BO384" s="161"/>
      <c r="BP384" s="161"/>
      <c r="BQ384" s="161"/>
      <c r="BR384" s="161"/>
      <c r="BS384" s="161"/>
      <c r="BT384" s="161"/>
      <c r="BU384" s="161"/>
      <c r="BV384" s="161"/>
      <c r="BW384" s="161"/>
      <c r="BX384" s="161"/>
    </row>
    <row r="385" spans="1:76" x14ac:dyDescent="0.2">
      <c r="A385" s="161"/>
      <c r="BH385" s="161"/>
      <c r="BI385" s="161"/>
      <c r="BJ385" s="161"/>
      <c r="BK385" s="161"/>
      <c r="BL385" s="161"/>
      <c r="BM385" s="161"/>
      <c r="BN385" s="161"/>
      <c r="BO385" s="161"/>
      <c r="BP385" s="161"/>
      <c r="BQ385" s="161"/>
      <c r="BR385" s="161"/>
      <c r="BS385" s="161"/>
      <c r="BT385" s="161"/>
      <c r="BU385" s="161"/>
      <c r="BV385" s="161"/>
      <c r="BW385" s="161"/>
      <c r="BX385" s="161"/>
    </row>
    <row r="386" spans="1:76" x14ac:dyDescent="0.2">
      <c r="A386" s="161"/>
      <c r="BH386" s="161"/>
      <c r="BI386" s="161"/>
      <c r="BJ386" s="161"/>
      <c r="BK386" s="161"/>
      <c r="BL386" s="161"/>
      <c r="BM386" s="161"/>
      <c r="BN386" s="161"/>
      <c r="BO386" s="161"/>
      <c r="BP386" s="161"/>
      <c r="BQ386" s="161"/>
      <c r="BR386" s="161"/>
      <c r="BS386" s="161"/>
      <c r="BT386" s="161"/>
      <c r="BU386" s="161"/>
      <c r="BV386" s="161"/>
      <c r="BW386" s="161"/>
      <c r="BX386" s="161"/>
    </row>
    <row r="387" spans="1:76" x14ac:dyDescent="0.2">
      <c r="A387" s="161"/>
      <c r="BH387" s="161"/>
      <c r="BI387" s="161"/>
      <c r="BJ387" s="161"/>
      <c r="BK387" s="161"/>
      <c r="BL387" s="161"/>
      <c r="BM387" s="161"/>
      <c r="BN387" s="161"/>
      <c r="BO387" s="161"/>
      <c r="BP387" s="161"/>
      <c r="BQ387" s="161"/>
      <c r="BR387" s="161"/>
      <c r="BS387" s="161"/>
      <c r="BT387" s="161"/>
      <c r="BU387" s="161"/>
      <c r="BV387" s="161"/>
      <c r="BW387" s="161"/>
      <c r="BX387" s="161"/>
    </row>
    <row r="388" spans="1:76" x14ac:dyDescent="0.2">
      <c r="A388" s="161"/>
      <c r="BH388" s="161"/>
      <c r="BI388" s="161"/>
      <c r="BJ388" s="161"/>
      <c r="BK388" s="161"/>
      <c r="BL388" s="161"/>
      <c r="BM388" s="161"/>
      <c r="BN388" s="161"/>
      <c r="BO388" s="161"/>
      <c r="BP388" s="161"/>
      <c r="BQ388" s="161"/>
      <c r="BR388" s="161"/>
      <c r="BS388" s="161"/>
      <c r="BT388" s="161"/>
      <c r="BU388" s="161"/>
      <c r="BV388" s="161"/>
      <c r="BW388" s="161"/>
      <c r="BX388" s="161"/>
    </row>
    <row r="389" spans="1:76" x14ac:dyDescent="0.2">
      <c r="A389" s="161"/>
      <c r="BH389" s="161"/>
      <c r="BI389" s="161"/>
      <c r="BJ389" s="161"/>
      <c r="BK389" s="161"/>
      <c r="BL389" s="161"/>
      <c r="BM389" s="161"/>
      <c r="BN389" s="161"/>
      <c r="BO389" s="161"/>
      <c r="BP389" s="161"/>
      <c r="BQ389" s="161"/>
      <c r="BR389" s="161"/>
      <c r="BS389" s="161"/>
      <c r="BT389" s="161"/>
      <c r="BU389" s="161"/>
      <c r="BV389" s="161"/>
      <c r="BW389" s="161"/>
      <c r="BX389" s="161"/>
    </row>
    <row r="390" spans="1:76" x14ac:dyDescent="0.2">
      <c r="A390" s="161"/>
      <c r="BH390" s="161"/>
      <c r="BI390" s="161"/>
      <c r="BJ390" s="161"/>
      <c r="BK390" s="161"/>
      <c r="BL390" s="161"/>
      <c r="BM390" s="161"/>
      <c r="BN390" s="161"/>
      <c r="BO390" s="161"/>
      <c r="BP390" s="161"/>
      <c r="BQ390" s="161"/>
      <c r="BR390" s="161"/>
      <c r="BS390" s="161"/>
      <c r="BT390" s="161"/>
      <c r="BU390" s="161"/>
      <c r="BV390" s="161"/>
      <c r="BW390" s="161"/>
      <c r="BX390" s="161"/>
    </row>
    <row r="391" spans="1:76" x14ac:dyDescent="0.2">
      <c r="A391" s="161"/>
      <c r="BH391" s="161"/>
      <c r="BI391" s="161"/>
      <c r="BJ391" s="161"/>
      <c r="BK391" s="161"/>
      <c r="BL391" s="161"/>
      <c r="BM391" s="161"/>
      <c r="BN391" s="161"/>
      <c r="BO391" s="161"/>
      <c r="BP391" s="161"/>
      <c r="BQ391" s="161"/>
      <c r="BR391" s="161"/>
      <c r="BS391" s="161"/>
      <c r="BT391" s="161"/>
      <c r="BU391" s="161"/>
      <c r="BV391" s="161"/>
      <c r="BW391" s="161"/>
      <c r="BX391" s="161"/>
    </row>
    <row r="392" spans="1:76" x14ac:dyDescent="0.2">
      <c r="A392" s="161"/>
      <c r="BH392" s="161"/>
      <c r="BI392" s="161"/>
      <c r="BJ392" s="161"/>
      <c r="BK392" s="161"/>
      <c r="BL392" s="161"/>
      <c r="BM392" s="161"/>
      <c r="BN392" s="161"/>
      <c r="BO392" s="161"/>
      <c r="BP392" s="161"/>
      <c r="BQ392" s="161"/>
      <c r="BR392" s="161"/>
      <c r="BS392" s="161"/>
      <c r="BT392" s="161"/>
      <c r="BU392" s="161"/>
      <c r="BV392" s="161"/>
      <c r="BW392" s="161"/>
      <c r="BX392" s="161"/>
    </row>
    <row r="393" spans="1:76" x14ac:dyDescent="0.2">
      <c r="A393" s="161"/>
      <c r="BH393" s="161"/>
      <c r="BI393" s="161"/>
      <c r="BJ393" s="161"/>
      <c r="BK393" s="161"/>
      <c r="BL393" s="161"/>
      <c r="BM393" s="161"/>
      <c r="BN393" s="161"/>
      <c r="BO393" s="161"/>
      <c r="BP393" s="161"/>
      <c r="BQ393" s="161"/>
      <c r="BR393" s="161"/>
      <c r="BS393" s="161"/>
      <c r="BT393" s="161"/>
      <c r="BU393" s="161"/>
      <c r="BV393" s="161"/>
      <c r="BW393" s="161"/>
      <c r="BX393" s="161"/>
    </row>
    <row r="394" spans="1:76" x14ac:dyDescent="0.2">
      <c r="A394" s="161"/>
      <c r="BH394" s="161"/>
      <c r="BI394" s="161"/>
      <c r="BJ394" s="161"/>
      <c r="BK394" s="161"/>
      <c r="BL394" s="161"/>
      <c r="BM394" s="161"/>
      <c r="BN394" s="161"/>
      <c r="BO394" s="161"/>
      <c r="BP394" s="161"/>
      <c r="BQ394" s="161"/>
      <c r="BR394" s="161"/>
      <c r="BS394" s="161"/>
      <c r="BT394" s="161"/>
      <c r="BU394" s="161"/>
      <c r="BV394" s="161"/>
      <c r="BW394" s="161"/>
      <c r="BX394" s="161"/>
    </row>
    <row r="395" spans="1:76" x14ac:dyDescent="0.2">
      <c r="A395" s="161"/>
      <c r="BH395" s="161"/>
      <c r="BI395" s="161"/>
      <c r="BJ395" s="161"/>
      <c r="BK395" s="161"/>
      <c r="BL395" s="161"/>
      <c r="BM395" s="161"/>
      <c r="BN395" s="161"/>
      <c r="BO395" s="161"/>
      <c r="BP395" s="161"/>
      <c r="BQ395" s="161"/>
      <c r="BR395" s="161"/>
      <c r="BS395" s="161"/>
      <c r="BT395" s="161"/>
      <c r="BU395" s="161"/>
      <c r="BV395" s="161"/>
      <c r="BW395" s="161"/>
      <c r="BX395" s="161"/>
    </row>
    <row r="396" spans="1:76" x14ac:dyDescent="0.2">
      <c r="A396" s="161"/>
      <c r="BH396" s="161"/>
      <c r="BI396" s="161"/>
      <c r="BJ396" s="161"/>
      <c r="BK396" s="161"/>
      <c r="BL396" s="161"/>
      <c r="BM396" s="161"/>
      <c r="BN396" s="161"/>
      <c r="BO396" s="161"/>
      <c r="BP396" s="161"/>
      <c r="BQ396" s="161"/>
      <c r="BR396" s="161"/>
      <c r="BS396" s="161"/>
      <c r="BT396" s="161"/>
      <c r="BU396" s="161"/>
      <c r="BV396" s="161"/>
      <c r="BW396" s="161"/>
      <c r="BX396" s="161"/>
    </row>
    <row r="397" spans="1:76" x14ac:dyDescent="0.2">
      <c r="A397" s="161"/>
      <c r="BH397" s="161"/>
      <c r="BI397" s="161"/>
      <c r="BJ397" s="161"/>
      <c r="BK397" s="161"/>
      <c r="BL397" s="161"/>
      <c r="BM397" s="161"/>
      <c r="BN397" s="161"/>
      <c r="BO397" s="161"/>
      <c r="BP397" s="161"/>
      <c r="BQ397" s="161"/>
      <c r="BR397" s="161"/>
      <c r="BS397" s="161"/>
      <c r="BT397" s="161"/>
      <c r="BU397" s="161"/>
      <c r="BV397" s="161"/>
      <c r="BW397" s="161"/>
      <c r="BX397" s="161"/>
    </row>
    <row r="398" spans="1:76" x14ac:dyDescent="0.2">
      <c r="A398" s="161"/>
      <c r="BH398" s="161"/>
      <c r="BI398" s="161"/>
      <c r="BJ398" s="161"/>
      <c r="BK398" s="161"/>
      <c r="BL398" s="161"/>
      <c r="BM398" s="161"/>
      <c r="BN398" s="161"/>
      <c r="BO398" s="161"/>
      <c r="BP398" s="161"/>
      <c r="BQ398" s="161"/>
      <c r="BR398" s="161"/>
      <c r="BS398" s="161"/>
      <c r="BT398" s="161"/>
      <c r="BU398" s="161"/>
      <c r="BV398" s="161"/>
      <c r="BW398" s="161"/>
      <c r="BX398" s="161"/>
    </row>
    <row r="399" spans="1:76" x14ac:dyDescent="0.2">
      <c r="A399" s="161"/>
      <c r="BH399" s="161"/>
      <c r="BI399" s="161"/>
      <c r="BJ399" s="161"/>
      <c r="BK399" s="161"/>
      <c r="BL399" s="161"/>
      <c r="BM399" s="161"/>
      <c r="BN399" s="161"/>
      <c r="BO399" s="161"/>
      <c r="BP399" s="161"/>
      <c r="BQ399" s="161"/>
      <c r="BR399" s="161"/>
      <c r="BS399" s="161"/>
      <c r="BT399" s="161"/>
      <c r="BU399" s="161"/>
      <c r="BV399" s="161"/>
      <c r="BW399" s="161"/>
      <c r="BX399" s="161"/>
    </row>
    <row r="400" spans="1:76" x14ac:dyDescent="0.2">
      <c r="A400" s="161"/>
      <c r="BH400" s="161"/>
      <c r="BI400" s="161"/>
      <c r="BJ400" s="161"/>
      <c r="BK400" s="161"/>
      <c r="BL400" s="161"/>
      <c r="BM400" s="161"/>
      <c r="BN400" s="161"/>
      <c r="BO400" s="161"/>
      <c r="BP400" s="161"/>
      <c r="BQ400" s="161"/>
      <c r="BR400" s="161"/>
      <c r="BS400" s="161"/>
      <c r="BT400" s="161"/>
      <c r="BU400" s="161"/>
      <c r="BV400" s="161"/>
      <c r="BW400" s="161"/>
      <c r="BX400" s="161"/>
    </row>
    <row r="401" spans="1:76" x14ac:dyDescent="0.2">
      <c r="A401" s="161"/>
      <c r="BH401" s="161"/>
      <c r="BI401" s="161"/>
      <c r="BJ401" s="161"/>
      <c r="BK401" s="161"/>
      <c r="BL401" s="161"/>
      <c r="BM401" s="161"/>
      <c r="BN401" s="161"/>
      <c r="BO401" s="161"/>
      <c r="BP401" s="161"/>
      <c r="BQ401" s="161"/>
      <c r="BR401" s="161"/>
      <c r="BS401" s="161"/>
      <c r="BT401" s="161"/>
      <c r="BU401" s="161"/>
      <c r="BV401" s="161"/>
      <c r="BW401" s="161"/>
      <c r="BX401" s="161"/>
    </row>
    <row r="402" spans="1:76" x14ac:dyDescent="0.2">
      <c r="A402" s="161"/>
      <c r="BH402" s="161"/>
      <c r="BI402" s="161"/>
      <c r="BJ402" s="161"/>
      <c r="BK402" s="161"/>
      <c r="BL402" s="161"/>
      <c r="BM402" s="161"/>
      <c r="BN402" s="161"/>
      <c r="BO402" s="161"/>
      <c r="BP402" s="161"/>
      <c r="BQ402" s="161"/>
      <c r="BR402" s="161"/>
      <c r="BS402" s="161"/>
      <c r="BT402" s="161"/>
      <c r="BU402" s="161"/>
      <c r="BV402" s="161"/>
      <c r="BW402" s="161"/>
      <c r="BX402" s="161"/>
    </row>
    <row r="403" spans="1:76" x14ac:dyDescent="0.2">
      <c r="A403" s="161"/>
      <c r="BH403" s="161"/>
      <c r="BI403" s="161"/>
      <c r="BJ403" s="161"/>
      <c r="BK403" s="161"/>
      <c r="BL403" s="161"/>
      <c r="BM403" s="161"/>
      <c r="BN403" s="161"/>
      <c r="BO403" s="161"/>
      <c r="BP403" s="161"/>
      <c r="BQ403" s="161"/>
      <c r="BR403" s="161"/>
      <c r="BS403" s="161"/>
      <c r="BT403" s="161"/>
      <c r="BU403" s="161"/>
      <c r="BV403" s="161"/>
      <c r="BW403" s="161"/>
      <c r="BX403" s="161"/>
    </row>
    <row r="404" spans="1:76" x14ac:dyDescent="0.2">
      <c r="A404" s="161"/>
      <c r="BH404" s="161"/>
      <c r="BI404" s="161"/>
      <c r="BJ404" s="161"/>
      <c r="BK404" s="161"/>
      <c r="BL404" s="161"/>
      <c r="BM404" s="161"/>
      <c r="BN404" s="161"/>
      <c r="BO404" s="161"/>
      <c r="BP404" s="161"/>
      <c r="BQ404" s="161"/>
      <c r="BR404" s="161"/>
      <c r="BS404" s="161"/>
      <c r="BT404" s="161"/>
      <c r="BU404" s="161"/>
      <c r="BV404" s="161"/>
      <c r="BW404" s="161"/>
      <c r="BX404" s="161"/>
    </row>
    <row r="405" spans="1:76" x14ac:dyDescent="0.2">
      <c r="A405" s="161"/>
      <c r="BH405" s="161"/>
      <c r="BI405" s="161"/>
      <c r="BJ405" s="161"/>
      <c r="BK405" s="161"/>
      <c r="BL405" s="161"/>
      <c r="BM405" s="161"/>
      <c r="BN405" s="161"/>
      <c r="BO405" s="161"/>
      <c r="BP405" s="161"/>
      <c r="BQ405" s="161"/>
      <c r="BR405" s="161"/>
      <c r="BS405" s="161"/>
      <c r="BT405" s="161"/>
      <c r="BU405" s="161"/>
      <c r="BV405" s="161"/>
      <c r="BW405" s="161"/>
      <c r="BX405" s="161"/>
    </row>
    <row r="406" spans="1:76" x14ac:dyDescent="0.2">
      <c r="A406" s="161"/>
      <c r="BH406" s="161"/>
      <c r="BI406" s="161"/>
      <c r="BJ406" s="161"/>
      <c r="BK406" s="161"/>
      <c r="BL406" s="161"/>
      <c r="BM406" s="161"/>
      <c r="BN406" s="161"/>
      <c r="BO406" s="161"/>
      <c r="BP406" s="161"/>
      <c r="BQ406" s="161"/>
      <c r="BR406" s="161"/>
      <c r="BS406" s="161"/>
      <c r="BT406" s="161"/>
      <c r="BU406" s="161"/>
      <c r="BV406" s="161"/>
      <c r="BW406" s="161"/>
      <c r="BX406" s="161"/>
    </row>
    <row r="407" spans="1:76" x14ac:dyDescent="0.2">
      <c r="A407" s="161"/>
      <c r="BH407" s="161"/>
      <c r="BI407" s="161"/>
      <c r="BJ407" s="161"/>
      <c r="BK407" s="161"/>
      <c r="BL407" s="161"/>
      <c r="BM407" s="161"/>
      <c r="BN407" s="161"/>
      <c r="BO407" s="161"/>
      <c r="BP407" s="161"/>
      <c r="BQ407" s="161"/>
      <c r="BR407" s="161"/>
      <c r="BS407" s="161"/>
      <c r="BT407" s="161"/>
      <c r="BU407" s="161"/>
      <c r="BV407" s="161"/>
      <c r="BW407" s="161"/>
      <c r="BX407" s="161"/>
    </row>
    <row r="408" spans="1:76" x14ac:dyDescent="0.2">
      <c r="A408" s="161"/>
      <c r="BH408" s="161"/>
      <c r="BI408" s="161"/>
      <c r="BJ408" s="161"/>
      <c r="BK408" s="161"/>
      <c r="BL408" s="161"/>
      <c r="BM408" s="161"/>
      <c r="BN408" s="161"/>
      <c r="BO408" s="161"/>
      <c r="BP408" s="161"/>
      <c r="BQ408" s="161"/>
      <c r="BR408" s="161"/>
      <c r="BS408" s="161"/>
      <c r="BT408" s="161"/>
      <c r="BU408" s="161"/>
      <c r="BV408" s="161"/>
      <c r="BW408" s="161"/>
      <c r="BX408" s="161"/>
    </row>
    <row r="409" spans="1:76" x14ac:dyDescent="0.2">
      <c r="A409" s="161"/>
      <c r="BH409" s="161"/>
      <c r="BI409" s="161"/>
      <c r="BJ409" s="161"/>
      <c r="BK409" s="161"/>
      <c r="BL409" s="161"/>
      <c r="BM409" s="161"/>
      <c r="BN409" s="161"/>
      <c r="BO409" s="161"/>
      <c r="BP409" s="161"/>
      <c r="BQ409" s="161"/>
      <c r="BR409" s="161"/>
      <c r="BS409" s="161"/>
      <c r="BT409" s="161"/>
      <c r="BU409" s="161"/>
      <c r="BV409" s="161"/>
      <c r="BW409" s="161"/>
      <c r="BX409" s="161"/>
    </row>
    <row r="410" spans="1:76" x14ac:dyDescent="0.2">
      <c r="A410" s="161"/>
      <c r="BH410" s="161"/>
      <c r="BI410" s="161"/>
      <c r="BJ410" s="161"/>
      <c r="BK410" s="161"/>
      <c r="BL410" s="161"/>
      <c r="BM410" s="161"/>
      <c r="BN410" s="161"/>
      <c r="BO410" s="161"/>
      <c r="BP410" s="161"/>
      <c r="BQ410" s="161"/>
      <c r="BR410" s="161"/>
      <c r="BS410" s="161"/>
      <c r="BT410" s="161"/>
      <c r="BU410" s="161"/>
      <c r="BV410" s="161"/>
      <c r="BW410" s="161"/>
      <c r="BX410" s="161"/>
    </row>
    <row r="411" spans="1:76" x14ac:dyDescent="0.2">
      <c r="A411" s="161"/>
      <c r="BH411" s="161"/>
      <c r="BI411" s="161"/>
      <c r="BJ411" s="161"/>
      <c r="BK411" s="161"/>
      <c r="BL411" s="161"/>
      <c r="BM411" s="161"/>
      <c r="BN411" s="161"/>
      <c r="BO411" s="161"/>
      <c r="BP411" s="161"/>
      <c r="BQ411" s="161"/>
      <c r="BR411" s="161"/>
      <c r="BS411" s="161"/>
      <c r="BT411" s="161"/>
      <c r="BU411" s="161"/>
      <c r="BV411" s="161"/>
      <c r="BW411" s="161"/>
      <c r="BX411" s="161"/>
    </row>
    <row r="412" spans="1:76" x14ac:dyDescent="0.2">
      <c r="A412" s="161"/>
      <c r="BH412" s="161"/>
      <c r="BI412" s="161"/>
      <c r="BJ412" s="161"/>
      <c r="BK412" s="161"/>
      <c r="BL412" s="161"/>
      <c r="BM412" s="161"/>
      <c r="BN412" s="161"/>
      <c r="BO412" s="161"/>
      <c r="BP412" s="161"/>
      <c r="BQ412" s="161"/>
      <c r="BR412" s="161"/>
      <c r="BS412" s="161"/>
      <c r="BT412" s="161"/>
      <c r="BU412" s="161"/>
      <c r="BV412" s="161"/>
      <c r="BW412" s="161"/>
      <c r="BX412" s="161"/>
    </row>
    <row r="413" spans="1:76" x14ac:dyDescent="0.2">
      <c r="A413" s="161"/>
      <c r="BH413" s="161"/>
      <c r="BI413" s="161"/>
      <c r="BJ413" s="161"/>
      <c r="BK413" s="161"/>
      <c r="BL413" s="161"/>
      <c r="BM413" s="161"/>
      <c r="BN413" s="161"/>
      <c r="BO413" s="161"/>
      <c r="BP413" s="161"/>
      <c r="BQ413" s="161"/>
      <c r="BR413" s="161"/>
      <c r="BS413" s="161"/>
      <c r="BT413" s="161"/>
      <c r="BU413" s="161"/>
      <c r="BV413" s="161"/>
      <c r="BW413" s="161"/>
      <c r="BX413" s="161"/>
    </row>
    <row r="414" spans="1:76" x14ac:dyDescent="0.2">
      <c r="A414" s="161"/>
      <c r="BH414" s="161"/>
      <c r="BI414" s="161"/>
      <c r="BJ414" s="161"/>
      <c r="BK414" s="161"/>
      <c r="BL414" s="161"/>
      <c r="BM414" s="161"/>
      <c r="BN414" s="161"/>
      <c r="BO414" s="161"/>
      <c r="BP414" s="161"/>
      <c r="BQ414" s="161"/>
      <c r="BR414" s="161"/>
      <c r="BS414" s="161"/>
      <c r="BT414" s="161"/>
      <c r="BU414" s="161"/>
      <c r="BV414" s="161"/>
      <c r="BW414" s="161"/>
      <c r="BX414" s="161"/>
    </row>
    <row r="415" spans="1:76" x14ac:dyDescent="0.2">
      <c r="A415" s="161"/>
      <c r="BH415" s="161"/>
      <c r="BI415" s="161"/>
      <c r="BJ415" s="161"/>
      <c r="BK415" s="161"/>
      <c r="BL415" s="161"/>
      <c r="BM415" s="161"/>
      <c r="BN415" s="161"/>
      <c r="BO415" s="161"/>
      <c r="BP415" s="161"/>
      <c r="BQ415" s="161"/>
      <c r="BR415" s="161"/>
      <c r="BS415" s="161"/>
      <c r="BT415" s="161"/>
      <c r="BU415" s="161"/>
      <c r="BV415" s="161"/>
      <c r="BW415" s="161"/>
      <c r="BX415" s="161"/>
    </row>
    <row r="416" spans="1:76" x14ac:dyDescent="0.2">
      <c r="A416" s="161"/>
      <c r="BH416" s="161"/>
      <c r="BI416" s="161"/>
      <c r="BJ416" s="161"/>
      <c r="BK416" s="161"/>
      <c r="BL416" s="161"/>
      <c r="BM416" s="161"/>
      <c r="BN416" s="161"/>
      <c r="BO416" s="161"/>
      <c r="BP416" s="161"/>
      <c r="BQ416" s="161"/>
      <c r="BR416" s="161"/>
      <c r="BS416" s="161"/>
      <c r="BT416" s="161"/>
      <c r="BU416" s="161"/>
      <c r="BV416" s="161"/>
      <c r="BW416" s="161"/>
      <c r="BX416" s="161"/>
    </row>
    <row r="417" spans="1:76" x14ac:dyDescent="0.2">
      <c r="A417" s="161"/>
      <c r="BH417" s="161"/>
      <c r="BI417" s="161"/>
      <c r="BJ417" s="161"/>
      <c r="BK417" s="161"/>
      <c r="BL417" s="161"/>
      <c r="BM417" s="161"/>
      <c r="BN417" s="161"/>
      <c r="BO417" s="161"/>
      <c r="BP417" s="161"/>
      <c r="BQ417" s="161"/>
      <c r="BR417" s="161"/>
      <c r="BS417" s="161"/>
      <c r="BT417" s="161"/>
      <c r="BU417" s="161"/>
      <c r="BV417" s="161"/>
      <c r="BW417" s="161"/>
      <c r="BX417" s="161"/>
    </row>
    <row r="418" spans="1:76" x14ac:dyDescent="0.2">
      <c r="A418" s="161"/>
      <c r="BH418" s="161"/>
      <c r="BI418" s="161"/>
      <c r="BJ418" s="161"/>
      <c r="BK418" s="161"/>
      <c r="BL418" s="161"/>
      <c r="BM418" s="161"/>
      <c r="BN418" s="161"/>
      <c r="BO418" s="161"/>
      <c r="BP418" s="161"/>
      <c r="BQ418" s="161"/>
      <c r="BR418" s="161"/>
      <c r="BS418" s="161"/>
      <c r="BT418" s="161"/>
      <c r="BU418" s="161"/>
      <c r="BV418" s="161"/>
      <c r="BW418" s="161"/>
      <c r="BX418" s="161"/>
    </row>
    <row r="419" spans="1:76" x14ac:dyDescent="0.2">
      <c r="A419" s="161"/>
      <c r="BH419" s="161"/>
      <c r="BI419" s="161"/>
      <c r="BJ419" s="161"/>
      <c r="BK419" s="161"/>
      <c r="BL419" s="161"/>
      <c r="BM419" s="161"/>
      <c r="BN419" s="161"/>
      <c r="BO419" s="161"/>
      <c r="BP419" s="161"/>
      <c r="BQ419" s="161"/>
      <c r="BR419" s="161"/>
      <c r="BS419" s="161"/>
      <c r="BT419" s="161"/>
      <c r="BU419" s="161"/>
      <c r="BV419" s="161"/>
      <c r="BW419" s="161"/>
      <c r="BX419" s="161"/>
    </row>
    <row r="420" spans="1:76" x14ac:dyDescent="0.2">
      <c r="A420" s="161"/>
      <c r="BH420" s="161"/>
      <c r="BI420" s="161"/>
      <c r="BJ420" s="161"/>
      <c r="BK420" s="161"/>
      <c r="BL420" s="161"/>
      <c r="BM420" s="161"/>
      <c r="BN420" s="161"/>
      <c r="BO420" s="161"/>
      <c r="BP420" s="161"/>
      <c r="BQ420" s="161"/>
      <c r="BR420" s="161"/>
      <c r="BS420" s="161"/>
      <c r="BT420" s="161"/>
      <c r="BU420" s="161"/>
      <c r="BV420" s="161"/>
      <c r="BW420" s="161"/>
      <c r="BX420" s="161"/>
    </row>
    <row r="421" spans="1:76" x14ac:dyDescent="0.2">
      <c r="A421" s="161"/>
      <c r="BH421" s="161"/>
      <c r="BI421" s="161"/>
      <c r="BJ421" s="161"/>
      <c r="BK421" s="161"/>
      <c r="BL421" s="161"/>
      <c r="BM421" s="161"/>
      <c r="BN421" s="161"/>
      <c r="BO421" s="161"/>
      <c r="BP421" s="161"/>
      <c r="BQ421" s="161"/>
      <c r="BR421" s="161"/>
      <c r="BS421" s="161"/>
      <c r="BT421" s="161"/>
      <c r="BU421" s="161"/>
      <c r="BV421" s="161"/>
      <c r="BW421" s="161"/>
      <c r="BX421" s="161"/>
    </row>
    <row r="422" spans="1:76" x14ac:dyDescent="0.2">
      <c r="A422" s="161"/>
      <c r="BH422" s="161"/>
      <c r="BI422" s="161"/>
      <c r="BJ422" s="161"/>
      <c r="BK422" s="161"/>
      <c r="BL422" s="161"/>
      <c r="BM422" s="161"/>
      <c r="BN422" s="161"/>
      <c r="BO422" s="161"/>
      <c r="BP422" s="161"/>
      <c r="BQ422" s="161"/>
      <c r="BR422" s="161"/>
      <c r="BS422" s="161"/>
      <c r="BT422" s="161"/>
      <c r="BU422" s="161"/>
      <c r="BV422" s="161"/>
      <c r="BW422" s="161"/>
      <c r="BX422" s="161"/>
    </row>
    <row r="423" spans="1:76" x14ac:dyDescent="0.2">
      <c r="A423" s="161"/>
      <c r="BH423" s="161"/>
      <c r="BI423" s="161"/>
      <c r="BJ423" s="161"/>
      <c r="BK423" s="161"/>
      <c r="BL423" s="161"/>
      <c r="BM423" s="161"/>
      <c r="BN423" s="161"/>
      <c r="BO423" s="161"/>
      <c r="BP423" s="161"/>
      <c r="BQ423" s="161"/>
      <c r="BR423" s="161"/>
      <c r="BS423" s="161"/>
      <c r="BT423" s="161"/>
      <c r="BU423" s="161"/>
      <c r="BV423" s="161"/>
      <c r="BW423" s="161"/>
      <c r="BX423" s="161"/>
    </row>
    <row r="424" spans="1:76" x14ac:dyDescent="0.2">
      <c r="A424" s="161"/>
      <c r="BH424" s="161"/>
      <c r="BI424" s="161"/>
      <c r="BJ424" s="161"/>
      <c r="BK424" s="161"/>
      <c r="BL424" s="161"/>
      <c r="BM424" s="161"/>
      <c r="BN424" s="161"/>
      <c r="BO424" s="161"/>
      <c r="BP424" s="161"/>
      <c r="BQ424" s="161"/>
      <c r="BR424" s="161"/>
      <c r="BS424" s="161"/>
      <c r="BT424" s="161"/>
      <c r="BU424" s="161"/>
      <c r="BV424" s="161"/>
      <c r="BW424" s="161"/>
      <c r="BX424" s="161"/>
    </row>
    <row r="425" spans="1:76" x14ac:dyDescent="0.2">
      <c r="A425" s="161"/>
      <c r="BH425" s="161"/>
      <c r="BI425" s="161"/>
      <c r="BJ425" s="161"/>
      <c r="BK425" s="161"/>
      <c r="BL425" s="161"/>
      <c r="BM425" s="161"/>
      <c r="BN425" s="161"/>
      <c r="BO425" s="161"/>
      <c r="BP425" s="161"/>
      <c r="BQ425" s="161"/>
      <c r="BR425" s="161"/>
      <c r="BS425" s="161"/>
      <c r="BT425" s="161"/>
      <c r="BU425" s="161"/>
      <c r="BV425" s="161"/>
      <c r="BW425" s="161"/>
      <c r="BX425" s="161"/>
    </row>
    <row r="426" spans="1:76" x14ac:dyDescent="0.2">
      <c r="A426" s="161"/>
      <c r="BH426" s="161"/>
      <c r="BI426" s="161"/>
      <c r="BJ426" s="161"/>
      <c r="BK426" s="161"/>
      <c r="BL426" s="161"/>
      <c r="BM426" s="161"/>
      <c r="BN426" s="161"/>
      <c r="BO426" s="161"/>
      <c r="BP426" s="161"/>
      <c r="BQ426" s="161"/>
      <c r="BR426" s="161"/>
      <c r="BS426" s="161"/>
      <c r="BT426" s="161"/>
      <c r="BU426" s="161"/>
      <c r="BV426" s="161"/>
      <c r="BW426" s="161"/>
      <c r="BX426" s="161"/>
    </row>
    <row r="427" spans="1:76" x14ac:dyDescent="0.2">
      <c r="A427" s="161"/>
      <c r="BH427" s="161"/>
      <c r="BI427" s="161"/>
      <c r="BJ427" s="161"/>
      <c r="BK427" s="161"/>
      <c r="BL427" s="161"/>
      <c r="BM427" s="161"/>
      <c r="BN427" s="161"/>
      <c r="BO427" s="161"/>
      <c r="BP427" s="161"/>
      <c r="BQ427" s="161"/>
      <c r="BR427" s="161"/>
      <c r="BS427" s="161"/>
      <c r="BT427" s="161"/>
      <c r="BU427" s="161"/>
      <c r="BV427" s="161"/>
      <c r="BW427" s="161"/>
      <c r="BX427" s="161"/>
    </row>
    <row r="428" spans="1:76" x14ac:dyDescent="0.2">
      <c r="A428" s="161"/>
      <c r="BH428" s="161"/>
      <c r="BI428" s="161"/>
      <c r="BJ428" s="161"/>
      <c r="BK428" s="161"/>
      <c r="BL428" s="161"/>
      <c r="BM428" s="161"/>
      <c r="BN428" s="161"/>
      <c r="BO428" s="161"/>
      <c r="BP428" s="161"/>
      <c r="BQ428" s="161"/>
      <c r="BR428" s="161"/>
      <c r="BS428" s="161"/>
      <c r="BT428" s="161"/>
      <c r="BU428" s="161"/>
      <c r="BV428" s="161"/>
      <c r="BW428" s="161"/>
      <c r="BX428" s="161"/>
    </row>
    <row r="429" spans="1:76" x14ac:dyDescent="0.2">
      <c r="A429" s="161"/>
      <c r="BH429" s="161"/>
      <c r="BI429" s="161"/>
      <c r="BJ429" s="161"/>
      <c r="BK429" s="161"/>
      <c r="BL429" s="161"/>
      <c r="BM429" s="161"/>
      <c r="BN429" s="161"/>
      <c r="BO429" s="161"/>
      <c r="BP429" s="161"/>
      <c r="BQ429" s="161"/>
      <c r="BR429" s="161"/>
      <c r="BS429" s="161"/>
      <c r="BT429" s="161"/>
      <c r="BU429" s="161"/>
      <c r="BV429" s="161"/>
      <c r="BW429" s="161"/>
      <c r="BX429" s="161"/>
    </row>
    <row r="430" spans="1:76" x14ac:dyDescent="0.2">
      <c r="A430" s="161"/>
      <c r="BH430" s="161"/>
      <c r="BI430" s="161"/>
      <c r="BJ430" s="161"/>
      <c r="BK430" s="161"/>
      <c r="BL430" s="161"/>
      <c r="BM430" s="161"/>
      <c r="BN430" s="161"/>
      <c r="BO430" s="161"/>
      <c r="BP430" s="161"/>
      <c r="BQ430" s="161"/>
      <c r="BR430" s="161"/>
      <c r="BS430" s="161"/>
      <c r="BT430" s="161"/>
      <c r="BU430" s="161"/>
      <c r="BV430" s="161"/>
      <c r="BW430" s="161"/>
      <c r="BX430" s="161"/>
    </row>
    <row r="431" spans="1:76" x14ac:dyDescent="0.2">
      <c r="A431" s="161"/>
      <c r="BH431" s="161"/>
      <c r="BI431" s="161"/>
      <c r="BJ431" s="161"/>
      <c r="BK431" s="161"/>
      <c r="BL431" s="161"/>
      <c r="BM431" s="161"/>
      <c r="BN431" s="161"/>
      <c r="BO431" s="161"/>
      <c r="BP431" s="161"/>
      <c r="BQ431" s="161"/>
      <c r="BR431" s="161"/>
      <c r="BS431" s="161"/>
      <c r="BT431" s="161"/>
      <c r="BU431" s="161"/>
      <c r="BV431" s="161"/>
      <c r="BW431" s="161"/>
      <c r="BX431" s="161"/>
    </row>
    <row r="432" spans="1:76" x14ac:dyDescent="0.2">
      <c r="A432" s="161"/>
      <c r="BH432" s="161"/>
      <c r="BI432" s="161"/>
      <c r="BJ432" s="161"/>
      <c r="BK432" s="161"/>
      <c r="BL432" s="161"/>
      <c r="BM432" s="161"/>
      <c r="BN432" s="161"/>
      <c r="BO432" s="161"/>
      <c r="BP432" s="161"/>
      <c r="BQ432" s="161"/>
      <c r="BR432" s="161"/>
      <c r="BS432" s="161"/>
      <c r="BT432" s="161"/>
      <c r="BU432" s="161"/>
      <c r="BV432" s="161"/>
      <c r="BW432" s="161"/>
      <c r="BX432" s="161"/>
    </row>
    <row r="433" spans="1:76" x14ac:dyDescent="0.2">
      <c r="A433" s="161"/>
      <c r="BH433" s="161"/>
      <c r="BI433" s="161"/>
      <c r="BJ433" s="161"/>
      <c r="BK433" s="161"/>
      <c r="BL433" s="161"/>
      <c r="BM433" s="161"/>
      <c r="BN433" s="161"/>
      <c r="BO433" s="161"/>
      <c r="BP433" s="161"/>
      <c r="BQ433" s="161"/>
      <c r="BR433" s="161"/>
      <c r="BS433" s="161"/>
      <c r="BT433" s="161"/>
      <c r="BU433" s="161"/>
      <c r="BV433" s="161"/>
      <c r="BW433" s="161"/>
      <c r="BX433" s="161"/>
    </row>
    <row r="434" spans="1:76" x14ac:dyDescent="0.2">
      <c r="A434" s="161"/>
      <c r="BH434" s="161"/>
      <c r="BI434" s="161"/>
      <c r="BJ434" s="161"/>
      <c r="BK434" s="161"/>
      <c r="BL434" s="161"/>
      <c r="BM434" s="161"/>
      <c r="BN434" s="161"/>
      <c r="BO434" s="161"/>
      <c r="BP434" s="161"/>
      <c r="BQ434" s="161"/>
      <c r="BR434" s="161"/>
      <c r="BS434" s="161"/>
      <c r="BT434" s="161"/>
      <c r="BU434" s="161"/>
      <c r="BV434" s="161"/>
      <c r="BW434" s="161"/>
      <c r="BX434" s="161"/>
    </row>
    <row r="435" spans="1:76" x14ac:dyDescent="0.2">
      <c r="A435" s="161"/>
      <c r="BH435" s="161"/>
      <c r="BI435" s="161"/>
      <c r="BJ435" s="161"/>
      <c r="BK435" s="161"/>
      <c r="BL435" s="161"/>
      <c r="BM435" s="161"/>
      <c r="BN435" s="161"/>
      <c r="BO435" s="161"/>
      <c r="BP435" s="161"/>
      <c r="BQ435" s="161"/>
      <c r="BR435" s="161"/>
      <c r="BS435" s="161"/>
      <c r="BT435" s="161"/>
      <c r="BU435" s="161"/>
      <c r="BV435" s="161"/>
      <c r="BW435" s="161"/>
      <c r="BX435" s="161"/>
    </row>
    <row r="436" spans="1:76" x14ac:dyDescent="0.2">
      <c r="A436" s="161"/>
      <c r="BH436" s="161"/>
      <c r="BI436" s="161"/>
      <c r="BJ436" s="161"/>
      <c r="BK436" s="161"/>
      <c r="BL436" s="161"/>
      <c r="BM436" s="161"/>
      <c r="BN436" s="161"/>
      <c r="BO436" s="161"/>
      <c r="BP436" s="161"/>
      <c r="BQ436" s="161"/>
      <c r="BR436" s="161"/>
      <c r="BS436" s="161"/>
      <c r="BT436" s="161"/>
      <c r="BU436" s="161"/>
      <c r="BV436" s="161"/>
      <c r="BW436" s="161"/>
      <c r="BX436" s="161"/>
    </row>
    <row r="437" spans="1:76" x14ac:dyDescent="0.2">
      <c r="A437" s="161"/>
      <c r="BH437" s="161"/>
      <c r="BI437" s="161"/>
      <c r="BJ437" s="161"/>
      <c r="BK437" s="161"/>
      <c r="BL437" s="161"/>
      <c r="BM437" s="161"/>
      <c r="BN437" s="161"/>
      <c r="BO437" s="161"/>
      <c r="BP437" s="161"/>
      <c r="BQ437" s="161"/>
      <c r="BR437" s="161"/>
      <c r="BS437" s="161"/>
      <c r="BT437" s="161"/>
      <c r="BU437" s="161"/>
      <c r="BV437" s="161"/>
      <c r="BW437" s="161"/>
      <c r="BX437" s="161"/>
    </row>
    <row r="438" spans="1:76" x14ac:dyDescent="0.2">
      <c r="A438" s="161"/>
      <c r="BH438" s="161"/>
      <c r="BI438" s="161"/>
      <c r="BJ438" s="161"/>
      <c r="BK438" s="161"/>
      <c r="BL438" s="161"/>
      <c r="BM438" s="161"/>
      <c r="BN438" s="161"/>
      <c r="BO438" s="161"/>
      <c r="BP438" s="161"/>
      <c r="BQ438" s="161"/>
      <c r="BR438" s="161"/>
      <c r="BS438" s="161"/>
      <c r="BT438" s="161"/>
      <c r="BU438" s="161"/>
      <c r="BV438" s="161"/>
      <c r="BW438" s="161"/>
      <c r="BX438" s="161"/>
    </row>
    <row r="439" spans="1:76" x14ac:dyDescent="0.2">
      <c r="A439" s="161"/>
      <c r="BH439" s="161"/>
      <c r="BI439" s="161"/>
      <c r="BJ439" s="161"/>
      <c r="BK439" s="161"/>
      <c r="BL439" s="161"/>
      <c r="BM439" s="161"/>
      <c r="BN439" s="161"/>
      <c r="BO439" s="161"/>
      <c r="BP439" s="161"/>
      <c r="BQ439" s="161"/>
      <c r="BR439" s="161"/>
      <c r="BS439" s="161"/>
      <c r="BT439" s="161"/>
      <c r="BU439" s="161"/>
      <c r="BV439" s="161"/>
      <c r="BW439" s="161"/>
      <c r="BX439" s="161"/>
    </row>
    <row r="440" spans="1:76" x14ac:dyDescent="0.2">
      <c r="A440" s="161"/>
      <c r="BH440" s="161"/>
      <c r="BI440" s="161"/>
      <c r="BJ440" s="161"/>
      <c r="BK440" s="161"/>
      <c r="BL440" s="161"/>
      <c r="BM440" s="161"/>
      <c r="BN440" s="161"/>
      <c r="BO440" s="161"/>
      <c r="BP440" s="161"/>
      <c r="BQ440" s="161"/>
      <c r="BR440" s="161"/>
      <c r="BS440" s="161"/>
      <c r="BT440" s="161"/>
      <c r="BU440" s="161"/>
      <c r="BV440" s="161"/>
      <c r="BW440" s="161"/>
      <c r="BX440" s="161"/>
    </row>
    <row r="441" spans="1:76" x14ac:dyDescent="0.2">
      <c r="A441" s="161"/>
      <c r="BH441" s="161"/>
      <c r="BI441" s="161"/>
      <c r="BJ441" s="161"/>
      <c r="BK441" s="161"/>
      <c r="BL441" s="161"/>
      <c r="BM441" s="161"/>
      <c r="BN441" s="161"/>
      <c r="BO441" s="161"/>
      <c r="BP441" s="161"/>
      <c r="BQ441" s="161"/>
      <c r="BR441" s="161"/>
      <c r="BS441" s="161"/>
      <c r="BT441" s="161"/>
      <c r="BU441" s="161"/>
      <c r="BV441" s="161"/>
      <c r="BW441" s="161"/>
      <c r="BX441" s="161"/>
    </row>
    <row r="442" spans="1:76" x14ac:dyDescent="0.2">
      <c r="A442" s="161"/>
      <c r="BH442" s="161"/>
      <c r="BI442" s="161"/>
      <c r="BJ442" s="161"/>
      <c r="BK442" s="161"/>
      <c r="BL442" s="161"/>
      <c r="BM442" s="161"/>
      <c r="BN442" s="161"/>
      <c r="BO442" s="161"/>
      <c r="BP442" s="161"/>
      <c r="BQ442" s="161"/>
      <c r="BR442" s="161"/>
      <c r="BS442" s="161"/>
      <c r="BT442" s="161"/>
      <c r="BU442" s="161"/>
      <c r="BV442" s="161"/>
      <c r="BW442" s="161"/>
      <c r="BX442" s="161"/>
    </row>
    <row r="443" spans="1:76" x14ac:dyDescent="0.2">
      <c r="A443" s="161"/>
      <c r="BH443" s="161"/>
      <c r="BI443" s="161"/>
      <c r="BJ443" s="161"/>
      <c r="BK443" s="161"/>
      <c r="BL443" s="161"/>
      <c r="BM443" s="161"/>
      <c r="BN443" s="161"/>
      <c r="BO443" s="161"/>
      <c r="BP443" s="161"/>
      <c r="BQ443" s="161"/>
      <c r="BR443" s="161"/>
      <c r="BS443" s="161"/>
      <c r="BT443" s="161"/>
      <c r="BU443" s="161"/>
      <c r="BV443" s="161"/>
      <c r="BW443" s="161"/>
      <c r="BX443" s="161"/>
    </row>
    <row r="444" spans="1:76" x14ac:dyDescent="0.2">
      <c r="A444" s="161"/>
      <c r="BH444" s="161"/>
      <c r="BI444" s="161"/>
      <c r="BJ444" s="161"/>
      <c r="BK444" s="161"/>
      <c r="BL444" s="161"/>
      <c r="BM444" s="161"/>
      <c r="BN444" s="161"/>
      <c r="BO444" s="161"/>
      <c r="BP444" s="161"/>
      <c r="BQ444" s="161"/>
      <c r="BR444" s="161"/>
      <c r="BS444" s="161"/>
      <c r="BT444" s="161"/>
      <c r="BU444" s="161"/>
      <c r="BV444" s="161"/>
      <c r="BW444" s="161"/>
      <c r="BX444" s="161"/>
    </row>
    <row r="445" spans="1:76" x14ac:dyDescent="0.2">
      <c r="A445" s="161"/>
      <c r="BH445" s="161"/>
      <c r="BI445" s="161"/>
      <c r="BJ445" s="161"/>
      <c r="BK445" s="161"/>
      <c r="BL445" s="161"/>
      <c r="BM445" s="161"/>
      <c r="BN445" s="161"/>
      <c r="BO445" s="161"/>
      <c r="BP445" s="161"/>
      <c r="BQ445" s="161"/>
      <c r="BR445" s="161"/>
      <c r="BS445" s="161"/>
      <c r="BT445" s="161"/>
      <c r="BU445" s="161"/>
      <c r="BV445" s="161"/>
      <c r="BW445" s="161"/>
      <c r="BX445" s="161"/>
    </row>
    <row r="446" spans="1:76" x14ac:dyDescent="0.2">
      <c r="A446" s="161"/>
      <c r="BH446" s="161"/>
      <c r="BI446" s="161"/>
      <c r="BJ446" s="161"/>
      <c r="BK446" s="161"/>
      <c r="BL446" s="161"/>
      <c r="BM446" s="161"/>
      <c r="BN446" s="161"/>
      <c r="BO446" s="161"/>
      <c r="BP446" s="161"/>
      <c r="BQ446" s="161"/>
      <c r="BR446" s="161"/>
      <c r="BS446" s="161"/>
      <c r="BT446" s="161"/>
      <c r="BU446" s="161"/>
      <c r="BV446" s="161"/>
      <c r="BW446" s="161"/>
      <c r="BX446" s="161"/>
    </row>
    <row r="447" spans="1:76" x14ac:dyDescent="0.2">
      <c r="A447" s="161"/>
      <c r="BH447" s="161"/>
      <c r="BI447" s="161"/>
      <c r="BJ447" s="161"/>
      <c r="BK447" s="161"/>
      <c r="BL447" s="161"/>
      <c r="BM447" s="161"/>
      <c r="BN447" s="161"/>
      <c r="BO447" s="161"/>
      <c r="BP447" s="161"/>
      <c r="BQ447" s="161"/>
      <c r="BR447" s="161"/>
      <c r="BS447" s="161"/>
      <c r="BT447" s="161"/>
      <c r="BU447" s="161"/>
      <c r="BV447" s="161"/>
      <c r="BW447" s="161"/>
      <c r="BX447" s="161"/>
    </row>
    <row r="448" spans="1:76" x14ac:dyDescent="0.2">
      <c r="A448" s="161"/>
      <c r="BH448" s="161"/>
      <c r="BI448" s="161"/>
      <c r="BJ448" s="161"/>
      <c r="BK448" s="161"/>
      <c r="BL448" s="161"/>
      <c r="BM448" s="161"/>
      <c r="BN448" s="161"/>
      <c r="BO448" s="161"/>
      <c r="BP448" s="161"/>
      <c r="BQ448" s="161"/>
      <c r="BR448" s="161"/>
      <c r="BS448" s="161"/>
      <c r="BT448" s="161"/>
      <c r="BU448" s="161"/>
      <c r="BV448" s="161"/>
      <c r="BW448" s="161"/>
      <c r="BX448" s="161"/>
    </row>
    <row r="449" spans="1:76" x14ac:dyDescent="0.2">
      <c r="A449" s="161"/>
      <c r="BH449" s="161"/>
      <c r="BI449" s="161"/>
      <c r="BJ449" s="161"/>
      <c r="BK449" s="161"/>
      <c r="BL449" s="161"/>
      <c r="BM449" s="161"/>
      <c r="BN449" s="161"/>
      <c r="BO449" s="161"/>
      <c r="BP449" s="161"/>
      <c r="BQ449" s="161"/>
      <c r="BR449" s="161"/>
      <c r="BS449" s="161"/>
      <c r="BT449" s="161"/>
      <c r="BU449" s="161"/>
      <c r="BV449" s="161"/>
      <c r="BW449" s="161"/>
      <c r="BX449" s="161"/>
    </row>
    <row r="450" spans="1:76" x14ac:dyDescent="0.2">
      <c r="A450" s="161"/>
      <c r="BH450" s="161"/>
      <c r="BI450" s="161"/>
      <c r="BJ450" s="161"/>
      <c r="BK450" s="161"/>
      <c r="BL450" s="161"/>
      <c r="BM450" s="161"/>
      <c r="BN450" s="161"/>
      <c r="BO450" s="161"/>
      <c r="BP450" s="161"/>
      <c r="BQ450" s="161"/>
      <c r="BR450" s="161"/>
      <c r="BS450" s="161"/>
      <c r="BT450" s="161"/>
      <c r="BU450" s="161"/>
      <c r="BV450" s="161"/>
      <c r="BW450" s="161"/>
      <c r="BX450" s="161"/>
    </row>
    <row r="451" spans="1:76" x14ac:dyDescent="0.2">
      <c r="A451" s="161"/>
      <c r="BH451" s="161"/>
      <c r="BI451" s="161"/>
      <c r="BJ451" s="161"/>
      <c r="BK451" s="161"/>
      <c r="BL451" s="161"/>
      <c r="BM451" s="161"/>
      <c r="BN451" s="161"/>
      <c r="BO451" s="161"/>
      <c r="BP451" s="161"/>
      <c r="BQ451" s="161"/>
      <c r="BR451" s="161"/>
      <c r="BS451" s="161"/>
      <c r="BT451" s="161"/>
      <c r="BU451" s="161"/>
      <c r="BV451" s="161"/>
      <c r="BW451" s="161"/>
      <c r="BX451" s="161"/>
    </row>
    <row r="452" spans="1:76" x14ac:dyDescent="0.2">
      <c r="A452" s="161"/>
      <c r="BH452" s="161"/>
      <c r="BI452" s="161"/>
      <c r="BJ452" s="161"/>
      <c r="BK452" s="161"/>
      <c r="BL452" s="161"/>
      <c r="BM452" s="161"/>
      <c r="BN452" s="161"/>
      <c r="BO452" s="161"/>
      <c r="BP452" s="161"/>
      <c r="BQ452" s="161"/>
      <c r="BR452" s="161"/>
      <c r="BS452" s="161"/>
      <c r="BT452" s="161"/>
      <c r="BU452" s="161"/>
      <c r="BV452" s="161"/>
      <c r="BW452" s="161"/>
      <c r="BX452" s="161"/>
    </row>
    <row r="453" spans="1:76" x14ac:dyDescent="0.2">
      <c r="A453" s="161"/>
      <c r="BH453" s="161"/>
      <c r="BI453" s="161"/>
      <c r="BJ453" s="161"/>
      <c r="BK453" s="161"/>
      <c r="BL453" s="161"/>
      <c r="BM453" s="161"/>
      <c r="BN453" s="161"/>
      <c r="BO453" s="161"/>
      <c r="BP453" s="161"/>
      <c r="BQ453" s="161"/>
      <c r="BR453" s="161"/>
      <c r="BS453" s="161"/>
      <c r="BT453" s="161"/>
      <c r="BU453" s="161"/>
      <c r="BV453" s="161"/>
      <c r="BW453" s="161"/>
      <c r="BX453" s="161"/>
    </row>
    <row r="454" spans="1:76" x14ac:dyDescent="0.2">
      <c r="A454" s="161"/>
      <c r="BH454" s="162"/>
      <c r="BI454" s="162"/>
      <c r="BJ454" s="161"/>
      <c r="BK454" s="161"/>
      <c r="BL454" s="161"/>
      <c r="BM454" s="161"/>
      <c r="BN454" s="161"/>
      <c r="BO454" s="161"/>
      <c r="BP454" s="161"/>
      <c r="BQ454" s="161"/>
      <c r="BR454" s="161"/>
      <c r="BS454" s="161"/>
      <c r="BT454" s="161"/>
      <c r="BU454" s="161"/>
      <c r="BV454" s="161"/>
      <c r="BW454" s="161"/>
      <c r="BX454" s="161"/>
    </row>
    <row r="455" spans="1:76" x14ac:dyDescent="0.2">
      <c r="A455" s="161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</row>
    <row r="456" spans="1:76" x14ac:dyDescent="0.2">
      <c r="A456" s="161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</row>
    <row r="457" spans="1:76" x14ac:dyDescent="0.2">
      <c r="A457" s="161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</row>
    <row r="458" spans="1:76" x14ac:dyDescent="0.2">
      <c r="A458" s="161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</row>
    <row r="459" spans="1:76" x14ac:dyDescent="0.2">
      <c r="A459" s="161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</row>
    <row r="460" spans="1:76" x14ac:dyDescent="0.2">
      <c r="A460" s="161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</row>
    <row r="461" spans="1:76" x14ac:dyDescent="0.2">
      <c r="A461" s="161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</row>
    <row r="462" spans="1:76" x14ac:dyDescent="0.2">
      <c r="A462" s="161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</row>
    <row r="463" spans="1:76" x14ac:dyDescent="0.2">
      <c r="A463" s="161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</row>
    <row r="464" spans="1:76" x14ac:dyDescent="0.2">
      <c r="A464" s="161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</row>
    <row r="465" spans="1:1" x14ac:dyDescent="0.2">
      <c r="A465" s="161"/>
    </row>
    <row r="466" spans="1:1" x14ac:dyDescent="0.2">
      <c r="A466" s="161"/>
    </row>
    <row r="467" spans="1:1" x14ac:dyDescent="0.2">
      <c r="A467" s="161"/>
    </row>
    <row r="468" spans="1:1" x14ac:dyDescent="0.2">
      <c r="A468" s="161"/>
    </row>
    <row r="469" spans="1:1" x14ac:dyDescent="0.2">
      <c r="A469" s="161"/>
    </row>
    <row r="470" spans="1:1" x14ac:dyDescent="0.2">
      <c r="A470" s="161"/>
    </row>
    <row r="471" spans="1:1" x14ac:dyDescent="0.2">
      <c r="A471" s="161"/>
    </row>
    <row r="472" spans="1:1" x14ac:dyDescent="0.2">
      <c r="A472" s="161"/>
    </row>
  </sheetData>
  <mergeCells count="222">
    <mergeCell ref="C223:V223"/>
    <mergeCell ref="C40:J40"/>
    <mergeCell ref="K40:M40"/>
    <mergeCell ref="O40:Y40"/>
    <mergeCell ref="AP115:AT115"/>
    <mergeCell ref="C43:AM43"/>
    <mergeCell ref="B45:BF45"/>
    <mergeCell ref="BC46:BD46"/>
    <mergeCell ref="AF51:AJ51"/>
    <mergeCell ref="AF53:AJ53"/>
    <mergeCell ref="AK53:AM53"/>
    <mergeCell ref="AF55:AJ55"/>
    <mergeCell ref="AK55:AM55"/>
    <mergeCell ref="AO55:BA55"/>
    <mergeCell ref="AK51:AM51"/>
    <mergeCell ref="AF74:AJ74"/>
    <mergeCell ref="AK74:AM74"/>
    <mergeCell ref="AG208:BE208"/>
    <mergeCell ref="AI210:AJ210"/>
    <mergeCell ref="AG194:BD194"/>
    <mergeCell ref="AG195:BF195"/>
    <mergeCell ref="AI197:AJ197"/>
    <mergeCell ref="AP112:AT112"/>
    <mergeCell ref="AU112:AW112"/>
    <mergeCell ref="BA14:BE14"/>
    <mergeCell ref="C15:AA15"/>
    <mergeCell ref="AB15:AP15"/>
    <mergeCell ref="AQ13:AR13"/>
    <mergeCell ref="A1:BG3"/>
    <mergeCell ref="C5:BE5"/>
    <mergeCell ref="B7:BF7"/>
    <mergeCell ref="C9:AA9"/>
    <mergeCell ref="AB9:AP9"/>
    <mergeCell ref="C10:AA10"/>
    <mergeCell ref="AB10:AP10"/>
    <mergeCell ref="AQ9:AR9"/>
    <mergeCell ref="AQ10:AR10"/>
    <mergeCell ref="AQ11:AR11"/>
    <mergeCell ref="AQ12:AR12"/>
    <mergeCell ref="C13:AA13"/>
    <mergeCell ref="AB13:AP13"/>
    <mergeCell ref="C14:AA14"/>
    <mergeCell ref="AB14:AP14"/>
    <mergeCell ref="C11:AA11"/>
    <mergeCell ref="AB11:AP11"/>
    <mergeCell ref="C12:AA12"/>
    <mergeCell ref="AB12:AP12"/>
    <mergeCell ref="C16:AA16"/>
    <mergeCell ref="AB16:AP16"/>
    <mergeCell ref="C30:J30"/>
    <mergeCell ref="K30:M30"/>
    <mergeCell ref="O30:Y30"/>
    <mergeCell ref="C22:J22"/>
    <mergeCell ref="K22:M22"/>
    <mergeCell ref="N22:N23"/>
    <mergeCell ref="O22:Y23"/>
    <mergeCell ref="C23:J23"/>
    <mergeCell ref="B18:BF18"/>
    <mergeCell ref="C20:J20"/>
    <mergeCell ref="K20:M20"/>
    <mergeCell ref="N20:N21"/>
    <mergeCell ref="O20:Y21"/>
    <mergeCell ref="C21:J21"/>
    <mergeCell ref="K21:M21"/>
    <mergeCell ref="C24:J24"/>
    <mergeCell ref="K24:M24"/>
    <mergeCell ref="O24:Y24"/>
    <mergeCell ref="C25:J25"/>
    <mergeCell ref="K25:M25"/>
    <mergeCell ref="O25:Y25"/>
    <mergeCell ref="K23:M23"/>
    <mergeCell ref="C28:J28"/>
    <mergeCell ref="K28:M28"/>
    <mergeCell ref="O28:Y28"/>
    <mergeCell ref="C26:J26"/>
    <mergeCell ref="K26:M26"/>
    <mergeCell ref="O26:Y26"/>
    <mergeCell ref="C39:J39"/>
    <mergeCell ref="K39:M39"/>
    <mergeCell ref="O39:BF39"/>
    <mergeCell ref="C31:J31"/>
    <mergeCell ref="K31:M31"/>
    <mergeCell ref="O31:Y31"/>
    <mergeCell ref="C27:J27"/>
    <mergeCell ref="K27:M27"/>
    <mergeCell ref="O27:Y27"/>
    <mergeCell ref="C29:J29"/>
    <mergeCell ref="K29:M29"/>
    <mergeCell ref="O29:Y29"/>
    <mergeCell ref="B34:BF34"/>
    <mergeCell ref="C36:J36"/>
    <mergeCell ref="K36:M36"/>
    <mergeCell ref="O36:BF36"/>
    <mergeCell ref="C37:J37"/>
    <mergeCell ref="K37:M37"/>
    <mergeCell ref="O37:BF37"/>
    <mergeCell ref="C38:J38"/>
    <mergeCell ref="K38:M38"/>
    <mergeCell ref="O38:BF38"/>
    <mergeCell ref="CJ66:CW67"/>
    <mergeCell ref="BJ67:BP67"/>
    <mergeCell ref="BQ67:BS67"/>
    <mergeCell ref="AO51:AV51"/>
    <mergeCell ref="AO52:BD54"/>
    <mergeCell ref="BJ62:BP62"/>
    <mergeCell ref="BQ62:BS62"/>
    <mergeCell ref="BT62:BT63"/>
    <mergeCell ref="BU62:CC63"/>
    <mergeCell ref="BJ64:BP64"/>
    <mergeCell ref="BQ64:BS64"/>
    <mergeCell ref="BT64:BT65"/>
    <mergeCell ref="BU64:CC65"/>
    <mergeCell ref="BJ65:BP65"/>
    <mergeCell ref="BQ65:BS65"/>
    <mergeCell ref="BJ66:BP66"/>
    <mergeCell ref="BQ66:BS66"/>
    <mergeCell ref="BT66:BT67"/>
    <mergeCell ref="BU66:CH67"/>
    <mergeCell ref="BJ63:BP63"/>
    <mergeCell ref="BQ63:BS63"/>
    <mergeCell ref="BJ68:BP68"/>
    <mergeCell ref="BQ68:BS68"/>
    <mergeCell ref="BU68:CP68"/>
    <mergeCell ref="BJ69:BP69"/>
    <mergeCell ref="BQ69:BS69"/>
    <mergeCell ref="BU69:CR69"/>
    <mergeCell ref="AF70:AJ70"/>
    <mergeCell ref="AK70:AM70"/>
    <mergeCell ref="AO70:AV70"/>
    <mergeCell ref="BJ70:BP70"/>
    <mergeCell ref="BQ70:BS70"/>
    <mergeCell ref="BU70:CQ70"/>
    <mergeCell ref="AK72:AM72"/>
    <mergeCell ref="BJ72:BP72"/>
    <mergeCell ref="BQ72:BS72"/>
    <mergeCell ref="BU72:CC72"/>
    <mergeCell ref="BJ73:BP73"/>
    <mergeCell ref="AF72:AJ72"/>
    <mergeCell ref="BQ73:BS73"/>
    <mergeCell ref="BU73:CF73"/>
    <mergeCell ref="AO71:BD73"/>
    <mergeCell ref="BJ71:BP71"/>
    <mergeCell ref="AO74:AZ74"/>
    <mergeCell ref="BU71:CA71"/>
    <mergeCell ref="BJ77:BP77"/>
    <mergeCell ref="BQ77:BS77"/>
    <mergeCell ref="BU77:CB77"/>
    <mergeCell ref="BJ78:BP78"/>
    <mergeCell ref="BJ76:BP76"/>
    <mergeCell ref="BQ76:BS76"/>
    <mergeCell ref="BU76:CC76"/>
    <mergeCell ref="BQ71:BS71"/>
    <mergeCell ref="BJ75:BP75"/>
    <mergeCell ref="BQ75:BS75"/>
    <mergeCell ref="BU75:CA75"/>
    <mergeCell ref="BJ83:BM83"/>
    <mergeCell ref="BP83:BS83"/>
    <mergeCell ref="BV83:BY83"/>
    <mergeCell ref="CB83:CE83"/>
    <mergeCell ref="C85:BE85"/>
    <mergeCell ref="CB85:CE85"/>
    <mergeCell ref="BJ86:CS86"/>
    <mergeCell ref="C88:BE88"/>
    <mergeCell ref="CN78:CS78"/>
    <mergeCell ref="BJ79:BP79"/>
    <mergeCell ref="BQ79:BS79"/>
    <mergeCell ref="BU79:CA79"/>
    <mergeCell ref="BJ80:BL80"/>
    <mergeCell ref="BO80:BQ80"/>
    <mergeCell ref="BQ78:BS78"/>
    <mergeCell ref="BU78:CA78"/>
    <mergeCell ref="BJ81:BL81"/>
    <mergeCell ref="BO81:BQ81"/>
    <mergeCell ref="BU81:CF81"/>
    <mergeCell ref="BU80:CB80"/>
    <mergeCell ref="AS218:BE218"/>
    <mergeCell ref="C201:X201"/>
    <mergeCell ref="Y201:AF201"/>
    <mergeCell ref="AG206:BF206"/>
    <mergeCell ref="AG207:BE207"/>
    <mergeCell ref="AG173:BE173"/>
    <mergeCell ref="AI175:AJ175"/>
    <mergeCell ref="C182:T183"/>
    <mergeCell ref="BJ91:BP91"/>
    <mergeCell ref="AP99:AT99"/>
    <mergeCell ref="AU99:AW99"/>
    <mergeCell ref="C91:AD91"/>
    <mergeCell ref="AE91:AO91"/>
    <mergeCell ref="W101:BF101"/>
    <mergeCell ref="C197:R199"/>
    <mergeCell ref="C169:BE169"/>
    <mergeCell ref="D149:S152"/>
    <mergeCell ref="C172:R172"/>
    <mergeCell ref="S172:Z172"/>
    <mergeCell ref="AG172:BC172"/>
    <mergeCell ref="H159:S160"/>
    <mergeCell ref="C164:AW164"/>
    <mergeCell ref="AR190:BE191"/>
    <mergeCell ref="F166:J166"/>
    <mergeCell ref="K166:M166"/>
    <mergeCell ref="CO7:CT7"/>
    <mergeCell ref="BJ93:BM93"/>
    <mergeCell ref="AP96:AT96"/>
    <mergeCell ref="AU96:AW96"/>
    <mergeCell ref="C125:BE125"/>
    <mergeCell ref="C190:T191"/>
    <mergeCell ref="C128:X128"/>
    <mergeCell ref="Y128:AI128"/>
    <mergeCell ref="AL132:AP134"/>
    <mergeCell ref="BB136:BC137"/>
    <mergeCell ref="AI184:AJ184"/>
    <mergeCell ref="W118:BF118"/>
    <mergeCell ref="AU115:AW115"/>
    <mergeCell ref="BQ91:BS91"/>
    <mergeCell ref="BU91:CD91"/>
    <mergeCell ref="CB84:CE84"/>
    <mergeCell ref="BJ90:BP90"/>
    <mergeCell ref="BQ90:BS90"/>
    <mergeCell ref="BU90:CD90"/>
    <mergeCell ref="BJ84:BM84"/>
    <mergeCell ref="BP84:BS84"/>
    <mergeCell ref="BV84:BY84"/>
  </mergeCells>
  <conditionalFormatting sqref="C11:AP12">
    <cfRule type="cellIs" dxfId="5" priority="9" stopIfTrue="1" operator="equal">
      <formula>""</formula>
    </cfRule>
  </conditionalFormatting>
  <conditionalFormatting sqref="AQ9:AR13">
    <cfRule type="cellIs" dxfId="4" priority="5" stopIfTrue="1" operator="equal">
      <formula>""</formula>
    </cfRule>
  </conditionalFormatting>
  <conditionalFormatting sqref="C13:AA13">
    <cfRule type="cellIs" dxfId="3" priority="4" stopIfTrue="1" operator="equal">
      <formula>""</formula>
    </cfRule>
  </conditionalFormatting>
  <conditionalFormatting sqref="AB13:AP13">
    <cfRule type="cellIs" dxfId="2" priority="3" stopIfTrue="1" operator="equal">
      <formula>""</formula>
    </cfRule>
  </conditionalFormatting>
  <conditionalFormatting sqref="C14:AP16">
    <cfRule type="cellIs" dxfId="1" priority="2" stopIfTrue="1" operator="equal">
      <formula>""</formula>
    </cfRule>
  </conditionalFormatting>
  <conditionalFormatting sqref="AB14:AP14">
    <cfRule type="cellIs" dxfId="0" priority="1" stopIfTrue="1" operator="equal">
      <formula>""</formula>
    </cfRule>
  </conditionalFormatting>
  <pageMargins left="0.7" right="0.7" top="0.75" bottom="0.75" header="0.3" footer="0.3"/>
  <pageSetup scale="91" orientation="portrait" r:id="rId1"/>
  <rowBreaks count="4" manualBreakCount="4">
    <brk id="41" max="58" man="1"/>
    <brk id="86" max="58" man="1"/>
    <brk id="123" max="58" man="1"/>
    <brk id="167" max="5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I274"/>
  <sheetViews>
    <sheetView zoomScaleNormal="100" workbookViewId="0">
      <pane ySplit="2" topLeftCell="A3" activePane="bottomLeft" state="frozen"/>
      <selection activeCell="U1" sqref="U1"/>
      <selection pane="bottomLeft" activeCell="A3" sqref="A3"/>
    </sheetView>
  </sheetViews>
  <sheetFormatPr defaultRowHeight="12.75" x14ac:dyDescent="0.2"/>
  <cols>
    <col min="1" max="1" width="7.28515625" bestFit="1" customWidth="1"/>
    <col min="2" max="2" width="13.7109375" bestFit="1" customWidth="1"/>
    <col min="3" max="8" width="17.28515625" customWidth="1"/>
    <col min="9" max="9" width="15.5703125" customWidth="1"/>
    <col min="10" max="10" width="12.85546875" bestFit="1" customWidth="1"/>
    <col min="11" max="11" width="13.7109375" bestFit="1" customWidth="1"/>
    <col min="12" max="17" width="17.28515625" customWidth="1"/>
    <col min="18" max="18" width="3.5703125" customWidth="1"/>
    <col min="19" max="19" width="7.28515625" style="265" bestFit="1" customWidth="1"/>
    <col min="20" max="20" width="13.7109375" style="265" bestFit="1" customWidth="1"/>
    <col min="21" max="22" width="17.28515625" style="265" customWidth="1"/>
    <col min="23" max="26" width="17.28515625" customWidth="1"/>
    <col min="27" max="27" width="3.5703125" style="265" customWidth="1"/>
    <col min="28" max="28" width="7.28515625" style="265" bestFit="1" customWidth="1"/>
    <col min="29" max="29" width="13.7109375" style="265" bestFit="1" customWidth="1"/>
    <col min="30" max="30" width="11.5703125" style="265" bestFit="1" customWidth="1"/>
    <col min="31" max="31" width="17" style="265" customWidth="1"/>
    <col min="32" max="35" width="17.28515625" customWidth="1"/>
    <col min="36" max="16384" width="9.140625" style="265"/>
  </cols>
  <sheetData>
    <row r="1" spans="1:35" ht="13.5" thickBot="1" x14ac:dyDescent="0.25">
      <c r="A1" s="1095">
        <v>3200</v>
      </c>
      <c r="B1" s="1096"/>
      <c r="C1" s="1096"/>
      <c r="D1" s="1096"/>
      <c r="E1" s="1096"/>
      <c r="F1" s="1096"/>
      <c r="G1" s="1096"/>
      <c r="H1" s="1097"/>
      <c r="J1" s="1095">
        <v>3500</v>
      </c>
      <c r="K1" s="1096"/>
      <c r="L1" s="1096"/>
      <c r="M1" s="1096"/>
      <c r="N1" s="1096"/>
      <c r="O1" s="1096"/>
      <c r="P1" s="1096"/>
      <c r="Q1" s="1097"/>
      <c r="S1" s="1095">
        <v>3800</v>
      </c>
      <c r="T1" s="1096"/>
      <c r="U1" s="1096"/>
      <c r="V1" s="1096"/>
      <c r="W1" s="1096"/>
      <c r="X1" s="1096"/>
      <c r="Y1" s="1096"/>
      <c r="Z1" s="1097"/>
      <c r="AB1" s="1095">
        <v>3900</v>
      </c>
      <c r="AC1" s="1096"/>
      <c r="AD1" s="1096"/>
      <c r="AE1" s="1096"/>
      <c r="AF1" s="1096"/>
      <c r="AG1" s="1096"/>
      <c r="AH1" s="1096"/>
      <c r="AI1" s="1097"/>
    </row>
    <row r="2" spans="1:35" s="272" customFormat="1" ht="51" x14ac:dyDescent="0.2">
      <c r="A2" s="260" t="s">
        <v>269</v>
      </c>
      <c r="B2" s="262" t="s">
        <v>270</v>
      </c>
      <c r="C2" s="261" t="s">
        <v>271</v>
      </c>
      <c r="D2" s="394" t="s">
        <v>395</v>
      </c>
      <c r="E2" s="261" t="s">
        <v>276</v>
      </c>
      <c r="F2" s="261" t="s">
        <v>277</v>
      </c>
      <c r="G2" s="261" t="s">
        <v>274</v>
      </c>
      <c r="H2" s="261" t="s">
        <v>275</v>
      </c>
      <c r="I2" s="261"/>
      <c r="J2" s="260" t="s">
        <v>269</v>
      </c>
      <c r="K2" s="262" t="s">
        <v>270</v>
      </c>
      <c r="L2" s="261" t="s">
        <v>271</v>
      </c>
      <c r="M2" s="261" t="s">
        <v>272</v>
      </c>
      <c r="N2" s="261" t="s">
        <v>276</v>
      </c>
      <c r="O2" s="261" t="s">
        <v>277</v>
      </c>
      <c r="P2" s="261" t="s">
        <v>274</v>
      </c>
      <c r="Q2" s="261" t="s">
        <v>275</v>
      </c>
      <c r="R2" s="261"/>
      <c r="S2" s="261" t="s">
        <v>269</v>
      </c>
      <c r="T2" s="271" t="s">
        <v>270</v>
      </c>
      <c r="U2" s="261" t="s">
        <v>271</v>
      </c>
      <c r="V2" s="261" t="s">
        <v>272</v>
      </c>
      <c r="W2" s="261" t="s">
        <v>276</v>
      </c>
      <c r="X2" s="261" t="s">
        <v>277</v>
      </c>
      <c r="Y2" s="261" t="s">
        <v>274</v>
      </c>
      <c r="Z2" s="261" t="s">
        <v>275</v>
      </c>
      <c r="AB2" s="261" t="s">
        <v>269</v>
      </c>
      <c r="AC2" s="271" t="s">
        <v>270</v>
      </c>
      <c r="AD2" s="261" t="s">
        <v>271</v>
      </c>
      <c r="AE2" s="261" t="s">
        <v>272</v>
      </c>
      <c r="AF2" s="261" t="s">
        <v>276</v>
      </c>
      <c r="AG2" s="261" t="s">
        <v>277</v>
      </c>
      <c r="AH2" s="261" t="s">
        <v>274</v>
      </c>
      <c r="AI2" s="261" t="s">
        <v>275</v>
      </c>
    </row>
    <row r="3" spans="1:35" ht="15" x14ac:dyDescent="0.25">
      <c r="A3" s="259">
        <v>300</v>
      </c>
      <c r="B3" s="255">
        <v>24</v>
      </c>
      <c r="C3" s="374">
        <f>257+('AVENTOS planning tool'!$EB$3-'AVENTOS planning tool'!$EB$4)</f>
        <v>257</v>
      </c>
      <c r="D3" s="393">
        <f>257+('AVENTOS planning tool'!$EB$3-'AVENTOS planning tool'!$EB$4)</f>
        <v>257</v>
      </c>
      <c r="E3" s="375">
        <f>A3-C3</f>
        <v>43</v>
      </c>
      <c r="F3" s="393">
        <f>A3-C3</f>
        <v>43</v>
      </c>
      <c r="G3" s="376">
        <f>C3-('AVENTOS planning tool'!$DY$3-'AVENTOS planning tool'!$DY$4)</f>
        <v>257</v>
      </c>
      <c r="H3" s="393">
        <f>C3-('AVENTOS planning tool'!$DY$3-'AVENTOS planning tool'!$DY$4)</f>
        <v>257</v>
      </c>
      <c r="I3" s="257"/>
      <c r="J3" s="254">
        <v>350</v>
      </c>
      <c r="K3" s="255">
        <v>-14.5</v>
      </c>
      <c r="L3" s="374">
        <f>345+('AVENTOS planning tool'!$EB$3-'AVENTOS planning tool'!$EB$4)</f>
        <v>345</v>
      </c>
      <c r="M3" s="395">
        <f>345+('AVENTOS planning tool'!$EB$3-'AVENTOS planning tool'!$EB$4)</f>
        <v>345</v>
      </c>
      <c r="N3" s="375">
        <f>J3-L3</f>
        <v>5</v>
      </c>
      <c r="O3" s="393">
        <f>J3-L3</f>
        <v>5</v>
      </c>
      <c r="P3" s="376">
        <f>345-('AVENTOS planning tool'!$DY$3-'AVENTOS planning tool'!$DY$4)</f>
        <v>345</v>
      </c>
      <c r="Q3" s="393">
        <f>345-('AVENTOS planning tool'!$DY$3-'AVENTOS planning tool'!$DY$4)</f>
        <v>345</v>
      </c>
      <c r="R3" s="257"/>
      <c r="S3" s="266">
        <v>400</v>
      </c>
      <c r="T3" s="264">
        <v>-53</v>
      </c>
      <c r="U3" s="374">
        <f>433+('AVENTOS planning tool'!$EB$3-'AVENTOS planning tool'!$EB$4)</f>
        <v>433</v>
      </c>
      <c r="V3" s="395">
        <f>433+('AVENTOS planning tool'!$EB$3-'AVENTOS planning tool'!$EB$4)</f>
        <v>433</v>
      </c>
      <c r="W3" s="375">
        <f>S3-U3</f>
        <v>-33</v>
      </c>
      <c r="X3" s="393">
        <f>S3-U3</f>
        <v>-33</v>
      </c>
      <c r="Y3" s="376">
        <f>433-('AVENTOS planning tool'!$DY$3-'AVENTOS planning tool'!$DY$4)</f>
        <v>433</v>
      </c>
      <c r="Z3" s="393">
        <f>433-('AVENTOS planning tool'!$DY$3-'AVENTOS planning tool'!$DY$4)</f>
        <v>433</v>
      </c>
      <c r="AB3" s="263">
        <v>450</v>
      </c>
      <c r="AC3" s="264">
        <v>-3</v>
      </c>
      <c r="AD3" s="374">
        <f>522+('AVENTOS planning tool'!$EB$3-'AVENTOS planning tool'!$EB$4)</f>
        <v>522</v>
      </c>
      <c r="AE3" s="395">
        <f>522+('AVENTOS planning tool'!$EB$3-'AVENTOS planning tool'!$EB$4)</f>
        <v>522</v>
      </c>
      <c r="AF3" s="375">
        <f>AB3-AD3</f>
        <v>-72</v>
      </c>
      <c r="AG3" s="393">
        <f>AB3-AD3</f>
        <v>-72</v>
      </c>
      <c r="AH3" s="376">
        <f>522-('AVENTOS planning tool'!$DY$3-'AVENTOS planning tool'!$DY$4)</f>
        <v>522</v>
      </c>
      <c r="AI3" s="393">
        <f>522-('AVENTOS planning tool'!$DY$3-'AVENTOS planning tool'!$DY$4)</f>
        <v>522</v>
      </c>
    </row>
    <row r="4" spans="1:35" x14ac:dyDescent="0.2">
      <c r="A4" s="256">
        <v>301</v>
      </c>
      <c r="B4" s="255">
        <v>25</v>
      </c>
      <c r="C4" s="374">
        <f>257+('AVENTOS planning tool'!$EB$3-'AVENTOS planning tool'!$EB$4)</f>
        <v>257</v>
      </c>
      <c r="D4" s="393">
        <f>257+('AVENTOS planning tool'!$EB$3-'AVENTOS planning tool'!$EB$4)</f>
        <v>257</v>
      </c>
      <c r="E4" s="375">
        <f>A4-C4</f>
        <v>44</v>
      </c>
      <c r="F4" s="393">
        <f t="shared" ref="F4:F52" si="0">A4-C4</f>
        <v>44</v>
      </c>
      <c r="G4" s="376">
        <f>257-('AVENTOS planning tool'!$DY$3-'AVENTOS planning tool'!$DY$4)</f>
        <v>257</v>
      </c>
      <c r="H4" s="393">
        <f>C4-('AVENTOS planning tool'!$DY$3-'AVENTOS planning tool'!$DY$4)</f>
        <v>257</v>
      </c>
      <c r="I4" s="257"/>
      <c r="J4" s="256">
        <v>351</v>
      </c>
      <c r="K4" s="255">
        <v>-13.5</v>
      </c>
      <c r="L4" s="374">
        <f>345+('AVENTOS planning tool'!$EB$3-'AVENTOS planning tool'!$EB$4)</f>
        <v>345</v>
      </c>
      <c r="M4" s="395">
        <f>345+('AVENTOS planning tool'!$EB$3-'AVENTOS planning tool'!$EB$4)</f>
        <v>345</v>
      </c>
      <c r="N4" s="375">
        <f t="shared" ref="N4:N52" si="1">J4-L4</f>
        <v>6</v>
      </c>
      <c r="O4" s="393">
        <f t="shared" ref="O4:O52" si="2">J4-L4</f>
        <v>6</v>
      </c>
      <c r="P4" s="376">
        <f>345-('AVENTOS planning tool'!$DY$3-'AVENTOS planning tool'!$DY$4)</f>
        <v>345</v>
      </c>
      <c r="Q4" s="393">
        <f>345-('AVENTOS planning tool'!$DY$3-'AVENTOS planning tool'!$DY$4)</f>
        <v>345</v>
      </c>
      <c r="R4" s="257"/>
      <c r="S4" s="269">
        <v>401</v>
      </c>
      <c r="T4" s="264">
        <v>-52</v>
      </c>
      <c r="U4" s="374">
        <f>433+('AVENTOS planning tool'!$EB$3-'AVENTOS planning tool'!$EB$4)</f>
        <v>433</v>
      </c>
      <c r="V4" s="395">
        <f>433+('AVENTOS planning tool'!$EB$3-'AVENTOS planning tool'!$EB$4)</f>
        <v>433</v>
      </c>
      <c r="W4" s="375">
        <f t="shared" ref="W4:W67" si="3">S4-U4</f>
        <v>-32</v>
      </c>
      <c r="X4" s="393">
        <f t="shared" ref="X4:X67" si="4">S4-U4</f>
        <v>-32</v>
      </c>
      <c r="Y4" s="376">
        <f>433-('AVENTOS planning tool'!$DY$3-'AVENTOS planning tool'!$DY$4)</f>
        <v>433</v>
      </c>
      <c r="Z4" s="393">
        <f>433-('AVENTOS planning tool'!$DY$3-'AVENTOS planning tool'!$DY$4)</f>
        <v>433</v>
      </c>
      <c r="AB4" s="269">
        <v>451</v>
      </c>
      <c r="AC4" s="264">
        <v>-2</v>
      </c>
      <c r="AD4" s="374">
        <f>522+('AVENTOS planning tool'!$EB$3-'AVENTOS planning tool'!$EB$4)</f>
        <v>522</v>
      </c>
      <c r="AE4" s="395">
        <f>522+('AVENTOS planning tool'!$EB$3-'AVENTOS planning tool'!$EB$4)</f>
        <v>522</v>
      </c>
      <c r="AF4" s="375">
        <f t="shared" ref="AF4:AF67" si="5">AB4-AD4</f>
        <v>-71</v>
      </c>
      <c r="AG4" s="393">
        <f t="shared" ref="AG4:AG67" si="6">AB4-AD4</f>
        <v>-71</v>
      </c>
      <c r="AH4" s="376">
        <f>522-('AVENTOS planning tool'!$DY$3-'AVENTOS planning tool'!$DY$4)</f>
        <v>522</v>
      </c>
      <c r="AI4" s="393">
        <f>522-('AVENTOS planning tool'!$DY$3-'AVENTOS planning tool'!$DY$4)</f>
        <v>522</v>
      </c>
    </row>
    <row r="5" spans="1:35" x14ac:dyDescent="0.2">
      <c r="A5" s="256">
        <v>302</v>
      </c>
      <c r="B5" s="255">
        <v>26</v>
      </c>
      <c r="C5" s="374">
        <f>257+('AVENTOS planning tool'!$EB$3-'AVENTOS planning tool'!$EB$4)</f>
        <v>257</v>
      </c>
      <c r="D5" s="393">
        <f>257+('AVENTOS planning tool'!$EB$3-'AVENTOS planning tool'!$EB$4)</f>
        <v>257</v>
      </c>
      <c r="E5" s="375">
        <f t="shared" ref="E5:E52" si="7">A5-C5</f>
        <v>45</v>
      </c>
      <c r="F5" s="393">
        <f t="shared" si="0"/>
        <v>45</v>
      </c>
      <c r="G5" s="376">
        <f>257-('AVENTOS planning tool'!$DY$3-'AVENTOS planning tool'!$DY$4)</f>
        <v>257</v>
      </c>
      <c r="H5" s="393">
        <f>C5-('AVENTOS planning tool'!$DY$3-'AVENTOS planning tool'!$DY$4)</f>
        <v>257</v>
      </c>
      <c r="I5" s="257"/>
      <c r="J5" s="256">
        <v>352</v>
      </c>
      <c r="K5" s="255">
        <v>-12.5</v>
      </c>
      <c r="L5" s="374">
        <f>345+('AVENTOS planning tool'!$EB$3-'AVENTOS planning tool'!$EB$4)</f>
        <v>345</v>
      </c>
      <c r="M5" s="395">
        <f>345+('AVENTOS planning tool'!$EB$3-'AVENTOS planning tool'!$EB$4)</f>
        <v>345</v>
      </c>
      <c r="N5" s="375">
        <f t="shared" si="1"/>
        <v>7</v>
      </c>
      <c r="O5" s="393">
        <f t="shared" si="2"/>
        <v>7</v>
      </c>
      <c r="P5" s="376">
        <f>345-('AVENTOS planning tool'!$DY$3-'AVENTOS planning tool'!$DY$4)</f>
        <v>345</v>
      </c>
      <c r="Q5" s="393">
        <f>345-('AVENTOS planning tool'!$DY$3-'AVENTOS planning tool'!$DY$4)</f>
        <v>345</v>
      </c>
      <c r="R5" s="257"/>
      <c r="S5" s="269">
        <v>402</v>
      </c>
      <c r="T5" s="264">
        <v>-51</v>
      </c>
      <c r="U5" s="374">
        <f>433+('AVENTOS planning tool'!$EB$3-'AVENTOS planning tool'!$EB$4)</f>
        <v>433</v>
      </c>
      <c r="V5" s="395">
        <f>433+('AVENTOS planning tool'!$EB$3-'AVENTOS planning tool'!$EB$4)</f>
        <v>433</v>
      </c>
      <c r="W5" s="375">
        <f t="shared" si="3"/>
        <v>-31</v>
      </c>
      <c r="X5" s="393">
        <f t="shared" si="4"/>
        <v>-31</v>
      </c>
      <c r="Y5" s="376">
        <f>433-('AVENTOS planning tool'!$DY$3-'AVENTOS planning tool'!$DY$4)</f>
        <v>433</v>
      </c>
      <c r="Z5" s="393">
        <f>433-('AVENTOS planning tool'!$DY$3-'AVENTOS planning tool'!$DY$4)</f>
        <v>433</v>
      </c>
      <c r="AB5" s="269">
        <v>452</v>
      </c>
      <c r="AC5" s="264">
        <v>-1</v>
      </c>
      <c r="AD5" s="374">
        <f>522+('AVENTOS planning tool'!$EB$3-'AVENTOS planning tool'!$EB$4)</f>
        <v>522</v>
      </c>
      <c r="AE5" s="395">
        <f>522+('AVENTOS planning tool'!$EB$3-'AVENTOS planning tool'!$EB$4)</f>
        <v>522</v>
      </c>
      <c r="AF5" s="375">
        <f t="shared" si="5"/>
        <v>-70</v>
      </c>
      <c r="AG5" s="393">
        <f t="shared" si="6"/>
        <v>-70</v>
      </c>
      <c r="AH5" s="376">
        <f>522-('AVENTOS planning tool'!$DY$3-'AVENTOS planning tool'!$DY$4)</f>
        <v>522</v>
      </c>
      <c r="AI5" s="393">
        <f>522-('AVENTOS planning tool'!$DY$3-'AVENTOS planning tool'!$DY$4)</f>
        <v>522</v>
      </c>
    </row>
    <row r="6" spans="1:35" x14ac:dyDescent="0.2">
      <c r="A6" s="256">
        <v>303</v>
      </c>
      <c r="B6" s="255">
        <v>27</v>
      </c>
      <c r="C6" s="374">
        <f>257+('AVENTOS planning tool'!$EB$3-'AVENTOS planning tool'!$EB$4)</f>
        <v>257</v>
      </c>
      <c r="D6" s="393">
        <f>257+('AVENTOS planning tool'!$EB$3-'AVENTOS planning tool'!$EB$4)</f>
        <v>257</v>
      </c>
      <c r="E6" s="375">
        <f t="shared" si="7"/>
        <v>46</v>
      </c>
      <c r="F6" s="393">
        <f t="shared" si="0"/>
        <v>46</v>
      </c>
      <c r="G6" s="376">
        <f>257-('AVENTOS planning tool'!$DY$3-'AVENTOS planning tool'!$DY$4)</f>
        <v>257</v>
      </c>
      <c r="H6" s="393">
        <f>C6-('AVENTOS planning tool'!$DY$3-'AVENTOS planning tool'!$DY$4)</f>
        <v>257</v>
      </c>
      <c r="I6" s="268"/>
      <c r="J6" s="256">
        <v>353</v>
      </c>
      <c r="K6" s="255">
        <v>-11.5</v>
      </c>
      <c r="L6" s="374">
        <f>345+('AVENTOS planning tool'!$EB$3-'AVENTOS planning tool'!$EB$4)</f>
        <v>345</v>
      </c>
      <c r="M6" s="395">
        <f>345+('AVENTOS planning tool'!$EB$3-'AVENTOS planning tool'!$EB$4)</f>
        <v>345</v>
      </c>
      <c r="N6" s="375">
        <f t="shared" si="1"/>
        <v>8</v>
      </c>
      <c r="O6" s="393">
        <f t="shared" si="2"/>
        <v>8</v>
      </c>
      <c r="P6" s="376">
        <f>345-('AVENTOS planning tool'!$DY$3-'AVENTOS planning tool'!$DY$4)</f>
        <v>345</v>
      </c>
      <c r="Q6" s="393">
        <f>345-('AVENTOS planning tool'!$DY$3-'AVENTOS planning tool'!$DY$4)</f>
        <v>345</v>
      </c>
      <c r="R6" s="257"/>
      <c r="S6" s="269">
        <v>403</v>
      </c>
      <c r="T6" s="264">
        <v>-50</v>
      </c>
      <c r="U6" s="374">
        <f>433+('AVENTOS planning tool'!$EB$3-'AVENTOS planning tool'!$EB$4)</f>
        <v>433</v>
      </c>
      <c r="V6" s="395">
        <f>433+('AVENTOS planning tool'!$EB$3-'AVENTOS planning tool'!$EB$4)</f>
        <v>433</v>
      </c>
      <c r="W6" s="375">
        <f t="shared" si="3"/>
        <v>-30</v>
      </c>
      <c r="X6" s="393">
        <f t="shared" si="4"/>
        <v>-30</v>
      </c>
      <c r="Y6" s="376">
        <f>433-('AVENTOS planning tool'!$DY$3-'AVENTOS planning tool'!$DY$4)</f>
        <v>433</v>
      </c>
      <c r="Z6" s="393">
        <f>433-('AVENTOS planning tool'!$DY$3-'AVENTOS planning tool'!$DY$4)</f>
        <v>433</v>
      </c>
      <c r="AB6" s="269">
        <v>453</v>
      </c>
      <c r="AC6" s="264">
        <v>0</v>
      </c>
      <c r="AD6" s="374">
        <f>522+('AVENTOS planning tool'!$EB$3-'AVENTOS planning tool'!$EB$4)</f>
        <v>522</v>
      </c>
      <c r="AE6" s="395">
        <f>522+('AVENTOS planning tool'!$EB$3-'AVENTOS planning tool'!$EB$4)</f>
        <v>522</v>
      </c>
      <c r="AF6" s="375">
        <f t="shared" si="5"/>
        <v>-69</v>
      </c>
      <c r="AG6" s="393">
        <f t="shared" si="6"/>
        <v>-69</v>
      </c>
      <c r="AH6" s="376">
        <f>522-('AVENTOS planning tool'!$DY$3-'AVENTOS planning tool'!$DY$4)</f>
        <v>522</v>
      </c>
      <c r="AI6" s="393">
        <f>522-('AVENTOS planning tool'!$DY$3-'AVENTOS planning tool'!$DY$4)</f>
        <v>522</v>
      </c>
    </row>
    <row r="7" spans="1:35" x14ac:dyDescent="0.2">
      <c r="A7" s="256">
        <v>304</v>
      </c>
      <c r="B7" s="255">
        <v>28</v>
      </c>
      <c r="C7" s="374">
        <f>257+('AVENTOS planning tool'!$EB$3-'AVENTOS planning tool'!$EB$4)</f>
        <v>257</v>
      </c>
      <c r="D7" s="393">
        <f>257+('AVENTOS planning tool'!$EB$3-'AVENTOS planning tool'!$EB$4)</f>
        <v>257</v>
      </c>
      <c r="E7" s="375">
        <f t="shared" si="7"/>
        <v>47</v>
      </c>
      <c r="F7" s="393">
        <f t="shared" si="0"/>
        <v>47</v>
      </c>
      <c r="G7" s="376">
        <f>257-('AVENTOS planning tool'!$DY$3-'AVENTOS planning tool'!$DY$4)</f>
        <v>257</v>
      </c>
      <c r="H7" s="393">
        <f>C7-('AVENTOS planning tool'!$DY$3-'AVENTOS planning tool'!$DY$4)</f>
        <v>257</v>
      </c>
      <c r="I7" s="257"/>
      <c r="J7" s="256">
        <v>354</v>
      </c>
      <c r="K7" s="255">
        <v>-10.5</v>
      </c>
      <c r="L7" s="374">
        <f>345+('AVENTOS planning tool'!$EB$3-'AVENTOS planning tool'!$EB$4)</f>
        <v>345</v>
      </c>
      <c r="M7" s="395">
        <f>345+('AVENTOS planning tool'!$EB$3-'AVENTOS planning tool'!$EB$4)</f>
        <v>345</v>
      </c>
      <c r="N7" s="375">
        <f t="shared" si="1"/>
        <v>9</v>
      </c>
      <c r="O7" s="393">
        <f t="shared" si="2"/>
        <v>9</v>
      </c>
      <c r="P7" s="376">
        <f>345-('AVENTOS planning tool'!$DY$3-'AVENTOS planning tool'!$DY$4)</f>
        <v>345</v>
      </c>
      <c r="Q7" s="393">
        <f>345-('AVENTOS planning tool'!$DY$3-'AVENTOS planning tool'!$DY$4)</f>
        <v>345</v>
      </c>
      <c r="R7" s="257"/>
      <c r="S7" s="269">
        <v>404</v>
      </c>
      <c r="T7" s="264">
        <v>-49</v>
      </c>
      <c r="U7" s="374">
        <f>433+('AVENTOS planning tool'!$EB$3-'AVENTOS planning tool'!$EB$4)</f>
        <v>433</v>
      </c>
      <c r="V7" s="395">
        <f>433+('AVENTOS planning tool'!$EB$3-'AVENTOS planning tool'!$EB$4)</f>
        <v>433</v>
      </c>
      <c r="W7" s="375">
        <f t="shared" si="3"/>
        <v>-29</v>
      </c>
      <c r="X7" s="393">
        <f t="shared" si="4"/>
        <v>-29</v>
      </c>
      <c r="Y7" s="376">
        <f>433-('AVENTOS planning tool'!$DY$3-'AVENTOS planning tool'!$DY$4)</f>
        <v>433</v>
      </c>
      <c r="Z7" s="393">
        <f>433-('AVENTOS planning tool'!$DY$3-'AVENTOS planning tool'!$DY$4)</f>
        <v>433</v>
      </c>
      <c r="AB7" s="269">
        <v>454</v>
      </c>
      <c r="AC7" s="264">
        <v>1</v>
      </c>
      <c r="AD7" s="374">
        <f>522+('AVENTOS planning tool'!$EB$3-'AVENTOS planning tool'!$EB$4)</f>
        <v>522</v>
      </c>
      <c r="AE7" s="395">
        <f>522+('AVENTOS planning tool'!$EB$3-'AVENTOS planning tool'!$EB$4)</f>
        <v>522</v>
      </c>
      <c r="AF7" s="375">
        <f t="shared" si="5"/>
        <v>-68</v>
      </c>
      <c r="AG7" s="393">
        <f t="shared" si="6"/>
        <v>-68</v>
      </c>
      <c r="AH7" s="376">
        <f>522-('AVENTOS planning tool'!$DY$3-'AVENTOS planning tool'!$DY$4)</f>
        <v>522</v>
      </c>
      <c r="AI7" s="393">
        <f>522-('AVENTOS planning tool'!$DY$3-'AVENTOS planning tool'!$DY$4)</f>
        <v>522</v>
      </c>
    </row>
    <row r="8" spans="1:35" x14ac:dyDescent="0.2">
      <c r="A8" s="256">
        <v>305</v>
      </c>
      <c r="B8" s="255">
        <v>29</v>
      </c>
      <c r="C8" s="374">
        <f>257+('AVENTOS planning tool'!$EB$3-'AVENTOS planning tool'!$EB$4)</f>
        <v>257</v>
      </c>
      <c r="D8" s="393">
        <f>257+('AVENTOS planning tool'!$EB$3-'AVENTOS planning tool'!$EB$4)</f>
        <v>257</v>
      </c>
      <c r="E8" s="375">
        <f t="shared" si="7"/>
        <v>48</v>
      </c>
      <c r="F8" s="393">
        <f t="shared" si="0"/>
        <v>48</v>
      </c>
      <c r="G8" s="376">
        <f>257-('AVENTOS planning tool'!$DY$3-'AVENTOS planning tool'!$DY$4)</f>
        <v>257</v>
      </c>
      <c r="H8" s="393">
        <f>C8-('AVENTOS planning tool'!$DY$3-'AVENTOS planning tool'!$DY$4)</f>
        <v>257</v>
      </c>
      <c r="I8" s="257"/>
      <c r="J8" s="256">
        <v>355</v>
      </c>
      <c r="K8" s="255">
        <v>-9.5</v>
      </c>
      <c r="L8" s="374">
        <f>345+('AVENTOS planning tool'!$EB$3-'AVENTOS planning tool'!$EB$4)</f>
        <v>345</v>
      </c>
      <c r="M8" s="395">
        <f>345+('AVENTOS planning tool'!$EB$3-'AVENTOS planning tool'!$EB$4)</f>
        <v>345</v>
      </c>
      <c r="N8" s="375">
        <f t="shared" si="1"/>
        <v>10</v>
      </c>
      <c r="O8" s="393">
        <f t="shared" si="2"/>
        <v>10</v>
      </c>
      <c r="P8" s="376">
        <f>345-('AVENTOS planning tool'!$DY$3-'AVENTOS planning tool'!$DY$4)</f>
        <v>345</v>
      </c>
      <c r="Q8" s="393">
        <f>345-('AVENTOS planning tool'!$DY$3-'AVENTOS planning tool'!$DY$4)</f>
        <v>345</v>
      </c>
      <c r="R8" s="257"/>
      <c r="S8" s="269">
        <v>405</v>
      </c>
      <c r="T8" s="264">
        <v>-48</v>
      </c>
      <c r="U8" s="374">
        <f>433+('AVENTOS planning tool'!$EB$3-'AVENTOS planning tool'!$EB$4)</f>
        <v>433</v>
      </c>
      <c r="V8" s="395">
        <f>433+('AVENTOS planning tool'!$EB$3-'AVENTOS planning tool'!$EB$4)</f>
        <v>433</v>
      </c>
      <c r="W8" s="375">
        <f t="shared" si="3"/>
        <v>-28</v>
      </c>
      <c r="X8" s="393">
        <f t="shared" si="4"/>
        <v>-28</v>
      </c>
      <c r="Y8" s="376">
        <f>433-('AVENTOS planning tool'!$DY$3-'AVENTOS planning tool'!$DY$4)</f>
        <v>433</v>
      </c>
      <c r="Z8" s="393">
        <f>433-('AVENTOS planning tool'!$DY$3-'AVENTOS planning tool'!$DY$4)</f>
        <v>433</v>
      </c>
      <c r="AB8" s="269">
        <v>455</v>
      </c>
      <c r="AC8" s="264">
        <v>2</v>
      </c>
      <c r="AD8" s="374">
        <f>522+('AVENTOS planning tool'!$EB$3-'AVENTOS planning tool'!$EB$4)</f>
        <v>522</v>
      </c>
      <c r="AE8" s="395">
        <f>522+('AVENTOS planning tool'!$EB$3-'AVENTOS planning tool'!$EB$4)</f>
        <v>522</v>
      </c>
      <c r="AF8" s="375">
        <f t="shared" si="5"/>
        <v>-67</v>
      </c>
      <c r="AG8" s="393">
        <f t="shared" si="6"/>
        <v>-67</v>
      </c>
      <c r="AH8" s="376">
        <f>522-('AVENTOS planning tool'!$DY$3-'AVENTOS planning tool'!$DY$4)</f>
        <v>522</v>
      </c>
      <c r="AI8" s="393">
        <f>522-('AVENTOS planning tool'!$DY$3-'AVENTOS planning tool'!$DY$4)</f>
        <v>522</v>
      </c>
    </row>
    <row r="9" spans="1:35" x14ac:dyDescent="0.2">
      <c r="A9" s="256">
        <v>306</v>
      </c>
      <c r="B9" s="255">
        <v>30</v>
      </c>
      <c r="C9" s="374">
        <f>257+('AVENTOS planning tool'!$EB$3-'AVENTOS planning tool'!$EB$4)</f>
        <v>257</v>
      </c>
      <c r="D9" s="393">
        <f>257+('AVENTOS planning tool'!$EB$3-'AVENTOS planning tool'!$EB$4)</f>
        <v>257</v>
      </c>
      <c r="E9" s="375">
        <f t="shared" si="7"/>
        <v>49</v>
      </c>
      <c r="F9" s="393">
        <f t="shared" si="0"/>
        <v>49</v>
      </c>
      <c r="G9" s="376">
        <f>257-('AVENTOS planning tool'!$DY$3-'AVENTOS planning tool'!$DY$4)</f>
        <v>257</v>
      </c>
      <c r="H9" s="393">
        <f>C9-('AVENTOS planning tool'!$DY$3-'AVENTOS planning tool'!$DY$4)</f>
        <v>257</v>
      </c>
      <c r="I9" s="257"/>
      <c r="J9" s="256">
        <v>356</v>
      </c>
      <c r="K9" s="255">
        <v>-8.5</v>
      </c>
      <c r="L9" s="374">
        <f>345+('AVENTOS planning tool'!$EB$3-'AVENTOS planning tool'!$EB$4)</f>
        <v>345</v>
      </c>
      <c r="M9" s="395">
        <f>345+('AVENTOS planning tool'!$EB$3-'AVENTOS planning tool'!$EB$4)</f>
        <v>345</v>
      </c>
      <c r="N9" s="375">
        <f t="shared" si="1"/>
        <v>11</v>
      </c>
      <c r="O9" s="393">
        <f t="shared" si="2"/>
        <v>11</v>
      </c>
      <c r="P9" s="376">
        <f>345-('AVENTOS planning tool'!$DY$3-'AVENTOS planning tool'!$DY$4)</f>
        <v>345</v>
      </c>
      <c r="Q9" s="393">
        <f>345-('AVENTOS planning tool'!$DY$3-'AVENTOS planning tool'!$DY$4)</f>
        <v>345</v>
      </c>
      <c r="R9" s="257"/>
      <c r="S9" s="269">
        <v>406</v>
      </c>
      <c r="T9" s="264">
        <v>-47</v>
      </c>
      <c r="U9" s="374">
        <f>433+('AVENTOS planning tool'!$EB$3-'AVENTOS planning tool'!$EB$4)</f>
        <v>433</v>
      </c>
      <c r="V9" s="395">
        <f>433+('AVENTOS planning tool'!$EB$3-'AVENTOS planning tool'!$EB$4)</f>
        <v>433</v>
      </c>
      <c r="W9" s="375">
        <f t="shared" si="3"/>
        <v>-27</v>
      </c>
      <c r="X9" s="393">
        <f t="shared" si="4"/>
        <v>-27</v>
      </c>
      <c r="Y9" s="376">
        <f>433-('AVENTOS planning tool'!$DY$3-'AVENTOS planning tool'!$DY$4)</f>
        <v>433</v>
      </c>
      <c r="Z9" s="393">
        <f>433-('AVENTOS planning tool'!$DY$3-'AVENTOS planning tool'!$DY$4)</f>
        <v>433</v>
      </c>
      <c r="AB9" s="269">
        <v>456</v>
      </c>
      <c r="AC9" s="264">
        <v>3</v>
      </c>
      <c r="AD9" s="374">
        <f>522+('AVENTOS planning tool'!$EB$3-'AVENTOS planning tool'!$EB$4)</f>
        <v>522</v>
      </c>
      <c r="AE9" s="395">
        <f>522+('AVENTOS planning tool'!$EB$3-'AVENTOS planning tool'!$EB$4)</f>
        <v>522</v>
      </c>
      <c r="AF9" s="375">
        <f t="shared" si="5"/>
        <v>-66</v>
      </c>
      <c r="AG9" s="393">
        <f t="shared" si="6"/>
        <v>-66</v>
      </c>
      <c r="AH9" s="376">
        <f>522-('AVENTOS planning tool'!$DY$3-'AVENTOS planning tool'!$DY$4)</f>
        <v>522</v>
      </c>
      <c r="AI9" s="393">
        <f>522-('AVENTOS planning tool'!$DY$3-'AVENTOS planning tool'!$DY$4)</f>
        <v>522</v>
      </c>
    </row>
    <row r="10" spans="1:35" x14ac:dyDescent="0.2">
      <c r="A10" s="256">
        <v>307</v>
      </c>
      <c r="B10" s="255">
        <v>31</v>
      </c>
      <c r="C10" s="374">
        <f>257+('AVENTOS planning tool'!$EB$3-'AVENTOS planning tool'!$EB$4)</f>
        <v>257</v>
      </c>
      <c r="D10" s="393">
        <f>257+('AVENTOS planning tool'!$EB$3-'AVENTOS planning tool'!$EB$4)</f>
        <v>257</v>
      </c>
      <c r="E10" s="375">
        <f t="shared" si="7"/>
        <v>50</v>
      </c>
      <c r="F10" s="393">
        <f t="shared" si="0"/>
        <v>50</v>
      </c>
      <c r="G10" s="376">
        <f>257-('AVENTOS planning tool'!$DY$3-'AVENTOS planning tool'!$DY$4)</f>
        <v>257</v>
      </c>
      <c r="H10" s="393">
        <f>C10-('AVENTOS planning tool'!$DY$3-'AVENTOS planning tool'!$DY$4)</f>
        <v>257</v>
      </c>
      <c r="I10" s="257"/>
      <c r="J10" s="256">
        <v>357</v>
      </c>
      <c r="K10" s="255">
        <v>-7.5</v>
      </c>
      <c r="L10" s="374">
        <f>345+('AVENTOS planning tool'!$EB$3-'AVENTOS planning tool'!$EB$4)</f>
        <v>345</v>
      </c>
      <c r="M10" s="395">
        <f>345+('AVENTOS planning tool'!$EB$3-'AVENTOS planning tool'!$EB$4)</f>
        <v>345</v>
      </c>
      <c r="N10" s="375">
        <f t="shared" si="1"/>
        <v>12</v>
      </c>
      <c r="O10" s="393">
        <f t="shared" si="2"/>
        <v>12</v>
      </c>
      <c r="P10" s="376">
        <f>345-('AVENTOS planning tool'!$DY$3-'AVENTOS planning tool'!$DY$4)</f>
        <v>345</v>
      </c>
      <c r="Q10" s="393">
        <f>345-('AVENTOS planning tool'!$DY$3-'AVENTOS planning tool'!$DY$4)</f>
        <v>345</v>
      </c>
      <c r="R10" s="257"/>
      <c r="S10" s="269">
        <v>407</v>
      </c>
      <c r="T10" s="264">
        <v>-46</v>
      </c>
      <c r="U10" s="374">
        <f>433+('AVENTOS planning tool'!$EB$3-'AVENTOS planning tool'!$EB$4)</f>
        <v>433</v>
      </c>
      <c r="V10" s="395">
        <f>433+('AVENTOS planning tool'!$EB$3-'AVENTOS planning tool'!$EB$4)</f>
        <v>433</v>
      </c>
      <c r="W10" s="375">
        <f t="shared" si="3"/>
        <v>-26</v>
      </c>
      <c r="X10" s="393">
        <f t="shared" si="4"/>
        <v>-26</v>
      </c>
      <c r="Y10" s="376">
        <f>433-('AVENTOS planning tool'!$DY$3-'AVENTOS planning tool'!$DY$4)</f>
        <v>433</v>
      </c>
      <c r="Z10" s="393">
        <f>433-('AVENTOS planning tool'!$DY$3-'AVENTOS planning tool'!$DY$4)</f>
        <v>433</v>
      </c>
      <c r="AB10" s="269">
        <v>457</v>
      </c>
      <c r="AC10" s="264">
        <v>4</v>
      </c>
      <c r="AD10" s="374">
        <f>522+('AVENTOS planning tool'!$EB$3-'AVENTOS planning tool'!$EB$4)</f>
        <v>522</v>
      </c>
      <c r="AE10" s="395">
        <f>522+('AVENTOS planning tool'!$EB$3-'AVENTOS planning tool'!$EB$4)</f>
        <v>522</v>
      </c>
      <c r="AF10" s="375">
        <f t="shared" si="5"/>
        <v>-65</v>
      </c>
      <c r="AG10" s="393">
        <f t="shared" si="6"/>
        <v>-65</v>
      </c>
      <c r="AH10" s="376">
        <f>522-('AVENTOS planning tool'!$DY$3-'AVENTOS planning tool'!$DY$4)</f>
        <v>522</v>
      </c>
      <c r="AI10" s="393">
        <f>522-('AVENTOS planning tool'!$DY$3-'AVENTOS planning tool'!$DY$4)</f>
        <v>522</v>
      </c>
    </row>
    <row r="11" spans="1:35" x14ac:dyDescent="0.2">
      <c r="A11" s="256">
        <v>308</v>
      </c>
      <c r="B11" s="255">
        <v>32</v>
      </c>
      <c r="C11" s="374">
        <f>257+('AVENTOS planning tool'!$EB$3-'AVENTOS planning tool'!$EB$4)</f>
        <v>257</v>
      </c>
      <c r="D11" s="393">
        <f>257+('AVENTOS planning tool'!$EB$3-'AVENTOS planning tool'!$EB$4)</f>
        <v>257</v>
      </c>
      <c r="E11" s="375">
        <f t="shared" si="7"/>
        <v>51</v>
      </c>
      <c r="F11" s="393">
        <f t="shared" si="0"/>
        <v>51</v>
      </c>
      <c r="G11" s="376">
        <f>257-('AVENTOS planning tool'!$DY$3-'AVENTOS planning tool'!$DY$4)</f>
        <v>257</v>
      </c>
      <c r="H11" s="393">
        <f>C11-('AVENTOS planning tool'!$DY$3-'AVENTOS planning tool'!$DY$4)</f>
        <v>257</v>
      </c>
      <c r="I11" s="257"/>
      <c r="J11" s="256">
        <v>358</v>
      </c>
      <c r="K11" s="255">
        <v>-6.5</v>
      </c>
      <c r="L11" s="374">
        <f>345+('AVENTOS planning tool'!$EB$3-'AVENTOS planning tool'!$EB$4)</f>
        <v>345</v>
      </c>
      <c r="M11" s="395">
        <f>345+('AVENTOS planning tool'!$EB$3-'AVENTOS planning tool'!$EB$4)</f>
        <v>345</v>
      </c>
      <c r="N11" s="375">
        <f t="shared" si="1"/>
        <v>13</v>
      </c>
      <c r="O11" s="393">
        <f t="shared" si="2"/>
        <v>13</v>
      </c>
      <c r="P11" s="376">
        <f>345-('AVENTOS planning tool'!$DY$3-'AVENTOS planning tool'!$DY$4)</f>
        <v>345</v>
      </c>
      <c r="Q11" s="393">
        <f>345-('AVENTOS planning tool'!$DY$3-'AVENTOS planning tool'!$DY$4)</f>
        <v>345</v>
      </c>
      <c r="R11" s="257"/>
      <c r="S11" s="269">
        <v>408</v>
      </c>
      <c r="T11" s="264">
        <v>-45</v>
      </c>
      <c r="U11" s="374">
        <f>433+('AVENTOS planning tool'!$EB$3-'AVENTOS planning tool'!$EB$4)</f>
        <v>433</v>
      </c>
      <c r="V11" s="395">
        <f>433+('AVENTOS planning tool'!$EB$3-'AVENTOS planning tool'!$EB$4)</f>
        <v>433</v>
      </c>
      <c r="W11" s="375">
        <f t="shared" si="3"/>
        <v>-25</v>
      </c>
      <c r="X11" s="393">
        <f t="shared" si="4"/>
        <v>-25</v>
      </c>
      <c r="Y11" s="376">
        <f>433-('AVENTOS planning tool'!$DY$3-'AVENTOS planning tool'!$DY$4)</f>
        <v>433</v>
      </c>
      <c r="Z11" s="393">
        <f>433-('AVENTOS planning tool'!$DY$3-'AVENTOS planning tool'!$DY$4)</f>
        <v>433</v>
      </c>
      <c r="AB11" s="269">
        <v>458</v>
      </c>
      <c r="AC11" s="264">
        <v>5</v>
      </c>
      <c r="AD11" s="374">
        <f>522+('AVENTOS planning tool'!$EB$3-'AVENTOS planning tool'!$EB$4)</f>
        <v>522</v>
      </c>
      <c r="AE11" s="395">
        <f>522+('AVENTOS planning tool'!$EB$3-'AVENTOS planning tool'!$EB$4)</f>
        <v>522</v>
      </c>
      <c r="AF11" s="375">
        <f t="shared" si="5"/>
        <v>-64</v>
      </c>
      <c r="AG11" s="393">
        <f t="shared" si="6"/>
        <v>-64</v>
      </c>
      <c r="AH11" s="376">
        <f>522-('AVENTOS planning tool'!$DY$3-'AVENTOS planning tool'!$DY$4)</f>
        <v>522</v>
      </c>
      <c r="AI11" s="393">
        <f>522-('AVENTOS planning tool'!$DY$3-'AVENTOS planning tool'!$DY$4)</f>
        <v>522</v>
      </c>
    </row>
    <row r="12" spans="1:35" x14ac:dyDescent="0.2">
      <c r="A12" s="256">
        <v>309</v>
      </c>
      <c r="B12" s="255">
        <v>33</v>
      </c>
      <c r="C12" s="374">
        <f>257+('AVENTOS planning tool'!$EB$3-'AVENTOS planning tool'!$EB$4)</f>
        <v>257</v>
      </c>
      <c r="D12" s="393">
        <f>257+('AVENTOS planning tool'!$EB$3-'AVENTOS planning tool'!$EB$4)</f>
        <v>257</v>
      </c>
      <c r="E12" s="375">
        <f t="shared" si="7"/>
        <v>52</v>
      </c>
      <c r="F12" s="393">
        <f t="shared" si="0"/>
        <v>52</v>
      </c>
      <c r="G12" s="376">
        <f>257-('AVENTOS planning tool'!$DY$3-'AVENTOS planning tool'!$DY$4)</f>
        <v>257</v>
      </c>
      <c r="H12" s="393">
        <f>C12-('AVENTOS planning tool'!$DY$3-'AVENTOS planning tool'!$DY$4)</f>
        <v>257</v>
      </c>
      <c r="I12" s="257"/>
      <c r="J12" s="256">
        <v>359</v>
      </c>
      <c r="K12" s="255">
        <v>-5.5</v>
      </c>
      <c r="L12" s="374">
        <f>345+('AVENTOS planning tool'!$EB$3-'AVENTOS planning tool'!$EB$4)</f>
        <v>345</v>
      </c>
      <c r="M12" s="395">
        <f>345+('AVENTOS planning tool'!$EB$3-'AVENTOS planning tool'!$EB$4)</f>
        <v>345</v>
      </c>
      <c r="N12" s="375">
        <f t="shared" si="1"/>
        <v>14</v>
      </c>
      <c r="O12" s="393">
        <f t="shared" si="2"/>
        <v>14</v>
      </c>
      <c r="P12" s="376">
        <f>345-('AVENTOS planning tool'!$DY$3-'AVENTOS planning tool'!$DY$4)</f>
        <v>345</v>
      </c>
      <c r="Q12" s="393">
        <f>345-('AVENTOS planning tool'!$DY$3-'AVENTOS planning tool'!$DY$4)</f>
        <v>345</v>
      </c>
      <c r="R12" s="257"/>
      <c r="S12" s="269">
        <v>409</v>
      </c>
      <c r="T12" s="264">
        <v>-44</v>
      </c>
      <c r="U12" s="374">
        <f>433+('AVENTOS planning tool'!$EB$3-'AVENTOS planning tool'!$EB$4)</f>
        <v>433</v>
      </c>
      <c r="V12" s="395">
        <f>433+('AVENTOS planning tool'!$EB$3-'AVENTOS planning tool'!$EB$4)</f>
        <v>433</v>
      </c>
      <c r="W12" s="375">
        <f t="shared" si="3"/>
        <v>-24</v>
      </c>
      <c r="X12" s="393">
        <f t="shared" si="4"/>
        <v>-24</v>
      </c>
      <c r="Y12" s="376">
        <f>433-('AVENTOS planning tool'!$DY$3-'AVENTOS planning tool'!$DY$4)</f>
        <v>433</v>
      </c>
      <c r="Z12" s="393">
        <f>433-('AVENTOS planning tool'!$DY$3-'AVENTOS planning tool'!$DY$4)</f>
        <v>433</v>
      </c>
      <c r="AB12" s="269">
        <v>459</v>
      </c>
      <c r="AC12" s="264">
        <v>6</v>
      </c>
      <c r="AD12" s="374">
        <f>522+('AVENTOS planning tool'!$EB$3-'AVENTOS planning tool'!$EB$4)</f>
        <v>522</v>
      </c>
      <c r="AE12" s="395">
        <f>522+('AVENTOS planning tool'!$EB$3-'AVENTOS planning tool'!$EB$4)</f>
        <v>522</v>
      </c>
      <c r="AF12" s="375">
        <f t="shared" si="5"/>
        <v>-63</v>
      </c>
      <c r="AG12" s="393">
        <f t="shared" si="6"/>
        <v>-63</v>
      </c>
      <c r="AH12" s="376">
        <f>522-('AVENTOS planning tool'!$DY$3-'AVENTOS planning tool'!$DY$4)</f>
        <v>522</v>
      </c>
      <c r="AI12" s="393">
        <f>522-('AVENTOS planning tool'!$DY$3-'AVENTOS planning tool'!$DY$4)</f>
        <v>522</v>
      </c>
    </row>
    <row r="13" spans="1:35" x14ac:dyDescent="0.2">
      <c r="A13" s="256">
        <v>310</v>
      </c>
      <c r="B13" s="255">
        <v>34</v>
      </c>
      <c r="C13" s="374">
        <f>257+('AVENTOS planning tool'!$EB$3-'AVENTOS planning tool'!$EB$4)</f>
        <v>257</v>
      </c>
      <c r="D13" s="393">
        <f>257+('AVENTOS planning tool'!$EB$3-'AVENTOS planning tool'!$EB$4)</f>
        <v>257</v>
      </c>
      <c r="E13" s="375">
        <f t="shared" si="7"/>
        <v>53</v>
      </c>
      <c r="F13" s="393">
        <f t="shared" si="0"/>
        <v>53</v>
      </c>
      <c r="G13" s="376">
        <f>257-('AVENTOS planning tool'!$DY$3-'AVENTOS planning tool'!$DY$4)</f>
        <v>257</v>
      </c>
      <c r="H13" s="393">
        <f>C13-('AVENTOS planning tool'!$DY$3-'AVENTOS planning tool'!$DY$4)</f>
        <v>257</v>
      </c>
      <c r="I13" s="257"/>
      <c r="J13" s="256">
        <v>360</v>
      </c>
      <c r="K13" s="255">
        <v>-4.5</v>
      </c>
      <c r="L13" s="374">
        <f>345+('AVENTOS planning tool'!$EB$3-'AVENTOS planning tool'!$EB$4)</f>
        <v>345</v>
      </c>
      <c r="M13" s="395">
        <f>345+('AVENTOS planning tool'!$EB$3-'AVENTOS planning tool'!$EB$4)</f>
        <v>345</v>
      </c>
      <c r="N13" s="375">
        <f t="shared" si="1"/>
        <v>15</v>
      </c>
      <c r="O13" s="393">
        <f t="shared" si="2"/>
        <v>15</v>
      </c>
      <c r="P13" s="376">
        <f>345-('AVENTOS planning tool'!$DY$3-'AVENTOS planning tool'!$DY$4)</f>
        <v>345</v>
      </c>
      <c r="Q13" s="393">
        <f>345-('AVENTOS planning tool'!$DY$3-'AVENTOS planning tool'!$DY$4)</f>
        <v>345</v>
      </c>
      <c r="R13" s="257"/>
      <c r="S13" s="269">
        <v>410</v>
      </c>
      <c r="T13" s="264">
        <v>-43</v>
      </c>
      <c r="U13" s="374">
        <f>433+('AVENTOS planning tool'!$EB$3-'AVENTOS planning tool'!$EB$4)</f>
        <v>433</v>
      </c>
      <c r="V13" s="395">
        <f>433+('AVENTOS planning tool'!$EB$3-'AVENTOS planning tool'!$EB$4)</f>
        <v>433</v>
      </c>
      <c r="W13" s="375">
        <f t="shared" si="3"/>
        <v>-23</v>
      </c>
      <c r="X13" s="393">
        <f t="shared" si="4"/>
        <v>-23</v>
      </c>
      <c r="Y13" s="376">
        <f>433-('AVENTOS planning tool'!$DY$3-'AVENTOS planning tool'!$DY$4)</f>
        <v>433</v>
      </c>
      <c r="Z13" s="393">
        <f>433-('AVENTOS planning tool'!$DY$3-'AVENTOS planning tool'!$DY$4)</f>
        <v>433</v>
      </c>
      <c r="AB13" s="270">
        <v>460</v>
      </c>
      <c r="AC13" s="271">
        <v>-98.5</v>
      </c>
      <c r="AD13" s="374">
        <f>522+('AVENTOS planning tool'!$EB$3-'AVENTOS planning tool'!$EB$4)</f>
        <v>522</v>
      </c>
      <c r="AE13" s="395">
        <f>522+('AVENTOS planning tool'!$EB$3-'AVENTOS planning tool'!$EB$4)</f>
        <v>522</v>
      </c>
      <c r="AF13" s="375">
        <f t="shared" si="5"/>
        <v>-62</v>
      </c>
      <c r="AG13" s="393">
        <f t="shared" si="6"/>
        <v>-62</v>
      </c>
      <c r="AH13" s="376">
        <f>522-('AVENTOS planning tool'!$DY$3-'AVENTOS planning tool'!$DY$4)</f>
        <v>522</v>
      </c>
      <c r="AI13" s="393">
        <f>522-('AVENTOS planning tool'!$DY$3-'AVENTOS planning tool'!$DY$4)</f>
        <v>522</v>
      </c>
    </row>
    <row r="14" spans="1:35" x14ac:dyDescent="0.2">
      <c r="A14" s="256">
        <v>311</v>
      </c>
      <c r="B14" s="255">
        <v>35</v>
      </c>
      <c r="C14" s="374">
        <f>257+('AVENTOS planning tool'!$EB$3-'AVENTOS planning tool'!$EB$4)</f>
        <v>257</v>
      </c>
      <c r="D14" s="393">
        <f>257+('AVENTOS planning tool'!$EB$3-'AVENTOS planning tool'!$EB$4)</f>
        <v>257</v>
      </c>
      <c r="E14" s="375">
        <f t="shared" si="7"/>
        <v>54</v>
      </c>
      <c r="F14" s="393">
        <f t="shared" si="0"/>
        <v>54</v>
      </c>
      <c r="G14" s="376">
        <f>257-('AVENTOS planning tool'!$DY$3-'AVENTOS planning tool'!$DY$4)</f>
        <v>257</v>
      </c>
      <c r="H14" s="393">
        <f>C14-('AVENTOS planning tool'!$DY$3-'AVENTOS planning tool'!$DY$4)</f>
        <v>257</v>
      </c>
      <c r="I14" s="257"/>
      <c r="J14" s="256">
        <v>361</v>
      </c>
      <c r="K14" s="255">
        <v>-3.5</v>
      </c>
      <c r="L14" s="374">
        <f>345+('AVENTOS planning tool'!$EB$3-'AVENTOS planning tool'!$EB$4)</f>
        <v>345</v>
      </c>
      <c r="M14" s="395">
        <f>345+('AVENTOS planning tool'!$EB$3-'AVENTOS planning tool'!$EB$4)</f>
        <v>345</v>
      </c>
      <c r="N14" s="375">
        <f t="shared" si="1"/>
        <v>16</v>
      </c>
      <c r="O14" s="393">
        <f t="shared" si="2"/>
        <v>16</v>
      </c>
      <c r="P14" s="376">
        <f>345-('AVENTOS planning tool'!$DY$3-'AVENTOS planning tool'!$DY$4)</f>
        <v>345</v>
      </c>
      <c r="Q14" s="393">
        <f>345-('AVENTOS planning tool'!$DY$3-'AVENTOS planning tool'!$DY$4)</f>
        <v>345</v>
      </c>
      <c r="R14" s="257"/>
      <c r="S14" s="269">
        <v>411</v>
      </c>
      <c r="T14" s="264">
        <v>-42</v>
      </c>
      <c r="U14" s="374">
        <f>433+('AVENTOS planning tool'!$EB$3-'AVENTOS planning tool'!$EB$4)</f>
        <v>433</v>
      </c>
      <c r="V14" s="395">
        <f>433+('AVENTOS planning tool'!$EB$3-'AVENTOS planning tool'!$EB$4)</f>
        <v>433</v>
      </c>
      <c r="W14" s="375">
        <f t="shared" si="3"/>
        <v>-22</v>
      </c>
      <c r="X14" s="393">
        <f t="shared" si="4"/>
        <v>-22</v>
      </c>
      <c r="Y14" s="376">
        <f>433-('AVENTOS planning tool'!$DY$3-'AVENTOS planning tool'!$DY$4)</f>
        <v>433</v>
      </c>
      <c r="Z14" s="393">
        <f>433-('AVENTOS planning tool'!$DY$3-'AVENTOS planning tool'!$DY$4)</f>
        <v>433</v>
      </c>
      <c r="AB14" s="234">
        <v>461</v>
      </c>
      <c r="AC14" s="271">
        <v>-97.5</v>
      </c>
      <c r="AD14" s="374">
        <f>522+('AVENTOS planning tool'!$EB$3-'AVENTOS planning tool'!$EB$4)</f>
        <v>522</v>
      </c>
      <c r="AE14" s="395">
        <f>522+('AVENTOS planning tool'!$EB$3-'AVENTOS planning tool'!$EB$4)</f>
        <v>522</v>
      </c>
      <c r="AF14" s="375">
        <f t="shared" si="5"/>
        <v>-61</v>
      </c>
      <c r="AG14" s="393">
        <f t="shared" si="6"/>
        <v>-61</v>
      </c>
      <c r="AH14" s="376">
        <f>522-('AVENTOS planning tool'!$DY$3-'AVENTOS planning tool'!$DY$4)</f>
        <v>522</v>
      </c>
      <c r="AI14" s="393">
        <f>522-('AVENTOS planning tool'!$DY$3-'AVENTOS planning tool'!$DY$4)</f>
        <v>522</v>
      </c>
    </row>
    <row r="15" spans="1:35" x14ac:dyDescent="0.2">
      <c r="A15" s="256">
        <v>312</v>
      </c>
      <c r="B15" s="255">
        <v>36</v>
      </c>
      <c r="C15" s="374">
        <f>257+('AVENTOS planning tool'!$EB$3-'AVENTOS planning tool'!$EB$4)</f>
        <v>257</v>
      </c>
      <c r="D15" s="393">
        <f>257+('AVENTOS planning tool'!$EB$3-'AVENTOS planning tool'!$EB$4)</f>
        <v>257</v>
      </c>
      <c r="E15" s="375">
        <f t="shared" si="7"/>
        <v>55</v>
      </c>
      <c r="F15" s="393">
        <f t="shared" si="0"/>
        <v>55</v>
      </c>
      <c r="G15" s="376">
        <f>257-('AVENTOS planning tool'!$DY$3-'AVENTOS planning tool'!$DY$4)</f>
        <v>257</v>
      </c>
      <c r="H15" s="393">
        <f>C15-('AVENTOS planning tool'!$DY$3-'AVENTOS planning tool'!$DY$4)</f>
        <v>257</v>
      </c>
      <c r="I15" s="257"/>
      <c r="J15" s="256">
        <v>362</v>
      </c>
      <c r="K15" s="255">
        <v>-2.5</v>
      </c>
      <c r="L15" s="374">
        <f>345+('AVENTOS planning tool'!$EB$3-'AVENTOS planning tool'!$EB$4)</f>
        <v>345</v>
      </c>
      <c r="M15" s="395">
        <f>345+('AVENTOS planning tool'!$EB$3-'AVENTOS planning tool'!$EB$4)</f>
        <v>345</v>
      </c>
      <c r="N15" s="375">
        <f t="shared" si="1"/>
        <v>17</v>
      </c>
      <c r="O15" s="393">
        <f t="shared" si="2"/>
        <v>17</v>
      </c>
      <c r="P15" s="376">
        <f>345-('AVENTOS planning tool'!$DY$3-'AVENTOS planning tool'!$DY$4)</f>
        <v>345</v>
      </c>
      <c r="Q15" s="393">
        <f>345-('AVENTOS planning tool'!$DY$3-'AVENTOS planning tool'!$DY$4)</f>
        <v>345</v>
      </c>
      <c r="R15" s="257"/>
      <c r="S15" s="269">
        <v>412</v>
      </c>
      <c r="T15" s="264">
        <v>-41</v>
      </c>
      <c r="U15" s="374">
        <f>433+('AVENTOS planning tool'!$EB$3-'AVENTOS planning tool'!$EB$4)</f>
        <v>433</v>
      </c>
      <c r="V15" s="395">
        <f>433+('AVENTOS planning tool'!$EB$3-'AVENTOS planning tool'!$EB$4)</f>
        <v>433</v>
      </c>
      <c r="W15" s="375">
        <f t="shared" si="3"/>
        <v>-21</v>
      </c>
      <c r="X15" s="393">
        <f t="shared" si="4"/>
        <v>-21</v>
      </c>
      <c r="Y15" s="376">
        <f>433-('AVENTOS planning tool'!$DY$3-'AVENTOS planning tool'!$DY$4)</f>
        <v>433</v>
      </c>
      <c r="Z15" s="393">
        <f>433-('AVENTOS planning tool'!$DY$3-'AVENTOS planning tool'!$DY$4)</f>
        <v>433</v>
      </c>
      <c r="AB15" s="234">
        <v>462</v>
      </c>
      <c r="AC15" s="271">
        <v>-96.5</v>
      </c>
      <c r="AD15" s="374">
        <f>522+('AVENTOS planning tool'!$EB$3-'AVENTOS planning tool'!$EB$4)</f>
        <v>522</v>
      </c>
      <c r="AE15" s="395">
        <f>522+('AVENTOS planning tool'!$EB$3-'AVENTOS planning tool'!$EB$4)</f>
        <v>522</v>
      </c>
      <c r="AF15" s="375">
        <f t="shared" si="5"/>
        <v>-60</v>
      </c>
      <c r="AG15" s="393">
        <f t="shared" si="6"/>
        <v>-60</v>
      </c>
      <c r="AH15" s="376">
        <f>522-('AVENTOS planning tool'!$DY$3-'AVENTOS planning tool'!$DY$4)</f>
        <v>522</v>
      </c>
      <c r="AI15" s="393">
        <f>522-('AVENTOS planning tool'!$DY$3-'AVENTOS planning tool'!$DY$4)</f>
        <v>522</v>
      </c>
    </row>
    <row r="16" spans="1:35" x14ac:dyDescent="0.2">
      <c r="A16" s="256">
        <v>313</v>
      </c>
      <c r="B16" s="255">
        <v>37</v>
      </c>
      <c r="C16" s="374">
        <f>257+('AVENTOS planning tool'!$EB$3-'AVENTOS planning tool'!$EB$4)</f>
        <v>257</v>
      </c>
      <c r="D16" s="393">
        <f>257+('AVENTOS planning tool'!$EB$3-'AVENTOS planning tool'!$EB$4)</f>
        <v>257</v>
      </c>
      <c r="E16" s="375">
        <f t="shared" si="7"/>
        <v>56</v>
      </c>
      <c r="F16" s="393">
        <f t="shared" si="0"/>
        <v>56</v>
      </c>
      <c r="G16" s="376">
        <f>257-('AVENTOS planning tool'!$DY$3-'AVENTOS planning tool'!$DY$4)</f>
        <v>257</v>
      </c>
      <c r="H16" s="393">
        <f>C16-('AVENTOS planning tool'!$DY$3-'AVENTOS planning tool'!$DY$4)</f>
        <v>257</v>
      </c>
      <c r="I16" s="257"/>
      <c r="J16" s="256">
        <v>363</v>
      </c>
      <c r="K16" s="255">
        <v>-1.5</v>
      </c>
      <c r="L16" s="374">
        <f>345+('AVENTOS planning tool'!$EB$3-'AVENTOS planning tool'!$EB$4)</f>
        <v>345</v>
      </c>
      <c r="M16" s="395">
        <f>345+('AVENTOS planning tool'!$EB$3-'AVENTOS planning tool'!$EB$4)</f>
        <v>345</v>
      </c>
      <c r="N16" s="375">
        <f t="shared" si="1"/>
        <v>18</v>
      </c>
      <c r="O16" s="393">
        <f t="shared" si="2"/>
        <v>18</v>
      </c>
      <c r="P16" s="376">
        <f>345-('AVENTOS planning tool'!$DY$3-'AVENTOS planning tool'!$DY$4)</f>
        <v>345</v>
      </c>
      <c r="Q16" s="393">
        <f>345-('AVENTOS planning tool'!$DY$3-'AVENTOS planning tool'!$DY$4)</f>
        <v>345</v>
      </c>
      <c r="R16" s="257"/>
      <c r="S16" s="269">
        <v>413</v>
      </c>
      <c r="T16" s="264">
        <v>-40</v>
      </c>
      <c r="U16" s="374">
        <f>433+('AVENTOS planning tool'!$EB$3-'AVENTOS planning tool'!$EB$4)</f>
        <v>433</v>
      </c>
      <c r="V16" s="395">
        <f>433+('AVENTOS planning tool'!$EB$3-'AVENTOS planning tool'!$EB$4)</f>
        <v>433</v>
      </c>
      <c r="W16" s="375">
        <f t="shared" si="3"/>
        <v>-20</v>
      </c>
      <c r="X16" s="393">
        <f t="shared" si="4"/>
        <v>-20</v>
      </c>
      <c r="Y16" s="376">
        <f>433-('AVENTOS planning tool'!$DY$3-'AVENTOS planning tool'!$DY$4)</f>
        <v>433</v>
      </c>
      <c r="Z16" s="393">
        <f>433-('AVENTOS planning tool'!$DY$3-'AVENTOS planning tool'!$DY$4)</f>
        <v>433</v>
      </c>
      <c r="AB16" s="234">
        <v>463</v>
      </c>
      <c r="AC16" s="271">
        <v>-95.5</v>
      </c>
      <c r="AD16" s="374">
        <f>522+('AVENTOS planning tool'!$EB$3-'AVENTOS planning tool'!$EB$4)</f>
        <v>522</v>
      </c>
      <c r="AE16" s="395">
        <f>522+('AVENTOS planning tool'!$EB$3-'AVENTOS planning tool'!$EB$4)</f>
        <v>522</v>
      </c>
      <c r="AF16" s="375">
        <f t="shared" si="5"/>
        <v>-59</v>
      </c>
      <c r="AG16" s="393">
        <f t="shared" si="6"/>
        <v>-59</v>
      </c>
      <c r="AH16" s="376">
        <f>522-('AVENTOS planning tool'!$DY$3-'AVENTOS planning tool'!$DY$4)</f>
        <v>522</v>
      </c>
      <c r="AI16" s="393">
        <f>522-('AVENTOS planning tool'!$DY$3-'AVENTOS planning tool'!$DY$4)</f>
        <v>522</v>
      </c>
    </row>
    <row r="17" spans="1:35" x14ac:dyDescent="0.2">
      <c r="A17" s="256">
        <v>314</v>
      </c>
      <c r="B17" s="255">
        <v>38</v>
      </c>
      <c r="C17" s="374">
        <f>257+('AVENTOS planning tool'!$EB$3-'AVENTOS planning tool'!$EB$4)</f>
        <v>257</v>
      </c>
      <c r="D17" s="393">
        <f>257+('AVENTOS planning tool'!$EB$3-'AVENTOS planning tool'!$EB$4)</f>
        <v>257</v>
      </c>
      <c r="E17" s="375">
        <f t="shared" si="7"/>
        <v>57</v>
      </c>
      <c r="F17" s="393">
        <f t="shared" si="0"/>
        <v>57</v>
      </c>
      <c r="G17" s="376">
        <f>257-('AVENTOS planning tool'!$DY$3-'AVENTOS planning tool'!$DY$4)</f>
        <v>257</v>
      </c>
      <c r="H17" s="393">
        <f>C17-('AVENTOS planning tool'!$DY$3-'AVENTOS planning tool'!$DY$4)</f>
        <v>257</v>
      </c>
      <c r="I17" s="257"/>
      <c r="J17" s="256">
        <v>364</v>
      </c>
      <c r="K17" s="255">
        <v>-0.5</v>
      </c>
      <c r="L17" s="374">
        <f>345+('AVENTOS planning tool'!$EB$3-'AVENTOS planning tool'!$EB$4)</f>
        <v>345</v>
      </c>
      <c r="M17" s="395">
        <f>345+('AVENTOS planning tool'!$EB$3-'AVENTOS planning tool'!$EB$4)</f>
        <v>345</v>
      </c>
      <c r="N17" s="375">
        <f t="shared" si="1"/>
        <v>19</v>
      </c>
      <c r="O17" s="393">
        <f t="shared" si="2"/>
        <v>19</v>
      </c>
      <c r="P17" s="376">
        <f>345-('AVENTOS planning tool'!$DY$3-'AVENTOS planning tool'!$DY$4)</f>
        <v>345</v>
      </c>
      <c r="Q17" s="393">
        <f>345-('AVENTOS planning tool'!$DY$3-'AVENTOS planning tool'!$DY$4)</f>
        <v>345</v>
      </c>
      <c r="R17" s="257"/>
      <c r="S17" s="269">
        <v>414</v>
      </c>
      <c r="T17" s="264">
        <v>-39</v>
      </c>
      <c r="U17" s="374">
        <f>433+('AVENTOS planning tool'!$EB$3-'AVENTOS planning tool'!$EB$4)</f>
        <v>433</v>
      </c>
      <c r="V17" s="395">
        <f>433+('AVENTOS planning tool'!$EB$3-'AVENTOS planning tool'!$EB$4)</f>
        <v>433</v>
      </c>
      <c r="W17" s="375">
        <f t="shared" si="3"/>
        <v>-19</v>
      </c>
      <c r="X17" s="393">
        <f t="shared" si="4"/>
        <v>-19</v>
      </c>
      <c r="Y17" s="376">
        <f>433-('AVENTOS planning tool'!$DY$3-'AVENTOS planning tool'!$DY$4)</f>
        <v>433</v>
      </c>
      <c r="Z17" s="393">
        <f>433-('AVENTOS planning tool'!$DY$3-'AVENTOS planning tool'!$DY$4)</f>
        <v>433</v>
      </c>
      <c r="AB17" s="234">
        <v>464</v>
      </c>
      <c r="AC17" s="271">
        <v>-94.5</v>
      </c>
      <c r="AD17" s="374">
        <f>522+('AVENTOS planning tool'!$EB$3-'AVENTOS planning tool'!$EB$4)</f>
        <v>522</v>
      </c>
      <c r="AE17" s="395">
        <f>522+('AVENTOS planning tool'!$EB$3-'AVENTOS planning tool'!$EB$4)</f>
        <v>522</v>
      </c>
      <c r="AF17" s="375">
        <f t="shared" si="5"/>
        <v>-58</v>
      </c>
      <c r="AG17" s="393">
        <f t="shared" si="6"/>
        <v>-58</v>
      </c>
      <c r="AH17" s="376">
        <f>522-('AVENTOS planning tool'!$DY$3-'AVENTOS planning tool'!$DY$4)</f>
        <v>522</v>
      </c>
      <c r="AI17" s="393">
        <f>522-('AVENTOS planning tool'!$DY$3-'AVENTOS planning tool'!$DY$4)</f>
        <v>522</v>
      </c>
    </row>
    <row r="18" spans="1:35" x14ac:dyDescent="0.2">
      <c r="A18" s="256">
        <v>315</v>
      </c>
      <c r="B18" s="255">
        <v>39</v>
      </c>
      <c r="C18" s="374">
        <f>257+('AVENTOS planning tool'!$EB$3-'AVENTOS planning tool'!$EB$4)</f>
        <v>257</v>
      </c>
      <c r="D18" s="393">
        <f>257+('AVENTOS planning tool'!$EB$3-'AVENTOS planning tool'!$EB$4)</f>
        <v>257</v>
      </c>
      <c r="E18" s="375">
        <f t="shared" si="7"/>
        <v>58</v>
      </c>
      <c r="F18" s="393">
        <f t="shared" si="0"/>
        <v>58</v>
      </c>
      <c r="G18" s="376">
        <f>257-('AVENTOS planning tool'!$DY$3-'AVENTOS planning tool'!$DY$4)</f>
        <v>257</v>
      </c>
      <c r="H18" s="393">
        <f>C18-('AVENTOS planning tool'!$DY$3-'AVENTOS planning tool'!$DY$4)</f>
        <v>257</v>
      </c>
      <c r="I18" s="257"/>
      <c r="J18" s="256">
        <v>365</v>
      </c>
      <c r="K18" s="255">
        <v>0.5</v>
      </c>
      <c r="L18" s="374">
        <f>345+('AVENTOS planning tool'!$EB$3-'AVENTOS planning tool'!$EB$4)</f>
        <v>345</v>
      </c>
      <c r="M18" s="395">
        <f>345+('AVENTOS planning tool'!$EB$3-'AVENTOS planning tool'!$EB$4)</f>
        <v>345</v>
      </c>
      <c r="N18" s="375">
        <f t="shared" si="1"/>
        <v>20</v>
      </c>
      <c r="O18" s="393">
        <f t="shared" si="2"/>
        <v>20</v>
      </c>
      <c r="P18" s="376">
        <f>345-('AVENTOS planning tool'!$DY$3-'AVENTOS planning tool'!$DY$4)</f>
        <v>345</v>
      </c>
      <c r="Q18" s="393">
        <f>345-('AVENTOS planning tool'!$DY$3-'AVENTOS planning tool'!$DY$4)</f>
        <v>345</v>
      </c>
      <c r="R18" s="257"/>
      <c r="S18" s="269">
        <v>415</v>
      </c>
      <c r="T18" s="264">
        <v>-38</v>
      </c>
      <c r="U18" s="374">
        <f>433+('AVENTOS planning tool'!$EB$3-'AVENTOS planning tool'!$EB$4)</f>
        <v>433</v>
      </c>
      <c r="V18" s="395">
        <f>433+('AVENTOS planning tool'!$EB$3-'AVENTOS planning tool'!$EB$4)</f>
        <v>433</v>
      </c>
      <c r="W18" s="375">
        <f t="shared" si="3"/>
        <v>-18</v>
      </c>
      <c r="X18" s="393">
        <f t="shared" si="4"/>
        <v>-18</v>
      </c>
      <c r="Y18" s="376">
        <f>433-('AVENTOS planning tool'!$DY$3-'AVENTOS planning tool'!$DY$4)</f>
        <v>433</v>
      </c>
      <c r="Z18" s="393">
        <f>433-('AVENTOS planning tool'!$DY$3-'AVENTOS planning tool'!$DY$4)</f>
        <v>433</v>
      </c>
      <c r="AB18" s="234">
        <v>465</v>
      </c>
      <c r="AC18" s="271">
        <v>-93.5</v>
      </c>
      <c r="AD18" s="374">
        <f>522+('AVENTOS planning tool'!$EB$3-'AVENTOS planning tool'!$EB$4)</f>
        <v>522</v>
      </c>
      <c r="AE18" s="395">
        <f>522+('AVENTOS planning tool'!$EB$3-'AVENTOS planning tool'!$EB$4)</f>
        <v>522</v>
      </c>
      <c r="AF18" s="375">
        <f t="shared" si="5"/>
        <v>-57</v>
      </c>
      <c r="AG18" s="393">
        <f t="shared" si="6"/>
        <v>-57</v>
      </c>
      <c r="AH18" s="376">
        <f>522-('AVENTOS planning tool'!$DY$3-'AVENTOS planning tool'!$DY$4)</f>
        <v>522</v>
      </c>
      <c r="AI18" s="393">
        <f>522-('AVENTOS planning tool'!$DY$3-'AVENTOS planning tool'!$DY$4)</f>
        <v>522</v>
      </c>
    </row>
    <row r="19" spans="1:35" x14ac:dyDescent="0.2">
      <c r="A19" s="256">
        <v>316</v>
      </c>
      <c r="B19" s="255">
        <v>40</v>
      </c>
      <c r="C19" s="374">
        <f>257+('AVENTOS planning tool'!$EB$3-'AVENTOS planning tool'!$EB$4)</f>
        <v>257</v>
      </c>
      <c r="D19" s="393">
        <f>257+('AVENTOS planning tool'!$EB$3-'AVENTOS planning tool'!$EB$4)</f>
        <v>257</v>
      </c>
      <c r="E19" s="375">
        <f t="shared" si="7"/>
        <v>59</v>
      </c>
      <c r="F19" s="393">
        <f t="shared" si="0"/>
        <v>59</v>
      </c>
      <c r="G19" s="376">
        <f>257-('AVENTOS planning tool'!$DY$3-'AVENTOS planning tool'!$DY$4)</f>
        <v>257</v>
      </c>
      <c r="H19" s="393">
        <f>C19-('AVENTOS planning tool'!$DY$3-'AVENTOS planning tool'!$DY$4)</f>
        <v>257</v>
      </c>
      <c r="I19" s="257"/>
      <c r="J19" s="256">
        <v>366</v>
      </c>
      <c r="K19" s="255">
        <v>1.5</v>
      </c>
      <c r="L19" s="374">
        <f>345+('AVENTOS planning tool'!$EB$3-'AVENTOS planning tool'!$EB$4)</f>
        <v>345</v>
      </c>
      <c r="M19" s="395">
        <f>345+('AVENTOS planning tool'!$EB$3-'AVENTOS planning tool'!$EB$4)</f>
        <v>345</v>
      </c>
      <c r="N19" s="375">
        <f t="shared" si="1"/>
        <v>21</v>
      </c>
      <c r="O19" s="393">
        <f t="shared" si="2"/>
        <v>21</v>
      </c>
      <c r="P19" s="376">
        <f>345-('AVENTOS planning tool'!$DY$3-'AVENTOS planning tool'!$DY$4)</f>
        <v>345</v>
      </c>
      <c r="Q19" s="393">
        <f>345-('AVENTOS planning tool'!$DY$3-'AVENTOS planning tool'!$DY$4)</f>
        <v>345</v>
      </c>
      <c r="R19" s="257"/>
      <c r="S19" s="269">
        <v>416</v>
      </c>
      <c r="T19" s="264">
        <v>-37</v>
      </c>
      <c r="U19" s="374">
        <f>433+('AVENTOS planning tool'!$EB$3-'AVENTOS planning tool'!$EB$4)</f>
        <v>433</v>
      </c>
      <c r="V19" s="395">
        <f>433+('AVENTOS planning tool'!$EB$3-'AVENTOS planning tool'!$EB$4)</f>
        <v>433</v>
      </c>
      <c r="W19" s="375">
        <f t="shared" si="3"/>
        <v>-17</v>
      </c>
      <c r="X19" s="393">
        <f t="shared" si="4"/>
        <v>-17</v>
      </c>
      <c r="Y19" s="376">
        <f>433-('AVENTOS planning tool'!$DY$3-'AVENTOS planning tool'!$DY$4)</f>
        <v>433</v>
      </c>
      <c r="Z19" s="393">
        <f>433-('AVENTOS planning tool'!$DY$3-'AVENTOS planning tool'!$DY$4)</f>
        <v>433</v>
      </c>
      <c r="AB19" s="234">
        <v>466</v>
      </c>
      <c r="AC19" s="271">
        <v>-92.5</v>
      </c>
      <c r="AD19" s="374">
        <f>522+('AVENTOS planning tool'!$EB$3-'AVENTOS planning tool'!$EB$4)</f>
        <v>522</v>
      </c>
      <c r="AE19" s="395">
        <f>522+('AVENTOS planning tool'!$EB$3-'AVENTOS planning tool'!$EB$4)</f>
        <v>522</v>
      </c>
      <c r="AF19" s="375">
        <f t="shared" si="5"/>
        <v>-56</v>
      </c>
      <c r="AG19" s="393">
        <f t="shared" si="6"/>
        <v>-56</v>
      </c>
      <c r="AH19" s="376">
        <f>522-('AVENTOS planning tool'!$DY$3-'AVENTOS planning tool'!$DY$4)</f>
        <v>522</v>
      </c>
      <c r="AI19" s="393">
        <f>522-('AVENTOS planning tool'!$DY$3-'AVENTOS planning tool'!$DY$4)</f>
        <v>522</v>
      </c>
    </row>
    <row r="20" spans="1:35" x14ac:dyDescent="0.2">
      <c r="A20" s="256">
        <v>317</v>
      </c>
      <c r="B20" s="255">
        <v>41</v>
      </c>
      <c r="C20" s="374">
        <f>257+('AVENTOS planning tool'!$EB$3-'AVENTOS planning tool'!$EB$4)</f>
        <v>257</v>
      </c>
      <c r="D20" s="393">
        <f>257+('AVENTOS planning tool'!$EB$3-'AVENTOS planning tool'!$EB$4)</f>
        <v>257</v>
      </c>
      <c r="E20" s="375">
        <f t="shared" si="7"/>
        <v>60</v>
      </c>
      <c r="F20" s="393">
        <f t="shared" si="0"/>
        <v>60</v>
      </c>
      <c r="G20" s="376">
        <f>257-('AVENTOS planning tool'!$DY$3-'AVENTOS planning tool'!$DY$4)</f>
        <v>257</v>
      </c>
      <c r="H20" s="393">
        <f>C20-('AVENTOS planning tool'!$DY$3-'AVENTOS planning tool'!$DY$4)</f>
        <v>257</v>
      </c>
      <c r="I20" s="257"/>
      <c r="J20" s="256">
        <v>367</v>
      </c>
      <c r="K20" s="255">
        <v>2.5</v>
      </c>
      <c r="L20" s="374">
        <f>345+('AVENTOS planning tool'!$EB$3-'AVENTOS planning tool'!$EB$4)</f>
        <v>345</v>
      </c>
      <c r="M20" s="395">
        <f>345+('AVENTOS planning tool'!$EB$3-'AVENTOS planning tool'!$EB$4)</f>
        <v>345</v>
      </c>
      <c r="N20" s="375">
        <f t="shared" si="1"/>
        <v>22</v>
      </c>
      <c r="O20" s="393">
        <f t="shared" si="2"/>
        <v>22</v>
      </c>
      <c r="P20" s="376">
        <f>345-('AVENTOS planning tool'!$DY$3-'AVENTOS planning tool'!$DY$4)</f>
        <v>345</v>
      </c>
      <c r="Q20" s="393">
        <f>345-('AVENTOS planning tool'!$DY$3-'AVENTOS planning tool'!$DY$4)</f>
        <v>345</v>
      </c>
      <c r="R20" s="257"/>
      <c r="S20" s="269">
        <v>417</v>
      </c>
      <c r="T20" s="264">
        <v>-36</v>
      </c>
      <c r="U20" s="374">
        <f>433+('AVENTOS planning tool'!$EB$3-'AVENTOS planning tool'!$EB$4)</f>
        <v>433</v>
      </c>
      <c r="V20" s="395">
        <f>433+('AVENTOS planning tool'!$EB$3-'AVENTOS planning tool'!$EB$4)</f>
        <v>433</v>
      </c>
      <c r="W20" s="375">
        <f t="shared" si="3"/>
        <v>-16</v>
      </c>
      <c r="X20" s="393">
        <f t="shared" si="4"/>
        <v>-16</v>
      </c>
      <c r="Y20" s="376">
        <f>433-('AVENTOS planning tool'!$DY$3-'AVENTOS planning tool'!$DY$4)</f>
        <v>433</v>
      </c>
      <c r="Z20" s="393">
        <f>433-('AVENTOS planning tool'!$DY$3-'AVENTOS planning tool'!$DY$4)</f>
        <v>433</v>
      </c>
      <c r="AB20" s="234">
        <v>467</v>
      </c>
      <c r="AC20" s="271">
        <v>-91.5</v>
      </c>
      <c r="AD20" s="374">
        <f>522+('AVENTOS planning tool'!$EB$3-'AVENTOS planning tool'!$EB$4)</f>
        <v>522</v>
      </c>
      <c r="AE20" s="395">
        <f>522+('AVENTOS planning tool'!$EB$3-'AVENTOS planning tool'!$EB$4)</f>
        <v>522</v>
      </c>
      <c r="AF20" s="375">
        <f t="shared" si="5"/>
        <v>-55</v>
      </c>
      <c r="AG20" s="393">
        <f t="shared" si="6"/>
        <v>-55</v>
      </c>
      <c r="AH20" s="376">
        <f>522-('AVENTOS planning tool'!$DY$3-'AVENTOS planning tool'!$DY$4)</f>
        <v>522</v>
      </c>
      <c r="AI20" s="393">
        <f>522-('AVENTOS planning tool'!$DY$3-'AVENTOS planning tool'!$DY$4)</f>
        <v>522</v>
      </c>
    </row>
    <row r="21" spans="1:35" x14ac:dyDescent="0.2">
      <c r="A21" s="256">
        <v>318</v>
      </c>
      <c r="B21" s="255">
        <v>42</v>
      </c>
      <c r="C21" s="374">
        <f>257+('AVENTOS planning tool'!$EB$3-'AVENTOS planning tool'!$EB$4)</f>
        <v>257</v>
      </c>
      <c r="D21" s="393">
        <f>257+('AVENTOS planning tool'!$EB$3-'AVENTOS planning tool'!$EB$4)</f>
        <v>257</v>
      </c>
      <c r="E21" s="375">
        <f t="shared" si="7"/>
        <v>61</v>
      </c>
      <c r="F21" s="393">
        <f t="shared" si="0"/>
        <v>61</v>
      </c>
      <c r="G21" s="376">
        <f>257-('AVENTOS planning tool'!$DY$3-'AVENTOS planning tool'!$DY$4)</f>
        <v>257</v>
      </c>
      <c r="H21" s="393">
        <f>C21-('AVENTOS planning tool'!$DY$3-'AVENTOS planning tool'!$DY$4)</f>
        <v>257</v>
      </c>
      <c r="I21" s="257"/>
      <c r="J21" s="256">
        <v>368</v>
      </c>
      <c r="K21" s="255">
        <v>3.5</v>
      </c>
      <c r="L21" s="374">
        <f>345+('AVENTOS planning tool'!$EB$3-'AVENTOS planning tool'!$EB$4)</f>
        <v>345</v>
      </c>
      <c r="M21" s="395">
        <f>345+('AVENTOS planning tool'!$EB$3-'AVENTOS planning tool'!$EB$4)</f>
        <v>345</v>
      </c>
      <c r="N21" s="375">
        <f t="shared" si="1"/>
        <v>23</v>
      </c>
      <c r="O21" s="393">
        <f t="shared" si="2"/>
        <v>23</v>
      </c>
      <c r="P21" s="376">
        <f>345-('AVENTOS planning tool'!$DY$3-'AVENTOS planning tool'!$DY$4)</f>
        <v>345</v>
      </c>
      <c r="Q21" s="393">
        <f>345-('AVENTOS planning tool'!$DY$3-'AVENTOS planning tool'!$DY$4)</f>
        <v>345</v>
      </c>
      <c r="R21" s="257"/>
      <c r="S21" s="269">
        <v>418</v>
      </c>
      <c r="T21" s="264">
        <v>-35</v>
      </c>
      <c r="U21" s="374">
        <f>433+('AVENTOS planning tool'!$EB$3-'AVENTOS planning tool'!$EB$4)</f>
        <v>433</v>
      </c>
      <c r="V21" s="395">
        <f>433+('AVENTOS planning tool'!$EB$3-'AVENTOS planning tool'!$EB$4)</f>
        <v>433</v>
      </c>
      <c r="W21" s="375">
        <f t="shared" si="3"/>
        <v>-15</v>
      </c>
      <c r="X21" s="393">
        <f t="shared" si="4"/>
        <v>-15</v>
      </c>
      <c r="Y21" s="376">
        <f>433-('AVENTOS planning tool'!$DY$3-'AVENTOS planning tool'!$DY$4)</f>
        <v>433</v>
      </c>
      <c r="Z21" s="393">
        <f>433-('AVENTOS planning tool'!$DY$3-'AVENTOS planning tool'!$DY$4)</f>
        <v>433</v>
      </c>
      <c r="AB21" s="234">
        <v>468</v>
      </c>
      <c r="AC21" s="271">
        <v>-90.5</v>
      </c>
      <c r="AD21" s="374">
        <f>522+('AVENTOS planning tool'!$EB$3-'AVENTOS planning tool'!$EB$4)</f>
        <v>522</v>
      </c>
      <c r="AE21" s="395">
        <f>522+('AVENTOS planning tool'!$EB$3-'AVENTOS planning tool'!$EB$4)</f>
        <v>522</v>
      </c>
      <c r="AF21" s="375">
        <f t="shared" si="5"/>
        <v>-54</v>
      </c>
      <c r="AG21" s="393">
        <f t="shared" si="6"/>
        <v>-54</v>
      </c>
      <c r="AH21" s="376">
        <f>522-('AVENTOS planning tool'!$DY$3-'AVENTOS planning tool'!$DY$4)</f>
        <v>522</v>
      </c>
      <c r="AI21" s="393">
        <f>522-('AVENTOS planning tool'!$DY$3-'AVENTOS planning tool'!$DY$4)</f>
        <v>522</v>
      </c>
    </row>
    <row r="22" spans="1:35" x14ac:dyDescent="0.2">
      <c r="A22" s="256">
        <v>319</v>
      </c>
      <c r="B22" s="255">
        <v>43</v>
      </c>
      <c r="C22" s="374">
        <f>257+('AVENTOS planning tool'!$EB$3-'AVENTOS planning tool'!$EB$4)</f>
        <v>257</v>
      </c>
      <c r="D22" s="393">
        <f>257+('AVENTOS planning tool'!$EB$3-'AVENTOS planning tool'!$EB$4)</f>
        <v>257</v>
      </c>
      <c r="E22" s="375">
        <f t="shared" si="7"/>
        <v>62</v>
      </c>
      <c r="F22" s="393">
        <f t="shared" si="0"/>
        <v>62</v>
      </c>
      <c r="G22" s="376">
        <f>257-('AVENTOS planning tool'!$DY$3-'AVENTOS planning tool'!$DY$4)</f>
        <v>257</v>
      </c>
      <c r="H22" s="393">
        <f>C22-('AVENTOS planning tool'!$DY$3-'AVENTOS planning tool'!$DY$4)</f>
        <v>257</v>
      </c>
      <c r="I22" s="257"/>
      <c r="J22" s="256">
        <v>369</v>
      </c>
      <c r="K22" s="255">
        <v>4.5</v>
      </c>
      <c r="L22" s="374">
        <f>345+('AVENTOS planning tool'!$EB$3-'AVENTOS planning tool'!$EB$4)</f>
        <v>345</v>
      </c>
      <c r="M22" s="395">
        <f>345+('AVENTOS planning tool'!$EB$3-'AVENTOS planning tool'!$EB$4)</f>
        <v>345</v>
      </c>
      <c r="N22" s="375">
        <f t="shared" si="1"/>
        <v>24</v>
      </c>
      <c r="O22" s="393">
        <f t="shared" si="2"/>
        <v>24</v>
      </c>
      <c r="P22" s="376">
        <f>345-('AVENTOS planning tool'!$DY$3-'AVENTOS planning tool'!$DY$4)</f>
        <v>345</v>
      </c>
      <c r="Q22" s="393">
        <f>345-('AVENTOS planning tool'!$DY$3-'AVENTOS planning tool'!$DY$4)</f>
        <v>345</v>
      </c>
      <c r="R22" s="257"/>
      <c r="S22" s="269">
        <v>419</v>
      </c>
      <c r="T22" s="264">
        <v>-34</v>
      </c>
      <c r="U22" s="374">
        <f>433+('AVENTOS planning tool'!$EB$3-'AVENTOS planning tool'!$EB$4)</f>
        <v>433</v>
      </c>
      <c r="V22" s="395">
        <f>433+('AVENTOS planning tool'!$EB$3-'AVENTOS planning tool'!$EB$4)</f>
        <v>433</v>
      </c>
      <c r="W22" s="375">
        <f t="shared" si="3"/>
        <v>-14</v>
      </c>
      <c r="X22" s="393">
        <f t="shared" si="4"/>
        <v>-14</v>
      </c>
      <c r="Y22" s="376">
        <f>433-('AVENTOS planning tool'!$DY$3-'AVENTOS planning tool'!$DY$4)</f>
        <v>433</v>
      </c>
      <c r="Z22" s="393">
        <f>433-('AVENTOS planning tool'!$DY$3-'AVENTOS planning tool'!$DY$4)</f>
        <v>433</v>
      </c>
      <c r="AB22" s="234">
        <v>469</v>
      </c>
      <c r="AC22" s="271">
        <v>-89.5</v>
      </c>
      <c r="AD22" s="374">
        <f>522+('AVENTOS planning tool'!$EB$3-'AVENTOS planning tool'!$EB$4)</f>
        <v>522</v>
      </c>
      <c r="AE22" s="395">
        <f>522+('AVENTOS planning tool'!$EB$3-'AVENTOS planning tool'!$EB$4)</f>
        <v>522</v>
      </c>
      <c r="AF22" s="375">
        <f t="shared" si="5"/>
        <v>-53</v>
      </c>
      <c r="AG22" s="393">
        <f t="shared" si="6"/>
        <v>-53</v>
      </c>
      <c r="AH22" s="376">
        <f>522-('AVENTOS planning tool'!$DY$3-'AVENTOS planning tool'!$DY$4)</f>
        <v>522</v>
      </c>
      <c r="AI22" s="393">
        <f>522-('AVENTOS planning tool'!$DY$3-'AVENTOS planning tool'!$DY$4)</f>
        <v>522</v>
      </c>
    </row>
    <row r="23" spans="1:35" x14ac:dyDescent="0.2">
      <c r="A23" s="256">
        <v>320</v>
      </c>
      <c r="B23" s="255">
        <v>44</v>
      </c>
      <c r="C23" s="374">
        <f>257+('AVENTOS planning tool'!$EB$3-'AVENTOS planning tool'!$EB$4)</f>
        <v>257</v>
      </c>
      <c r="D23" s="393">
        <f>257+('AVENTOS planning tool'!$EB$3-'AVENTOS planning tool'!$EB$4)</f>
        <v>257</v>
      </c>
      <c r="E23" s="375">
        <f t="shared" si="7"/>
        <v>63</v>
      </c>
      <c r="F23" s="393">
        <f t="shared" si="0"/>
        <v>63</v>
      </c>
      <c r="G23" s="376">
        <f>257-('AVENTOS planning tool'!$DY$3-'AVENTOS planning tool'!$DY$4)</f>
        <v>257</v>
      </c>
      <c r="H23" s="393">
        <f>C23-('AVENTOS planning tool'!$DY$3-'AVENTOS planning tool'!$DY$4)</f>
        <v>257</v>
      </c>
      <c r="I23" s="257"/>
      <c r="J23" s="256">
        <v>370</v>
      </c>
      <c r="K23" s="255">
        <v>5.5</v>
      </c>
      <c r="L23" s="374">
        <f>345+('AVENTOS planning tool'!$EB$3-'AVENTOS planning tool'!$EB$4)</f>
        <v>345</v>
      </c>
      <c r="M23" s="395">
        <f>345+('AVENTOS planning tool'!$EB$3-'AVENTOS planning tool'!$EB$4)</f>
        <v>345</v>
      </c>
      <c r="N23" s="375">
        <f t="shared" si="1"/>
        <v>25</v>
      </c>
      <c r="O23" s="393">
        <f t="shared" si="2"/>
        <v>25</v>
      </c>
      <c r="P23" s="376">
        <f>345-('AVENTOS planning tool'!$DY$3-'AVENTOS planning tool'!$DY$4)</f>
        <v>345</v>
      </c>
      <c r="Q23" s="393">
        <f>345-('AVENTOS planning tool'!$DY$3-'AVENTOS planning tool'!$DY$4)</f>
        <v>345</v>
      </c>
      <c r="R23" s="257"/>
      <c r="S23" s="269">
        <v>420</v>
      </c>
      <c r="T23" s="264">
        <v>-33</v>
      </c>
      <c r="U23" s="374">
        <f>433+('AVENTOS planning tool'!$EB$3-'AVENTOS planning tool'!$EB$4)</f>
        <v>433</v>
      </c>
      <c r="V23" s="395">
        <f>433+('AVENTOS planning tool'!$EB$3-'AVENTOS planning tool'!$EB$4)</f>
        <v>433</v>
      </c>
      <c r="W23" s="375">
        <f t="shared" si="3"/>
        <v>-13</v>
      </c>
      <c r="X23" s="393">
        <f t="shared" si="4"/>
        <v>-13</v>
      </c>
      <c r="Y23" s="376">
        <f>433-('AVENTOS planning tool'!$DY$3-'AVENTOS planning tool'!$DY$4)</f>
        <v>433</v>
      </c>
      <c r="Z23" s="393">
        <f>433-('AVENTOS planning tool'!$DY$3-'AVENTOS planning tool'!$DY$4)</f>
        <v>433</v>
      </c>
      <c r="AB23" s="234">
        <v>470</v>
      </c>
      <c r="AC23" s="271">
        <v>-88.5</v>
      </c>
      <c r="AD23" s="374">
        <f>522+('AVENTOS planning tool'!$EB$3-'AVENTOS planning tool'!$EB$4)</f>
        <v>522</v>
      </c>
      <c r="AE23" s="395">
        <f>522+('AVENTOS planning tool'!$EB$3-'AVENTOS planning tool'!$EB$4)</f>
        <v>522</v>
      </c>
      <c r="AF23" s="375">
        <f t="shared" si="5"/>
        <v>-52</v>
      </c>
      <c r="AG23" s="393">
        <f t="shared" si="6"/>
        <v>-52</v>
      </c>
      <c r="AH23" s="376">
        <f>522-('AVENTOS planning tool'!$DY$3-'AVENTOS planning tool'!$DY$4)</f>
        <v>522</v>
      </c>
      <c r="AI23" s="393">
        <f>522-('AVENTOS planning tool'!$DY$3-'AVENTOS planning tool'!$DY$4)</f>
        <v>522</v>
      </c>
    </row>
    <row r="24" spans="1:35" x14ac:dyDescent="0.2">
      <c r="A24" s="256">
        <v>321</v>
      </c>
      <c r="B24" s="255">
        <v>45</v>
      </c>
      <c r="C24" s="374">
        <f>257+('AVENTOS planning tool'!$EB$3-'AVENTOS planning tool'!$EB$4)</f>
        <v>257</v>
      </c>
      <c r="D24" s="393">
        <f>257+('AVENTOS planning tool'!$EB$3-'AVENTOS planning tool'!$EB$4)</f>
        <v>257</v>
      </c>
      <c r="E24" s="375">
        <f t="shared" si="7"/>
        <v>64</v>
      </c>
      <c r="F24" s="393">
        <f t="shared" si="0"/>
        <v>64</v>
      </c>
      <c r="G24" s="376">
        <f>257-('AVENTOS planning tool'!$DY$3-'AVENTOS planning tool'!$DY$4)</f>
        <v>257</v>
      </c>
      <c r="H24" s="393">
        <f>C24-('AVENTOS planning tool'!$DY$3-'AVENTOS planning tool'!$DY$4)</f>
        <v>257</v>
      </c>
      <c r="I24" s="257"/>
      <c r="J24" s="256">
        <v>371</v>
      </c>
      <c r="K24" s="255">
        <v>6.5</v>
      </c>
      <c r="L24" s="374">
        <f>345+('AVENTOS planning tool'!$EB$3-'AVENTOS planning tool'!$EB$4)</f>
        <v>345</v>
      </c>
      <c r="M24" s="395">
        <f>345+('AVENTOS planning tool'!$EB$3-'AVENTOS planning tool'!$EB$4)</f>
        <v>345</v>
      </c>
      <c r="N24" s="375">
        <f t="shared" si="1"/>
        <v>26</v>
      </c>
      <c r="O24" s="393">
        <f t="shared" si="2"/>
        <v>26</v>
      </c>
      <c r="P24" s="376">
        <f>345-('AVENTOS planning tool'!$DY$3-'AVENTOS planning tool'!$DY$4)</f>
        <v>345</v>
      </c>
      <c r="Q24" s="393">
        <f>345-('AVENTOS planning tool'!$DY$3-'AVENTOS planning tool'!$DY$4)</f>
        <v>345</v>
      </c>
      <c r="R24" s="257"/>
      <c r="S24" s="269">
        <v>421</v>
      </c>
      <c r="T24" s="264">
        <v>-32</v>
      </c>
      <c r="U24" s="374">
        <f>433+('AVENTOS planning tool'!$EB$3-'AVENTOS planning tool'!$EB$4)</f>
        <v>433</v>
      </c>
      <c r="V24" s="395">
        <f>433+('AVENTOS planning tool'!$EB$3-'AVENTOS planning tool'!$EB$4)</f>
        <v>433</v>
      </c>
      <c r="W24" s="375">
        <f t="shared" si="3"/>
        <v>-12</v>
      </c>
      <c r="X24" s="393">
        <f t="shared" si="4"/>
        <v>-12</v>
      </c>
      <c r="Y24" s="376">
        <f>433-('AVENTOS planning tool'!$DY$3-'AVENTOS planning tool'!$DY$4)</f>
        <v>433</v>
      </c>
      <c r="Z24" s="393">
        <f>433-('AVENTOS planning tool'!$DY$3-'AVENTOS planning tool'!$DY$4)</f>
        <v>433</v>
      </c>
      <c r="AB24" s="234">
        <v>471</v>
      </c>
      <c r="AC24" s="271">
        <v>-87.5</v>
      </c>
      <c r="AD24" s="374">
        <f>522+('AVENTOS planning tool'!$EB$3-'AVENTOS planning tool'!$EB$4)</f>
        <v>522</v>
      </c>
      <c r="AE24" s="395">
        <f>522+('AVENTOS planning tool'!$EB$3-'AVENTOS planning tool'!$EB$4)</f>
        <v>522</v>
      </c>
      <c r="AF24" s="375">
        <f t="shared" si="5"/>
        <v>-51</v>
      </c>
      <c r="AG24" s="393">
        <f t="shared" si="6"/>
        <v>-51</v>
      </c>
      <c r="AH24" s="376">
        <f>522-('AVENTOS planning tool'!$DY$3-'AVENTOS planning tool'!$DY$4)</f>
        <v>522</v>
      </c>
      <c r="AI24" s="393">
        <f>522-('AVENTOS planning tool'!$DY$3-'AVENTOS planning tool'!$DY$4)</f>
        <v>522</v>
      </c>
    </row>
    <row r="25" spans="1:35" x14ac:dyDescent="0.2">
      <c r="A25" s="256">
        <v>322</v>
      </c>
      <c r="B25" s="255">
        <v>46</v>
      </c>
      <c r="C25" s="374">
        <f>257+('AVENTOS planning tool'!$EB$3-'AVENTOS planning tool'!$EB$4)</f>
        <v>257</v>
      </c>
      <c r="D25" s="393">
        <f>257+('AVENTOS planning tool'!$EB$3-'AVENTOS planning tool'!$EB$4)</f>
        <v>257</v>
      </c>
      <c r="E25" s="375">
        <f t="shared" si="7"/>
        <v>65</v>
      </c>
      <c r="F25" s="393">
        <f t="shared" si="0"/>
        <v>65</v>
      </c>
      <c r="G25" s="376">
        <f>257-('AVENTOS planning tool'!$DY$3-'AVENTOS planning tool'!$DY$4)</f>
        <v>257</v>
      </c>
      <c r="H25" s="393">
        <f>C25-('AVENTOS planning tool'!$DY$3-'AVENTOS planning tool'!$DY$4)</f>
        <v>257</v>
      </c>
      <c r="I25" s="257"/>
      <c r="J25" s="256">
        <v>372</v>
      </c>
      <c r="K25" s="255">
        <v>7.5</v>
      </c>
      <c r="L25" s="374">
        <f>345+('AVENTOS planning tool'!$EB$3-'AVENTOS planning tool'!$EB$4)</f>
        <v>345</v>
      </c>
      <c r="M25" s="395">
        <f>345+('AVENTOS planning tool'!$EB$3-'AVENTOS planning tool'!$EB$4)</f>
        <v>345</v>
      </c>
      <c r="N25" s="375">
        <f t="shared" si="1"/>
        <v>27</v>
      </c>
      <c r="O25" s="393">
        <f t="shared" si="2"/>
        <v>27</v>
      </c>
      <c r="P25" s="376">
        <f>345-('AVENTOS planning tool'!$DY$3-'AVENTOS planning tool'!$DY$4)</f>
        <v>345</v>
      </c>
      <c r="Q25" s="393">
        <f>345-('AVENTOS planning tool'!$DY$3-'AVENTOS planning tool'!$DY$4)</f>
        <v>345</v>
      </c>
      <c r="R25" s="257"/>
      <c r="S25" s="269">
        <v>422</v>
      </c>
      <c r="T25" s="264">
        <v>-31</v>
      </c>
      <c r="U25" s="374">
        <f>433+('AVENTOS planning tool'!$EB$3-'AVENTOS planning tool'!$EB$4)</f>
        <v>433</v>
      </c>
      <c r="V25" s="395">
        <f>433+('AVENTOS planning tool'!$EB$3-'AVENTOS planning tool'!$EB$4)</f>
        <v>433</v>
      </c>
      <c r="W25" s="375">
        <f t="shared" si="3"/>
        <v>-11</v>
      </c>
      <c r="X25" s="393">
        <f t="shared" si="4"/>
        <v>-11</v>
      </c>
      <c r="Y25" s="376">
        <f>433-('AVENTOS planning tool'!$DY$3-'AVENTOS planning tool'!$DY$4)</f>
        <v>433</v>
      </c>
      <c r="Z25" s="393">
        <f>433-('AVENTOS planning tool'!$DY$3-'AVENTOS planning tool'!$DY$4)</f>
        <v>433</v>
      </c>
      <c r="AB25" s="234">
        <v>472</v>
      </c>
      <c r="AC25" s="271">
        <v>-86.5</v>
      </c>
      <c r="AD25" s="374">
        <f>522+('AVENTOS planning tool'!$EB$3-'AVENTOS planning tool'!$EB$4)</f>
        <v>522</v>
      </c>
      <c r="AE25" s="395">
        <f>522+('AVENTOS planning tool'!$EB$3-'AVENTOS planning tool'!$EB$4)</f>
        <v>522</v>
      </c>
      <c r="AF25" s="375">
        <f t="shared" si="5"/>
        <v>-50</v>
      </c>
      <c r="AG25" s="393">
        <f t="shared" si="6"/>
        <v>-50</v>
      </c>
      <c r="AH25" s="376">
        <f>522-('AVENTOS planning tool'!$DY$3-'AVENTOS planning tool'!$DY$4)</f>
        <v>522</v>
      </c>
      <c r="AI25" s="393">
        <f>522-('AVENTOS planning tool'!$DY$3-'AVENTOS planning tool'!$DY$4)</f>
        <v>522</v>
      </c>
    </row>
    <row r="26" spans="1:35" x14ac:dyDescent="0.2">
      <c r="A26" s="256">
        <v>323</v>
      </c>
      <c r="B26" s="255">
        <v>47</v>
      </c>
      <c r="C26" s="374">
        <f>257+('AVENTOS planning tool'!$EB$3-'AVENTOS planning tool'!$EB$4)</f>
        <v>257</v>
      </c>
      <c r="D26" s="393">
        <f>257+('AVENTOS planning tool'!$EB$3-'AVENTOS planning tool'!$EB$4)</f>
        <v>257</v>
      </c>
      <c r="E26" s="375">
        <f t="shared" si="7"/>
        <v>66</v>
      </c>
      <c r="F26" s="393">
        <f t="shared" si="0"/>
        <v>66</v>
      </c>
      <c r="G26" s="376">
        <f>257-('AVENTOS planning tool'!$DY$3-'AVENTOS planning tool'!$DY$4)</f>
        <v>257</v>
      </c>
      <c r="H26" s="393">
        <f>C26-('AVENTOS planning tool'!$DY$3-'AVENTOS planning tool'!$DY$4)</f>
        <v>257</v>
      </c>
      <c r="I26" s="257"/>
      <c r="J26" s="256">
        <v>373</v>
      </c>
      <c r="K26" s="255">
        <v>8.5</v>
      </c>
      <c r="L26" s="374">
        <f>345+('AVENTOS planning tool'!$EB$3-'AVENTOS planning tool'!$EB$4)</f>
        <v>345</v>
      </c>
      <c r="M26" s="395">
        <f>345+('AVENTOS planning tool'!$EB$3-'AVENTOS planning tool'!$EB$4)</f>
        <v>345</v>
      </c>
      <c r="N26" s="375">
        <f t="shared" si="1"/>
        <v>28</v>
      </c>
      <c r="O26" s="393">
        <f t="shared" si="2"/>
        <v>28</v>
      </c>
      <c r="P26" s="376">
        <f>345-('AVENTOS planning tool'!$DY$3-'AVENTOS planning tool'!$DY$4)</f>
        <v>345</v>
      </c>
      <c r="Q26" s="393">
        <f>345-('AVENTOS planning tool'!$DY$3-'AVENTOS planning tool'!$DY$4)</f>
        <v>345</v>
      </c>
      <c r="R26" s="257"/>
      <c r="S26" s="269">
        <v>423</v>
      </c>
      <c r="T26" s="264">
        <v>-30</v>
      </c>
      <c r="U26" s="374">
        <f>433+('AVENTOS planning tool'!$EB$3-'AVENTOS planning tool'!$EB$4)</f>
        <v>433</v>
      </c>
      <c r="V26" s="395">
        <f>433+('AVENTOS planning tool'!$EB$3-'AVENTOS planning tool'!$EB$4)</f>
        <v>433</v>
      </c>
      <c r="W26" s="375">
        <f t="shared" si="3"/>
        <v>-10</v>
      </c>
      <c r="X26" s="393">
        <f t="shared" si="4"/>
        <v>-10</v>
      </c>
      <c r="Y26" s="376">
        <f>433-('AVENTOS planning tool'!$DY$3-'AVENTOS planning tool'!$DY$4)</f>
        <v>433</v>
      </c>
      <c r="Z26" s="393">
        <f>433-('AVENTOS planning tool'!$DY$3-'AVENTOS planning tool'!$DY$4)</f>
        <v>433</v>
      </c>
      <c r="AB26" s="234">
        <v>473</v>
      </c>
      <c r="AC26" s="271">
        <v>-85.5</v>
      </c>
      <c r="AD26" s="374">
        <f>522+('AVENTOS planning tool'!$EB$3-'AVENTOS planning tool'!$EB$4)</f>
        <v>522</v>
      </c>
      <c r="AE26" s="395">
        <f>522+('AVENTOS planning tool'!$EB$3-'AVENTOS planning tool'!$EB$4)</f>
        <v>522</v>
      </c>
      <c r="AF26" s="375">
        <f t="shared" si="5"/>
        <v>-49</v>
      </c>
      <c r="AG26" s="393">
        <f t="shared" si="6"/>
        <v>-49</v>
      </c>
      <c r="AH26" s="376">
        <f>522-('AVENTOS planning tool'!$DY$3-'AVENTOS planning tool'!$DY$4)</f>
        <v>522</v>
      </c>
      <c r="AI26" s="393">
        <f>522-('AVENTOS planning tool'!$DY$3-'AVENTOS planning tool'!$DY$4)</f>
        <v>522</v>
      </c>
    </row>
    <row r="27" spans="1:35" x14ac:dyDescent="0.2">
      <c r="A27" s="256">
        <v>324</v>
      </c>
      <c r="B27" s="255">
        <v>48</v>
      </c>
      <c r="C27" s="374">
        <f>257+('AVENTOS planning tool'!$EB$3-'AVENTOS planning tool'!$EB$4)</f>
        <v>257</v>
      </c>
      <c r="D27" s="393">
        <f>257+('AVENTOS planning tool'!$EB$3-'AVENTOS planning tool'!$EB$4)</f>
        <v>257</v>
      </c>
      <c r="E27" s="375">
        <f t="shared" si="7"/>
        <v>67</v>
      </c>
      <c r="F27" s="393">
        <f t="shared" si="0"/>
        <v>67</v>
      </c>
      <c r="G27" s="376">
        <f>257-('AVENTOS planning tool'!$DY$3-'AVENTOS planning tool'!$DY$4)</f>
        <v>257</v>
      </c>
      <c r="H27" s="393">
        <f>C27-('AVENTOS planning tool'!$DY$3-'AVENTOS planning tool'!$DY$4)</f>
        <v>257</v>
      </c>
      <c r="I27" s="257"/>
      <c r="J27" s="256">
        <v>374</v>
      </c>
      <c r="K27" s="255">
        <v>9.5</v>
      </c>
      <c r="L27" s="374">
        <f>345+('AVENTOS planning tool'!$EB$3-'AVENTOS planning tool'!$EB$4)</f>
        <v>345</v>
      </c>
      <c r="M27" s="395">
        <f>345+('AVENTOS planning tool'!$EB$3-'AVENTOS planning tool'!$EB$4)</f>
        <v>345</v>
      </c>
      <c r="N27" s="375">
        <f t="shared" si="1"/>
        <v>29</v>
      </c>
      <c r="O27" s="393">
        <f t="shared" si="2"/>
        <v>29</v>
      </c>
      <c r="P27" s="376">
        <f>345-('AVENTOS planning tool'!$DY$3-'AVENTOS planning tool'!$DY$4)</f>
        <v>345</v>
      </c>
      <c r="Q27" s="393">
        <f>345-('AVENTOS planning tool'!$DY$3-'AVENTOS planning tool'!$DY$4)</f>
        <v>345</v>
      </c>
      <c r="R27" s="257"/>
      <c r="S27" s="269">
        <v>424</v>
      </c>
      <c r="T27" s="264">
        <v>-29</v>
      </c>
      <c r="U27" s="374">
        <f>433+('AVENTOS planning tool'!$EB$3-'AVENTOS planning tool'!$EB$4)</f>
        <v>433</v>
      </c>
      <c r="V27" s="395">
        <f>433+('AVENTOS planning tool'!$EB$3-'AVENTOS planning tool'!$EB$4)</f>
        <v>433</v>
      </c>
      <c r="W27" s="375">
        <f t="shared" si="3"/>
        <v>-9</v>
      </c>
      <c r="X27" s="393">
        <f t="shared" si="4"/>
        <v>-9</v>
      </c>
      <c r="Y27" s="376">
        <f>433-('AVENTOS planning tool'!$DY$3-'AVENTOS planning tool'!$DY$4)</f>
        <v>433</v>
      </c>
      <c r="Z27" s="393">
        <f>433-('AVENTOS planning tool'!$DY$3-'AVENTOS planning tool'!$DY$4)</f>
        <v>433</v>
      </c>
      <c r="AB27" s="234">
        <v>474</v>
      </c>
      <c r="AC27" s="271">
        <v>-84.5</v>
      </c>
      <c r="AD27" s="374">
        <f>522+('AVENTOS planning tool'!$EB$3-'AVENTOS planning tool'!$EB$4)</f>
        <v>522</v>
      </c>
      <c r="AE27" s="395">
        <f>522+('AVENTOS planning tool'!$EB$3-'AVENTOS planning tool'!$EB$4)</f>
        <v>522</v>
      </c>
      <c r="AF27" s="375">
        <f t="shared" si="5"/>
        <v>-48</v>
      </c>
      <c r="AG27" s="393">
        <f t="shared" si="6"/>
        <v>-48</v>
      </c>
      <c r="AH27" s="376">
        <f>522-('AVENTOS planning tool'!$DY$3-'AVENTOS planning tool'!$DY$4)</f>
        <v>522</v>
      </c>
      <c r="AI27" s="393">
        <f>522-('AVENTOS planning tool'!$DY$3-'AVENTOS planning tool'!$DY$4)</f>
        <v>522</v>
      </c>
    </row>
    <row r="28" spans="1:35" x14ac:dyDescent="0.2">
      <c r="A28" s="256">
        <v>325</v>
      </c>
      <c r="B28" s="255">
        <v>49</v>
      </c>
      <c r="C28" s="374">
        <f>257+('AVENTOS planning tool'!$EB$3-'AVENTOS planning tool'!$EB$4)</f>
        <v>257</v>
      </c>
      <c r="D28" s="393">
        <f>257+('AVENTOS planning tool'!$EB$3-'AVENTOS planning tool'!$EB$4)</f>
        <v>257</v>
      </c>
      <c r="E28" s="375">
        <f t="shared" si="7"/>
        <v>68</v>
      </c>
      <c r="F28" s="393">
        <f t="shared" si="0"/>
        <v>68</v>
      </c>
      <c r="G28" s="376">
        <f>257-('AVENTOS planning tool'!$DY$3-'AVENTOS planning tool'!$DY$4)</f>
        <v>257</v>
      </c>
      <c r="H28" s="393">
        <f>C28-('AVENTOS planning tool'!$DY$3-'AVENTOS planning tool'!$DY$4)</f>
        <v>257</v>
      </c>
      <c r="I28" s="257"/>
      <c r="J28" s="256">
        <v>375</v>
      </c>
      <c r="K28" s="255">
        <v>10.5</v>
      </c>
      <c r="L28" s="374">
        <f>345+('AVENTOS planning tool'!$EB$3-'AVENTOS planning tool'!$EB$4)</f>
        <v>345</v>
      </c>
      <c r="M28" s="395">
        <f>345+('AVENTOS planning tool'!$EB$3-'AVENTOS planning tool'!$EB$4)</f>
        <v>345</v>
      </c>
      <c r="N28" s="375">
        <f t="shared" si="1"/>
        <v>30</v>
      </c>
      <c r="O28" s="393">
        <f t="shared" si="2"/>
        <v>30</v>
      </c>
      <c r="P28" s="376">
        <f>345-('AVENTOS planning tool'!$DY$3-'AVENTOS planning tool'!$DY$4)</f>
        <v>345</v>
      </c>
      <c r="Q28" s="393">
        <f>345-('AVENTOS planning tool'!$DY$3-'AVENTOS planning tool'!$DY$4)</f>
        <v>345</v>
      </c>
      <c r="R28" s="257"/>
      <c r="S28" s="269">
        <v>425</v>
      </c>
      <c r="T28" s="264">
        <v>-28</v>
      </c>
      <c r="U28" s="374">
        <f>433+('AVENTOS planning tool'!$EB$3-'AVENTOS planning tool'!$EB$4)</f>
        <v>433</v>
      </c>
      <c r="V28" s="395">
        <f>433+('AVENTOS planning tool'!$EB$3-'AVENTOS planning tool'!$EB$4)</f>
        <v>433</v>
      </c>
      <c r="W28" s="375">
        <f t="shared" si="3"/>
        <v>-8</v>
      </c>
      <c r="X28" s="393">
        <f t="shared" si="4"/>
        <v>-8</v>
      </c>
      <c r="Y28" s="376">
        <f>433-('AVENTOS planning tool'!$DY$3-'AVENTOS planning tool'!$DY$4)</f>
        <v>433</v>
      </c>
      <c r="Z28" s="393">
        <f>433-('AVENTOS planning tool'!$DY$3-'AVENTOS planning tool'!$DY$4)</f>
        <v>433</v>
      </c>
      <c r="AB28" s="234">
        <v>475</v>
      </c>
      <c r="AC28" s="271">
        <v>-83.5</v>
      </c>
      <c r="AD28" s="374">
        <f>522+('AVENTOS planning tool'!$EB$3-'AVENTOS planning tool'!$EB$4)</f>
        <v>522</v>
      </c>
      <c r="AE28" s="395">
        <f>522+('AVENTOS planning tool'!$EB$3-'AVENTOS planning tool'!$EB$4)</f>
        <v>522</v>
      </c>
      <c r="AF28" s="375">
        <f t="shared" si="5"/>
        <v>-47</v>
      </c>
      <c r="AG28" s="393">
        <f t="shared" si="6"/>
        <v>-47</v>
      </c>
      <c r="AH28" s="376">
        <f>522-('AVENTOS planning tool'!$DY$3-'AVENTOS planning tool'!$DY$4)</f>
        <v>522</v>
      </c>
      <c r="AI28" s="393">
        <f>522-('AVENTOS planning tool'!$DY$3-'AVENTOS planning tool'!$DY$4)</f>
        <v>522</v>
      </c>
    </row>
    <row r="29" spans="1:35" x14ac:dyDescent="0.2">
      <c r="A29" s="256">
        <v>326</v>
      </c>
      <c r="B29" s="255">
        <v>50</v>
      </c>
      <c r="C29" s="374">
        <f>257+('AVENTOS planning tool'!$EB$3-'AVENTOS planning tool'!$EB$4)</f>
        <v>257</v>
      </c>
      <c r="D29" s="393">
        <f>257+('AVENTOS planning tool'!$EB$3-'AVENTOS planning tool'!$EB$4)</f>
        <v>257</v>
      </c>
      <c r="E29" s="375">
        <f t="shared" si="7"/>
        <v>69</v>
      </c>
      <c r="F29" s="393">
        <f t="shared" si="0"/>
        <v>69</v>
      </c>
      <c r="G29" s="376">
        <f>257-('AVENTOS planning tool'!$DY$3-'AVENTOS planning tool'!$DY$4)</f>
        <v>257</v>
      </c>
      <c r="H29" s="393">
        <f>C29-('AVENTOS planning tool'!$DY$3-'AVENTOS planning tool'!$DY$4)</f>
        <v>257</v>
      </c>
      <c r="I29" s="257"/>
      <c r="J29" s="256">
        <v>376</v>
      </c>
      <c r="K29" s="255">
        <v>11.5</v>
      </c>
      <c r="L29" s="374">
        <f>345+('AVENTOS planning tool'!$EB$3-'AVENTOS planning tool'!$EB$4)</f>
        <v>345</v>
      </c>
      <c r="M29" s="395">
        <f>345+('AVENTOS planning tool'!$EB$3-'AVENTOS planning tool'!$EB$4)</f>
        <v>345</v>
      </c>
      <c r="N29" s="375">
        <f t="shared" si="1"/>
        <v>31</v>
      </c>
      <c r="O29" s="393">
        <f t="shared" si="2"/>
        <v>31</v>
      </c>
      <c r="P29" s="376">
        <f>345-('AVENTOS planning tool'!$DY$3-'AVENTOS planning tool'!$DY$4)</f>
        <v>345</v>
      </c>
      <c r="Q29" s="393">
        <f>345-('AVENTOS planning tool'!$DY$3-'AVENTOS planning tool'!$DY$4)</f>
        <v>345</v>
      </c>
      <c r="R29" s="257"/>
      <c r="S29" s="269">
        <v>426</v>
      </c>
      <c r="T29" s="264">
        <v>-27</v>
      </c>
      <c r="U29" s="374">
        <f>433+('AVENTOS planning tool'!$EB$3-'AVENTOS planning tool'!$EB$4)</f>
        <v>433</v>
      </c>
      <c r="V29" s="395">
        <f>433+('AVENTOS planning tool'!$EB$3-'AVENTOS planning tool'!$EB$4)</f>
        <v>433</v>
      </c>
      <c r="W29" s="375">
        <f t="shared" si="3"/>
        <v>-7</v>
      </c>
      <c r="X29" s="393">
        <f t="shared" si="4"/>
        <v>-7</v>
      </c>
      <c r="Y29" s="376">
        <f>433-('AVENTOS planning tool'!$DY$3-'AVENTOS planning tool'!$DY$4)</f>
        <v>433</v>
      </c>
      <c r="Z29" s="393">
        <f>433-('AVENTOS planning tool'!$DY$3-'AVENTOS planning tool'!$DY$4)</f>
        <v>433</v>
      </c>
      <c r="AB29" s="234">
        <v>476</v>
      </c>
      <c r="AC29" s="271">
        <v>-82.5</v>
      </c>
      <c r="AD29" s="374">
        <f>522+('AVENTOS planning tool'!$EB$3-'AVENTOS planning tool'!$EB$4)</f>
        <v>522</v>
      </c>
      <c r="AE29" s="395">
        <f>522+('AVENTOS planning tool'!$EB$3-'AVENTOS planning tool'!$EB$4)</f>
        <v>522</v>
      </c>
      <c r="AF29" s="375">
        <f t="shared" si="5"/>
        <v>-46</v>
      </c>
      <c r="AG29" s="393">
        <f t="shared" si="6"/>
        <v>-46</v>
      </c>
      <c r="AH29" s="376">
        <f>522-('AVENTOS planning tool'!$DY$3-'AVENTOS planning tool'!$DY$4)</f>
        <v>522</v>
      </c>
      <c r="AI29" s="393">
        <f>522-('AVENTOS planning tool'!$DY$3-'AVENTOS planning tool'!$DY$4)</f>
        <v>522</v>
      </c>
    </row>
    <row r="30" spans="1:35" x14ac:dyDescent="0.2">
      <c r="A30" s="256">
        <v>327</v>
      </c>
      <c r="B30" s="255">
        <v>51</v>
      </c>
      <c r="C30" s="374">
        <f>257+('AVENTOS planning tool'!$EB$3-'AVENTOS planning tool'!$EB$4)</f>
        <v>257</v>
      </c>
      <c r="D30" s="393">
        <f>257+('AVENTOS planning tool'!$EB$3-'AVENTOS planning tool'!$EB$4)</f>
        <v>257</v>
      </c>
      <c r="E30" s="375">
        <f t="shared" si="7"/>
        <v>70</v>
      </c>
      <c r="F30" s="393">
        <f t="shared" si="0"/>
        <v>70</v>
      </c>
      <c r="G30" s="376">
        <f>257-('AVENTOS planning tool'!$DY$3-'AVENTOS planning tool'!$DY$4)</f>
        <v>257</v>
      </c>
      <c r="H30" s="393">
        <f>C30-('AVENTOS planning tool'!$DY$3-'AVENTOS planning tool'!$DY$4)</f>
        <v>257</v>
      </c>
      <c r="I30" s="257"/>
      <c r="J30" s="256">
        <v>377</v>
      </c>
      <c r="K30" s="255">
        <v>12.5</v>
      </c>
      <c r="L30" s="374">
        <f>345+('AVENTOS planning tool'!$EB$3-'AVENTOS planning tool'!$EB$4)</f>
        <v>345</v>
      </c>
      <c r="M30" s="395">
        <f>345+('AVENTOS planning tool'!$EB$3-'AVENTOS planning tool'!$EB$4)</f>
        <v>345</v>
      </c>
      <c r="N30" s="375">
        <f t="shared" si="1"/>
        <v>32</v>
      </c>
      <c r="O30" s="393">
        <f t="shared" si="2"/>
        <v>32</v>
      </c>
      <c r="P30" s="376">
        <f>345-('AVENTOS planning tool'!$DY$3-'AVENTOS planning tool'!$DY$4)</f>
        <v>345</v>
      </c>
      <c r="Q30" s="393">
        <f>345-('AVENTOS planning tool'!$DY$3-'AVENTOS planning tool'!$DY$4)</f>
        <v>345</v>
      </c>
      <c r="R30" s="257"/>
      <c r="S30" s="269">
        <v>427</v>
      </c>
      <c r="T30" s="264">
        <v>-26</v>
      </c>
      <c r="U30" s="374">
        <f>433+('AVENTOS planning tool'!$EB$3-'AVENTOS planning tool'!$EB$4)</f>
        <v>433</v>
      </c>
      <c r="V30" s="395">
        <f>433+('AVENTOS planning tool'!$EB$3-'AVENTOS planning tool'!$EB$4)</f>
        <v>433</v>
      </c>
      <c r="W30" s="375">
        <f t="shared" si="3"/>
        <v>-6</v>
      </c>
      <c r="X30" s="393">
        <f t="shared" si="4"/>
        <v>-6</v>
      </c>
      <c r="Y30" s="376">
        <f>433-('AVENTOS planning tool'!$DY$3-'AVENTOS planning tool'!$DY$4)</f>
        <v>433</v>
      </c>
      <c r="Z30" s="393">
        <f>433-('AVENTOS planning tool'!$DY$3-'AVENTOS planning tool'!$DY$4)</f>
        <v>433</v>
      </c>
      <c r="AB30" s="234">
        <v>477</v>
      </c>
      <c r="AC30" s="271">
        <v>-81.5</v>
      </c>
      <c r="AD30" s="374">
        <f>522+('AVENTOS planning tool'!$EB$3-'AVENTOS planning tool'!$EB$4)</f>
        <v>522</v>
      </c>
      <c r="AE30" s="395">
        <f>522+('AVENTOS planning tool'!$EB$3-'AVENTOS planning tool'!$EB$4)</f>
        <v>522</v>
      </c>
      <c r="AF30" s="375">
        <f t="shared" si="5"/>
        <v>-45</v>
      </c>
      <c r="AG30" s="393">
        <f t="shared" si="6"/>
        <v>-45</v>
      </c>
      <c r="AH30" s="376">
        <f>522-('AVENTOS planning tool'!$DY$3-'AVENTOS planning tool'!$DY$4)</f>
        <v>522</v>
      </c>
      <c r="AI30" s="393">
        <f>522-('AVENTOS planning tool'!$DY$3-'AVENTOS planning tool'!$DY$4)</f>
        <v>522</v>
      </c>
    </row>
    <row r="31" spans="1:35" x14ac:dyDescent="0.2">
      <c r="A31" s="256">
        <v>328</v>
      </c>
      <c r="B31" s="255">
        <v>52</v>
      </c>
      <c r="C31" s="374">
        <f>257+('AVENTOS planning tool'!$EB$3-'AVENTOS planning tool'!$EB$4)</f>
        <v>257</v>
      </c>
      <c r="D31" s="393">
        <f>257+('AVENTOS planning tool'!$EB$3-'AVENTOS planning tool'!$EB$4)</f>
        <v>257</v>
      </c>
      <c r="E31" s="375">
        <f t="shared" si="7"/>
        <v>71</v>
      </c>
      <c r="F31" s="393">
        <f t="shared" si="0"/>
        <v>71</v>
      </c>
      <c r="G31" s="376">
        <f>257-('AVENTOS planning tool'!$DY$3-'AVENTOS planning tool'!$DY$4)</f>
        <v>257</v>
      </c>
      <c r="H31" s="393">
        <f>C31-('AVENTOS planning tool'!$DY$3-'AVENTOS planning tool'!$DY$4)</f>
        <v>257</v>
      </c>
      <c r="I31" s="257"/>
      <c r="J31" s="256">
        <v>378</v>
      </c>
      <c r="K31" s="255">
        <v>13.5</v>
      </c>
      <c r="L31" s="374">
        <f>345+('AVENTOS planning tool'!$EB$3-'AVENTOS planning tool'!$EB$4)</f>
        <v>345</v>
      </c>
      <c r="M31" s="395">
        <f>345+('AVENTOS planning tool'!$EB$3-'AVENTOS planning tool'!$EB$4)</f>
        <v>345</v>
      </c>
      <c r="N31" s="375">
        <f t="shared" si="1"/>
        <v>33</v>
      </c>
      <c r="O31" s="393">
        <f t="shared" si="2"/>
        <v>33</v>
      </c>
      <c r="P31" s="376">
        <f>345-('AVENTOS planning tool'!$DY$3-'AVENTOS planning tool'!$DY$4)</f>
        <v>345</v>
      </c>
      <c r="Q31" s="393">
        <f>345-('AVENTOS planning tool'!$DY$3-'AVENTOS planning tool'!$DY$4)</f>
        <v>345</v>
      </c>
      <c r="R31" s="257"/>
      <c r="S31" s="269">
        <v>428</v>
      </c>
      <c r="T31" s="264">
        <v>-25</v>
      </c>
      <c r="U31" s="374">
        <f>433+('AVENTOS planning tool'!$EB$3-'AVENTOS planning tool'!$EB$4)</f>
        <v>433</v>
      </c>
      <c r="V31" s="395">
        <f>433+('AVENTOS planning tool'!$EB$3-'AVENTOS planning tool'!$EB$4)</f>
        <v>433</v>
      </c>
      <c r="W31" s="375">
        <f t="shared" si="3"/>
        <v>-5</v>
      </c>
      <c r="X31" s="393">
        <f t="shared" si="4"/>
        <v>-5</v>
      </c>
      <c r="Y31" s="376">
        <f>433-('AVENTOS planning tool'!$DY$3-'AVENTOS planning tool'!$DY$4)</f>
        <v>433</v>
      </c>
      <c r="Z31" s="393">
        <f>433-('AVENTOS planning tool'!$DY$3-'AVENTOS planning tool'!$DY$4)</f>
        <v>433</v>
      </c>
      <c r="AB31" s="234">
        <v>478</v>
      </c>
      <c r="AC31" s="271">
        <v>-80.5</v>
      </c>
      <c r="AD31" s="374">
        <f>522+('AVENTOS planning tool'!$EB$3-'AVENTOS planning tool'!$EB$4)</f>
        <v>522</v>
      </c>
      <c r="AE31" s="395">
        <f>522+('AVENTOS planning tool'!$EB$3-'AVENTOS planning tool'!$EB$4)</f>
        <v>522</v>
      </c>
      <c r="AF31" s="375">
        <f t="shared" si="5"/>
        <v>-44</v>
      </c>
      <c r="AG31" s="393">
        <f t="shared" si="6"/>
        <v>-44</v>
      </c>
      <c r="AH31" s="376">
        <f>522-('AVENTOS planning tool'!$DY$3-'AVENTOS planning tool'!$DY$4)</f>
        <v>522</v>
      </c>
      <c r="AI31" s="393">
        <f>522-('AVENTOS planning tool'!$DY$3-'AVENTOS planning tool'!$DY$4)</f>
        <v>522</v>
      </c>
    </row>
    <row r="32" spans="1:35" x14ac:dyDescent="0.2">
      <c r="A32" s="256">
        <v>329</v>
      </c>
      <c r="B32" s="255">
        <v>53</v>
      </c>
      <c r="C32" s="374">
        <f>257+('AVENTOS planning tool'!$EB$3-'AVENTOS planning tool'!$EB$4)</f>
        <v>257</v>
      </c>
      <c r="D32" s="393">
        <f>257+('AVENTOS planning tool'!$EB$3-'AVENTOS planning tool'!$EB$4)</f>
        <v>257</v>
      </c>
      <c r="E32" s="375">
        <f t="shared" si="7"/>
        <v>72</v>
      </c>
      <c r="F32" s="393">
        <f t="shared" si="0"/>
        <v>72</v>
      </c>
      <c r="G32" s="376">
        <f>257-('AVENTOS planning tool'!$DY$3-'AVENTOS planning tool'!$DY$4)</f>
        <v>257</v>
      </c>
      <c r="H32" s="393">
        <f>C32-('AVENTOS planning tool'!$DY$3-'AVENTOS planning tool'!$DY$4)</f>
        <v>257</v>
      </c>
      <c r="I32" s="257"/>
      <c r="J32" s="256">
        <v>379</v>
      </c>
      <c r="K32" s="255">
        <v>14.5</v>
      </c>
      <c r="L32" s="374">
        <f>345+('AVENTOS planning tool'!$EB$3-'AVENTOS planning tool'!$EB$4)</f>
        <v>345</v>
      </c>
      <c r="M32" s="395">
        <f>345+('AVENTOS planning tool'!$EB$3-'AVENTOS planning tool'!$EB$4)</f>
        <v>345</v>
      </c>
      <c r="N32" s="375">
        <f t="shared" si="1"/>
        <v>34</v>
      </c>
      <c r="O32" s="393">
        <f t="shared" si="2"/>
        <v>34</v>
      </c>
      <c r="P32" s="376">
        <f>345-('AVENTOS planning tool'!$DY$3-'AVENTOS planning tool'!$DY$4)</f>
        <v>345</v>
      </c>
      <c r="Q32" s="393">
        <f>345-('AVENTOS planning tool'!$DY$3-'AVENTOS planning tool'!$DY$4)</f>
        <v>345</v>
      </c>
      <c r="R32" s="257"/>
      <c r="S32" s="269">
        <v>429</v>
      </c>
      <c r="T32" s="264">
        <v>-24</v>
      </c>
      <c r="U32" s="374">
        <f>433+('AVENTOS planning tool'!$EB$3-'AVENTOS planning tool'!$EB$4)</f>
        <v>433</v>
      </c>
      <c r="V32" s="395">
        <f>433+('AVENTOS planning tool'!$EB$3-'AVENTOS planning tool'!$EB$4)</f>
        <v>433</v>
      </c>
      <c r="W32" s="375">
        <f t="shared" si="3"/>
        <v>-4</v>
      </c>
      <c r="X32" s="393">
        <f t="shared" si="4"/>
        <v>-4</v>
      </c>
      <c r="Y32" s="376">
        <f>433-('AVENTOS planning tool'!$DY$3-'AVENTOS planning tool'!$DY$4)</f>
        <v>433</v>
      </c>
      <c r="Z32" s="393">
        <f>433-('AVENTOS planning tool'!$DY$3-'AVENTOS planning tool'!$DY$4)</f>
        <v>433</v>
      </c>
      <c r="AB32" s="234">
        <v>479</v>
      </c>
      <c r="AC32" s="271">
        <v>-79.5</v>
      </c>
      <c r="AD32" s="374">
        <f>522+('AVENTOS planning tool'!$EB$3-'AVENTOS planning tool'!$EB$4)</f>
        <v>522</v>
      </c>
      <c r="AE32" s="395">
        <f>522+('AVENTOS planning tool'!$EB$3-'AVENTOS planning tool'!$EB$4)</f>
        <v>522</v>
      </c>
      <c r="AF32" s="375">
        <f t="shared" si="5"/>
        <v>-43</v>
      </c>
      <c r="AG32" s="393">
        <f t="shared" si="6"/>
        <v>-43</v>
      </c>
      <c r="AH32" s="376">
        <f>522-('AVENTOS planning tool'!$DY$3-'AVENTOS planning tool'!$DY$4)</f>
        <v>522</v>
      </c>
      <c r="AI32" s="393">
        <f>522-('AVENTOS planning tool'!$DY$3-'AVENTOS planning tool'!$DY$4)</f>
        <v>522</v>
      </c>
    </row>
    <row r="33" spans="1:35" x14ac:dyDescent="0.2">
      <c r="A33" s="256">
        <v>330</v>
      </c>
      <c r="B33" s="255">
        <v>54</v>
      </c>
      <c r="C33" s="374">
        <f>257+('AVENTOS planning tool'!$EB$3-'AVENTOS planning tool'!$EB$4)</f>
        <v>257</v>
      </c>
      <c r="D33" s="393">
        <f>257+('AVENTOS planning tool'!$EB$3-'AVENTOS planning tool'!$EB$4)</f>
        <v>257</v>
      </c>
      <c r="E33" s="375">
        <f t="shared" si="7"/>
        <v>73</v>
      </c>
      <c r="F33" s="393">
        <f t="shared" si="0"/>
        <v>73</v>
      </c>
      <c r="G33" s="376">
        <f>257-('AVENTOS planning tool'!$DY$3-'AVENTOS planning tool'!$DY$4)</f>
        <v>257</v>
      </c>
      <c r="H33" s="393">
        <f>C33-('AVENTOS planning tool'!$DY$3-'AVENTOS planning tool'!$DY$4)</f>
        <v>257</v>
      </c>
      <c r="I33" s="257"/>
      <c r="J33" s="256">
        <v>380</v>
      </c>
      <c r="K33" s="255">
        <v>15.5</v>
      </c>
      <c r="L33" s="374">
        <f>345+('AVENTOS planning tool'!$EB$3-'AVENTOS planning tool'!$EB$4)</f>
        <v>345</v>
      </c>
      <c r="M33" s="395">
        <f>345+('AVENTOS planning tool'!$EB$3-'AVENTOS planning tool'!$EB$4)</f>
        <v>345</v>
      </c>
      <c r="N33" s="375">
        <f t="shared" si="1"/>
        <v>35</v>
      </c>
      <c r="O33" s="393">
        <f t="shared" si="2"/>
        <v>35</v>
      </c>
      <c r="P33" s="376">
        <f>345-('AVENTOS planning tool'!$DY$3-'AVENTOS planning tool'!$DY$4)</f>
        <v>345</v>
      </c>
      <c r="Q33" s="393">
        <f>345-('AVENTOS planning tool'!$DY$3-'AVENTOS planning tool'!$DY$4)</f>
        <v>345</v>
      </c>
      <c r="R33" s="257"/>
      <c r="S33" s="269">
        <v>430</v>
      </c>
      <c r="T33" s="264">
        <v>-23</v>
      </c>
      <c r="U33" s="374">
        <f>433+('AVENTOS planning tool'!$EB$3-'AVENTOS planning tool'!$EB$4)</f>
        <v>433</v>
      </c>
      <c r="V33" s="395">
        <f>433+('AVENTOS planning tool'!$EB$3-'AVENTOS planning tool'!$EB$4)</f>
        <v>433</v>
      </c>
      <c r="W33" s="375">
        <f t="shared" si="3"/>
        <v>-3</v>
      </c>
      <c r="X33" s="393">
        <f t="shared" si="4"/>
        <v>-3</v>
      </c>
      <c r="Y33" s="376">
        <f>433-('AVENTOS planning tool'!$DY$3-'AVENTOS planning tool'!$DY$4)</f>
        <v>433</v>
      </c>
      <c r="Z33" s="393">
        <f>433-('AVENTOS planning tool'!$DY$3-'AVENTOS planning tool'!$DY$4)</f>
        <v>433</v>
      </c>
      <c r="AB33" s="234">
        <v>480</v>
      </c>
      <c r="AC33" s="271">
        <v>-78.5</v>
      </c>
      <c r="AD33" s="374">
        <f>522+('AVENTOS planning tool'!$EB$3-'AVENTOS planning tool'!$EB$4)</f>
        <v>522</v>
      </c>
      <c r="AE33" s="395">
        <f>522+('AVENTOS planning tool'!$EB$3-'AVENTOS planning tool'!$EB$4)</f>
        <v>522</v>
      </c>
      <c r="AF33" s="375">
        <f t="shared" si="5"/>
        <v>-42</v>
      </c>
      <c r="AG33" s="393">
        <f t="shared" si="6"/>
        <v>-42</v>
      </c>
      <c r="AH33" s="376">
        <f>522-('AVENTOS planning tool'!$DY$3-'AVENTOS planning tool'!$DY$4)</f>
        <v>522</v>
      </c>
      <c r="AI33" s="393">
        <f>522-('AVENTOS planning tool'!$DY$3-'AVENTOS planning tool'!$DY$4)</f>
        <v>522</v>
      </c>
    </row>
    <row r="34" spans="1:35" x14ac:dyDescent="0.2">
      <c r="A34" s="256">
        <v>331</v>
      </c>
      <c r="B34" s="255">
        <v>55</v>
      </c>
      <c r="C34" s="374">
        <f>257+('AVENTOS planning tool'!$EB$3-'AVENTOS planning tool'!$EB$4)</f>
        <v>257</v>
      </c>
      <c r="D34" s="393">
        <f>257+('AVENTOS planning tool'!$EB$3-'AVENTOS planning tool'!$EB$4)</f>
        <v>257</v>
      </c>
      <c r="E34" s="375">
        <f t="shared" si="7"/>
        <v>74</v>
      </c>
      <c r="F34" s="393">
        <f t="shared" si="0"/>
        <v>74</v>
      </c>
      <c r="G34" s="376">
        <f>257-('AVENTOS planning tool'!$DY$3-'AVENTOS planning tool'!$DY$4)</f>
        <v>257</v>
      </c>
      <c r="H34" s="393">
        <f>C34-('AVENTOS planning tool'!$DY$3-'AVENTOS planning tool'!$DY$4)</f>
        <v>257</v>
      </c>
      <c r="I34" s="257"/>
      <c r="J34" s="256">
        <v>381</v>
      </c>
      <c r="K34" s="255">
        <v>16.5</v>
      </c>
      <c r="L34" s="374">
        <f>345+('AVENTOS planning tool'!$EB$3-'AVENTOS planning tool'!$EB$4)</f>
        <v>345</v>
      </c>
      <c r="M34" s="395">
        <f>345+('AVENTOS planning tool'!$EB$3-'AVENTOS planning tool'!$EB$4)</f>
        <v>345</v>
      </c>
      <c r="N34" s="375">
        <f t="shared" si="1"/>
        <v>36</v>
      </c>
      <c r="O34" s="393">
        <f t="shared" si="2"/>
        <v>36</v>
      </c>
      <c r="P34" s="376">
        <f>345-('AVENTOS planning tool'!$DY$3-'AVENTOS planning tool'!$DY$4)</f>
        <v>345</v>
      </c>
      <c r="Q34" s="393">
        <f>345-('AVENTOS planning tool'!$DY$3-'AVENTOS planning tool'!$DY$4)</f>
        <v>345</v>
      </c>
      <c r="R34" s="257"/>
      <c r="S34" s="269">
        <v>431</v>
      </c>
      <c r="T34" s="264">
        <v>-22</v>
      </c>
      <c r="U34" s="374">
        <f>433+('AVENTOS planning tool'!$EB$3-'AVENTOS planning tool'!$EB$4)</f>
        <v>433</v>
      </c>
      <c r="V34" s="395">
        <f>433+('AVENTOS planning tool'!$EB$3-'AVENTOS planning tool'!$EB$4)</f>
        <v>433</v>
      </c>
      <c r="W34" s="375">
        <f t="shared" si="3"/>
        <v>-2</v>
      </c>
      <c r="X34" s="393">
        <f t="shared" si="4"/>
        <v>-2</v>
      </c>
      <c r="Y34" s="376">
        <f>433-('AVENTOS planning tool'!$DY$3-'AVENTOS planning tool'!$DY$4)</f>
        <v>433</v>
      </c>
      <c r="Z34" s="393">
        <f>433-('AVENTOS planning tool'!$DY$3-'AVENTOS planning tool'!$DY$4)</f>
        <v>433</v>
      </c>
      <c r="AB34" s="234">
        <v>481</v>
      </c>
      <c r="AC34" s="271">
        <v>-77.5</v>
      </c>
      <c r="AD34" s="374">
        <f>522+('AVENTOS planning tool'!$EB$3-'AVENTOS planning tool'!$EB$4)</f>
        <v>522</v>
      </c>
      <c r="AE34" s="395">
        <f>522+('AVENTOS planning tool'!$EB$3-'AVENTOS planning tool'!$EB$4)</f>
        <v>522</v>
      </c>
      <c r="AF34" s="375">
        <f t="shared" si="5"/>
        <v>-41</v>
      </c>
      <c r="AG34" s="393">
        <f t="shared" si="6"/>
        <v>-41</v>
      </c>
      <c r="AH34" s="376">
        <f>522-('AVENTOS planning tool'!$DY$3-'AVENTOS planning tool'!$DY$4)</f>
        <v>522</v>
      </c>
      <c r="AI34" s="393">
        <f>522-('AVENTOS planning tool'!$DY$3-'AVENTOS planning tool'!$DY$4)</f>
        <v>522</v>
      </c>
    </row>
    <row r="35" spans="1:35" x14ac:dyDescent="0.2">
      <c r="A35" s="256">
        <v>332</v>
      </c>
      <c r="B35" s="255">
        <v>56</v>
      </c>
      <c r="C35" s="374">
        <f>257+('AVENTOS planning tool'!$EB$3-'AVENTOS planning tool'!$EB$4)</f>
        <v>257</v>
      </c>
      <c r="D35" s="393">
        <f>257+('AVENTOS planning tool'!$EB$3-'AVENTOS planning tool'!$EB$4)</f>
        <v>257</v>
      </c>
      <c r="E35" s="375">
        <f t="shared" si="7"/>
        <v>75</v>
      </c>
      <c r="F35" s="393">
        <f t="shared" si="0"/>
        <v>75</v>
      </c>
      <c r="G35" s="376">
        <f>257-('AVENTOS planning tool'!$DY$3-'AVENTOS planning tool'!$DY$4)</f>
        <v>257</v>
      </c>
      <c r="H35" s="393">
        <f>C35-('AVENTOS planning tool'!$DY$3-'AVENTOS planning tool'!$DY$4)</f>
        <v>257</v>
      </c>
      <c r="I35" s="257"/>
      <c r="J35" s="256">
        <v>382</v>
      </c>
      <c r="K35" s="255">
        <v>17.5</v>
      </c>
      <c r="L35" s="374">
        <f>345+('AVENTOS planning tool'!$EB$3-'AVENTOS planning tool'!$EB$4)</f>
        <v>345</v>
      </c>
      <c r="M35" s="395">
        <f>345+('AVENTOS planning tool'!$EB$3-'AVENTOS planning tool'!$EB$4)</f>
        <v>345</v>
      </c>
      <c r="N35" s="375">
        <f t="shared" si="1"/>
        <v>37</v>
      </c>
      <c r="O35" s="393">
        <f t="shared" si="2"/>
        <v>37</v>
      </c>
      <c r="P35" s="376">
        <f>345-('AVENTOS planning tool'!$DY$3-'AVENTOS planning tool'!$DY$4)</f>
        <v>345</v>
      </c>
      <c r="Q35" s="393">
        <f>345-('AVENTOS planning tool'!$DY$3-'AVENTOS planning tool'!$DY$4)</f>
        <v>345</v>
      </c>
      <c r="R35" s="257"/>
      <c r="S35" s="269">
        <v>432</v>
      </c>
      <c r="T35" s="264">
        <v>-21</v>
      </c>
      <c r="U35" s="374">
        <f>433+('AVENTOS planning tool'!$EB$3-'AVENTOS planning tool'!$EB$4)</f>
        <v>433</v>
      </c>
      <c r="V35" s="395">
        <f>433+('AVENTOS planning tool'!$EB$3-'AVENTOS planning tool'!$EB$4)</f>
        <v>433</v>
      </c>
      <c r="W35" s="375">
        <f t="shared" si="3"/>
        <v>-1</v>
      </c>
      <c r="X35" s="393">
        <f t="shared" si="4"/>
        <v>-1</v>
      </c>
      <c r="Y35" s="376">
        <f>433-('AVENTOS planning tool'!$DY$3-'AVENTOS planning tool'!$DY$4)</f>
        <v>433</v>
      </c>
      <c r="Z35" s="393">
        <f>433-('AVENTOS planning tool'!$DY$3-'AVENTOS planning tool'!$DY$4)</f>
        <v>433</v>
      </c>
      <c r="AB35" s="234">
        <v>482</v>
      </c>
      <c r="AC35" s="271">
        <v>-76.5</v>
      </c>
      <c r="AD35" s="374">
        <f>522+('AVENTOS planning tool'!$EB$3-'AVENTOS planning tool'!$EB$4)</f>
        <v>522</v>
      </c>
      <c r="AE35" s="395">
        <f>522+('AVENTOS planning tool'!$EB$3-'AVENTOS planning tool'!$EB$4)</f>
        <v>522</v>
      </c>
      <c r="AF35" s="375">
        <f t="shared" si="5"/>
        <v>-40</v>
      </c>
      <c r="AG35" s="393">
        <f t="shared" si="6"/>
        <v>-40</v>
      </c>
      <c r="AH35" s="376">
        <f>522-('AVENTOS planning tool'!$DY$3-'AVENTOS planning tool'!$DY$4)</f>
        <v>522</v>
      </c>
      <c r="AI35" s="393">
        <f>522-('AVENTOS planning tool'!$DY$3-'AVENTOS planning tool'!$DY$4)</f>
        <v>522</v>
      </c>
    </row>
    <row r="36" spans="1:35" x14ac:dyDescent="0.2">
      <c r="A36" s="256">
        <v>333</v>
      </c>
      <c r="B36" s="255">
        <v>57</v>
      </c>
      <c r="C36" s="374">
        <f>257+('AVENTOS planning tool'!$EB$3-'AVENTOS planning tool'!$EB$4)</f>
        <v>257</v>
      </c>
      <c r="D36" s="393">
        <f>257+('AVENTOS planning tool'!$EB$3-'AVENTOS planning tool'!$EB$4)</f>
        <v>257</v>
      </c>
      <c r="E36" s="375">
        <f t="shared" si="7"/>
        <v>76</v>
      </c>
      <c r="F36" s="393">
        <f t="shared" si="0"/>
        <v>76</v>
      </c>
      <c r="G36" s="376">
        <f>257-('AVENTOS planning tool'!$DY$3-'AVENTOS planning tool'!$DY$4)</f>
        <v>257</v>
      </c>
      <c r="H36" s="393">
        <f>C36-('AVENTOS planning tool'!$DY$3-'AVENTOS planning tool'!$DY$4)</f>
        <v>257</v>
      </c>
      <c r="I36" s="257"/>
      <c r="J36" s="256">
        <v>383</v>
      </c>
      <c r="K36" s="255">
        <v>18.5</v>
      </c>
      <c r="L36" s="374">
        <f>345+('AVENTOS planning tool'!$EB$3-'AVENTOS planning tool'!$EB$4)</f>
        <v>345</v>
      </c>
      <c r="M36" s="395">
        <f>345+('AVENTOS planning tool'!$EB$3-'AVENTOS planning tool'!$EB$4)</f>
        <v>345</v>
      </c>
      <c r="N36" s="375">
        <f t="shared" si="1"/>
        <v>38</v>
      </c>
      <c r="O36" s="393">
        <f t="shared" si="2"/>
        <v>38</v>
      </c>
      <c r="P36" s="376">
        <f>345-('AVENTOS planning tool'!$DY$3-'AVENTOS planning tool'!$DY$4)</f>
        <v>345</v>
      </c>
      <c r="Q36" s="393">
        <f>345-('AVENTOS planning tool'!$DY$3-'AVENTOS planning tool'!$DY$4)</f>
        <v>345</v>
      </c>
      <c r="R36" s="257"/>
      <c r="S36" s="269">
        <v>433</v>
      </c>
      <c r="T36" s="264">
        <v>-20</v>
      </c>
      <c r="U36" s="374">
        <f>433+('AVENTOS planning tool'!$EB$3-'AVENTOS planning tool'!$EB$4)</f>
        <v>433</v>
      </c>
      <c r="V36" s="395">
        <f>433+('AVENTOS planning tool'!$EB$3-'AVENTOS planning tool'!$EB$4)</f>
        <v>433</v>
      </c>
      <c r="W36" s="375">
        <f t="shared" si="3"/>
        <v>0</v>
      </c>
      <c r="X36" s="393">
        <f t="shared" si="4"/>
        <v>0</v>
      </c>
      <c r="Y36" s="376">
        <f>433-('AVENTOS planning tool'!$DY$3-'AVENTOS planning tool'!$DY$4)</f>
        <v>433</v>
      </c>
      <c r="Z36" s="393">
        <f>433-('AVENTOS planning tool'!$DY$3-'AVENTOS planning tool'!$DY$4)</f>
        <v>433</v>
      </c>
      <c r="AB36" s="234">
        <v>483</v>
      </c>
      <c r="AC36" s="271">
        <v>-75.5</v>
      </c>
      <c r="AD36" s="374">
        <f>522+('AVENTOS planning tool'!$EB$3-'AVENTOS planning tool'!$EB$4)</f>
        <v>522</v>
      </c>
      <c r="AE36" s="395">
        <f>522+('AVENTOS planning tool'!$EB$3-'AVENTOS planning tool'!$EB$4)</f>
        <v>522</v>
      </c>
      <c r="AF36" s="375">
        <f t="shared" si="5"/>
        <v>-39</v>
      </c>
      <c r="AG36" s="393">
        <f t="shared" si="6"/>
        <v>-39</v>
      </c>
      <c r="AH36" s="376">
        <f>522-('AVENTOS planning tool'!$DY$3-'AVENTOS planning tool'!$DY$4)</f>
        <v>522</v>
      </c>
      <c r="AI36" s="393">
        <f>522-('AVENTOS planning tool'!$DY$3-'AVENTOS planning tool'!$DY$4)</f>
        <v>522</v>
      </c>
    </row>
    <row r="37" spans="1:35" x14ac:dyDescent="0.2">
      <c r="A37" s="256">
        <v>334</v>
      </c>
      <c r="B37" s="255">
        <v>58</v>
      </c>
      <c r="C37" s="374">
        <f>257+('AVENTOS planning tool'!$EB$3-'AVENTOS planning tool'!$EB$4)</f>
        <v>257</v>
      </c>
      <c r="D37" s="393">
        <f>257+('AVENTOS planning tool'!$EB$3-'AVENTOS planning tool'!$EB$4)</f>
        <v>257</v>
      </c>
      <c r="E37" s="375">
        <f t="shared" si="7"/>
        <v>77</v>
      </c>
      <c r="F37" s="393">
        <f t="shared" si="0"/>
        <v>77</v>
      </c>
      <c r="G37" s="376">
        <f>257-('AVENTOS planning tool'!$DY$3-'AVENTOS planning tool'!$DY$4)</f>
        <v>257</v>
      </c>
      <c r="H37" s="393">
        <f>C37-('AVENTOS planning tool'!$DY$3-'AVENTOS planning tool'!$DY$4)</f>
        <v>257</v>
      </c>
      <c r="I37" s="257"/>
      <c r="J37" s="256">
        <v>384</v>
      </c>
      <c r="K37" s="255">
        <v>19.5</v>
      </c>
      <c r="L37" s="374">
        <f>345+('AVENTOS planning tool'!$EB$3-'AVENTOS planning tool'!$EB$4)</f>
        <v>345</v>
      </c>
      <c r="M37" s="395">
        <f>345+('AVENTOS planning tool'!$EB$3-'AVENTOS planning tool'!$EB$4)</f>
        <v>345</v>
      </c>
      <c r="N37" s="375">
        <f t="shared" si="1"/>
        <v>39</v>
      </c>
      <c r="O37" s="393">
        <f t="shared" si="2"/>
        <v>39</v>
      </c>
      <c r="P37" s="376">
        <f>345-('AVENTOS planning tool'!$DY$3-'AVENTOS planning tool'!$DY$4)</f>
        <v>345</v>
      </c>
      <c r="Q37" s="393">
        <f>345-('AVENTOS planning tool'!$DY$3-'AVENTOS planning tool'!$DY$4)</f>
        <v>345</v>
      </c>
      <c r="R37" s="257"/>
      <c r="S37" s="269">
        <v>434</v>
      </c>
      <c r="T37" s="264">
        <v>-19</v>
      </c>
      <c r="U37" s="374">
        <f>433+('AVENTOS planning tool'!$EB$3-'AVENTOS planning tool'!$EB$4)</f>
        <v>433</v>
      </c>
      <c r="V37" s="395">
        <f>433+('AVENTOS planning tool'!$EB$3-'AVENTOS planning tool'!$EB$4)</f>
        <v>433</v>
      </c>
      <c r="W37" s="375">
        <f t="shared" si="3"/>
        <v>1</v>
      </c>
      <c r="X37" s="393">
        <f t="shared" si="4"/>
        <v>1</v>
      </c>
      <c r="Y37" s="376">
        <f>433-('AVENTOS planning tool'!$DY$3-'AVENTOS planning tool'!$DY$4)</f>
        <v>433</v>
      </c>
      <c r="Z37" s="393">
        <f>433-('AVENTOS planning tool'!$DY$3-'AVENTOS planning tool'!$DY$4)</f>
        <v>433</v>
      </c>
      <c r="AB37" s="234">
        <v>484</v>
      </c>
      <c r="AC37" s="271">
        <v>-74.5</v>
      </c>
      <c r="AD37" s="374">
        <f>522+('AVENTOS planning tool'!$EB$3-'AVENTOS planning tool'!$EB$4)</f>
        <v>522</v>
      </c>
      <c r="AE37" s="395">
        <f>522+('AVENTOS planning tool'!$EB$3-'AVENTOS planning tool'!$EB$4)</f>
        <v>522</v>
      </c>
      <c r="AF37" s="375">
        <f t="shared" si="5"/>
        <v>-38</v>
      </c>
      <c r="AG37" s="393">
        <f t="shared" si="6"/>
        <v>-38</v>
      </c>
      <c r="AH37" s="376">
        <f>522-('AVENTOS planning tool'!$DY$3-'AVENTOS planning tool'!$DY$4)</f>
        <v>522</v>
      </c>
      <c r="AI37" s="393">
        <f>522-('AVENTOS planning tool'!$DY$3-'AVENTOS planning tool'!$DY$4)</f>
        <v>522</v>
      </c>
    </row>
    <row r="38" spans="1:35" x14ac:dyDescent="0.2">
      <c r="A38" s="256">
        <v>335</v>
      </c>
      <c r="B38" s="255">
        <v>59</v>
      </c>
      <c r="C38" s="374">
        <f>257+('AVENTOS planning tool'!$EB$3-'AVENTOS planning tool'!$EB$4)</f>
        <v>257</v>
      </c>
      <c r="D38" s="393">
        <f>257+('AVENTOS planning tool'!$EB$3-'AVENTOS planning tool'!$EB$4)</f>
        <v>257</v>
      </c>
      <c r="E38" s="375">
        <f t="shared" si="7"/>
        <v>78</v>
      </c>
      <c r="F38" s="393">
        <f t="shared" si="0"/>
        <v>78</v>
      </c>
      <c r="G38" s="376">
        <f>257-('AVENTOS planning tool'!$DY$3-'AVENTOS planning tool'!$DY$4)</f>
        <v>257</v>
      </c>
      <c r="H38" s="393">
        <f>C38-('AVENTOS planning tool'!$DY$3-'AVENTOS planning tool'!$DY$4)</f>
        <v>257</v>
      </c>
      <c r="I38" s="257"/>
      <c r="J38" s="256">
        <v>385</v>
      </c>
      <c r="K38" s="255">
        <v>20.5</v>
      </c>
      <c r="L38" s="374">
        <f>345+('AVENTOS planning tool'!$EB$3-'AVENTOS planning tool'!$EB$4)</f>
        <v>345</v>
      </c>
      <c r="M38" s="395">
        <f>345+('AVENTOS planning tool'!$EB$3-'AVENTOS planning tool'!$EB$4)</f>
        <v>345</v>
      </c>
      <c r="N38" s="375">
        <f t="shared" si="1"/>
        <v>40</v>
      </c>
      <c r="O38" s="393">
        <f t="shared" si="2"/>
        <v>40</v>
      </c>
      <c r="P38" s="376">
        <f>345-('AVENTOS planning tool'!$DY$3-'AVENTOS planning tool'!$DY$4)</f>
        <v>345</v>
      </c>
      <c r="Q38" s="393">
        <f>345-('AVENTOS planning tool'!$DY$3-'AVENTOS planning tool'!$DY$4)</f>
        <v>345</v>
      </c>
      <c r="R38" s="257"/>
      <c r="S38" s="269">
        <v>435</v>
      </c>
      <c r="T38" s="264">
        <v>-18</v>
      </c>
      <c r="U38" s="374">
        <f>433+('AVENTOS planning tool'!$EB$3-'AVENTOS planning tool'!$EB$4)</f>
        <v>433</v>
      </c>
      <c r="V38" s="395">
        <f>433+('AVENTOS planning tool'!$EB$3-'AVENTOS planning tool'!$EB$4)</f>
        <v>433</v>
      </c>
      <c r="W38" s="375">
        <f t="shared" si="3"/>
        <v>2</v>
      </c>
      <c r="X38" s="393">
        <f t="shared" si="4"/>
        <v>2</v>
      </c>
      <c r="Y38" s="376">
        <f>433-('AVENTOS planning tool'!$DY$3-'AVENTOS planning tool'!$DY$4)</f>
        <v>433</v>
      </c>
      <c r="Z38" s="393">
        <f>433-('AVENTOS planning tool'!$DY$3-'AVENTOS planning tool'!$DY$4)</f>
        <v>433</v>
      </c>
      <c r="AB38" s="234">
        <v>485</v>
      </c>
      <c r="AC38" s="271">
        <v>-73.5</v>
      </c>
      <c r="AD38" s="374">
        <f>522+('AVENTOS planning tool'!$EB$3-'AVENTOS planning tool'!$EB$4)</f>
        <v>522</v>
      </c>
      <c r="AE38" s="395">
        <f>522+('AVENTOS planning tool'!$EB$3-'AVENTOS planning tool'!$EB$4)</f>
        <v>522</v>
      </c>
      <c r="AF38" s="375">
        <f t="shared" si="5"/>
        <v>-37</v>
      </c>
      <c r="AG38" s="393">
        <f t="shared" si="6"/>
        <v>-37</v>
      </c>
      <c r="AH38" s="376">
        <f>522-('AVENTOS planning tool'!$DY$3-'AVENTOS planning tool'!$DY$4)</f>
        <v>522</v>
      </c>
      <c r="AI38" s="393">
        <f>522-('AVENTOS planning tool'!$DY$3-'AVENTOS planning tool'!$DY$4)</f>
        <v>522</v>
      </c>
    </row>
    <row r="39" spans="1:35" x14ac:dyDescent="0.2">
      <c r="A39" s="256">
        <v>336</v>
      </c>
      <c r="B39" s="255">
        <v>60</v>
      </c>
      <c r="C39" s="374">
        <f>257+('AVENTOS planning tool'!$EB$3-'AVENTOS planning tool'!$EB$4)</f>
        <v>257</v>
      </c>
      <c r="D39" s="393">
        <f>257+('AVENTOS planning tool'!$EB$3-'AVENTOS planning tool'!$EB$4)</f>
        <v>257</v>
      </c>
      <c r="E39" s="375">
        <f t="shared" si="7"/>
        <v>79</v>
      </c>
      <c r="F39" s="393">
        <f t="shared" si="0"/>
        <v>79</v>
      </c>
      <c r="G39" s="376">
        <f>257-('AVENTOS planning tool'!$DY$3-'AVENTOS planning tool'!$DY$4)</f>
        <v>257</v>
      </c>
      <c r="H39" s="393">
        <f>C39-('AVENTOS planning tool'!$DY$3-'AVENTOS planning tool'!$DY$4)</f>
        <v>257</v>
      </c>
      <c r="I39" s="257"/>
      <c r="J39" s="256">
        <v>386</v>
      </c>
      <c r="K39" s="255">
        <v>21.5</v>
      </c>
      <c r="L39" s="374">
        <f>345+('AVENTOS planning tool'!$EB$3-'AVENTOS planning tool'!$EB$4)</f>
        <v>345</v>
      </c>
      <c r="M39" s="395">
        <f>345+('AVENTOS planning tool'!$EB$3-'AVENTOS planning tool'!$EB$4)</f>
        <v>345</v>
      </c>
      <c r="N39" s="375">
        <f t="shared" si="1"/>
        <v>41</v>
      </c>
      <c r="O39" s="393">
        <f t="shared" si="2"/>
        <v>41</v>
      </c>
      <c r="P39" s="376">
        <f>345-('AVENTOS planning tool'!$DY$3-'AVENTOS planning tool'!$DY$4)</f>
        <v>345</v>
      </c>
      <c r="Q39" s="393">
        <f>345-('AVENTOS planning tool'!$DY$3-'AVENTOS planning tool'!$DY$4)</f>
        <v>345</v>
      </c>
      <c r="R39" s="257"/>
      <c r="S39" s="269">
        <v>436</v>
      </c>
      <c r="T39" s="264">
        <v>-17</v>
      </c>
      <c r="U39" s="374">
        <f>433+('AVENTOS planning tool'!$EB$3-'AVENTOS planning tool'!$EB$4)</f>
        <v>433</v>
      </c>
      <c r="V39" s="395">
        <f>433+('AVENTOS planning tool'!$EB$3-'AVENTOS planning tool'!$EB$4)</f>
        <v>433</v>
      </c>
      <c r="W39" s="375">
        <f t="shared" si="3"/>
        <v>3</v>
      </c>
      <c r="X39" s="393">
        <f t="shared" si="4"/>
        <v>3</v>
      </c>
      <c r="Y39" s="376">
        <f>433-('AVENTOS planning tool'!$DY$3-'AVENTOS planning tool'!$DY$4)</f>
        <v>433</v>
      </c>
      <c r="Z39" s="393">
        <f>433-('AVENTOS planning tool'!$DY$3-'AVENTOS planning tool'!$DY$4)</f>
        <v>433</v>
      </c>
      <c r="AB39" s="234">
        <v>486</v>
      </c>
      <c r="AC39" s="271">
        <v>-72.5</v>
      </c>
      <c r="AD39" s="374">
        <f>522+('AVENTOS planning tool'!$EB$3-'AVENTOS planning tool'!$EB$4)</f>
        <v>522</v>
      </c>
      <c r="AE39" s="395">
        <f>522+('AVENTOS planning tool'!$EB$3-'AVENTOS planning tool'!$EB$4)</f>
        <v>522</v>
      </c>
      <c r="AF39" s="375">
        <f t="shared" si="5"/>
        <v>-36</v>
      </c>
      <c r="AG39" s="393">
        <f t="shared" si="6"/>
        <v>-36</v>
      </c>
      <c r="AH39" s="376">
        <f>522-('AVENTOS planning tool'!$DY$3-'AVENTOS planning tool'!$DY$4)</f>
        <v>522</v>
      </c>
      <c r="AI39" s="393">
        <f>522-('AVENTOS planning tool'!$DY$3-'AVENTOS planning tool'!$DY$4)</f>
        <v>522</v>
      </c>
    </row>
    <row r="40" spans="1:35" x14ac:dyDescent="0.2">
      <c r="A40" s="256">
        <v>337</v>
      </c>
      <c r="B40" s="255">
        <v>61</v>
      </c>
      <c r="C40" s="374">
        <f>257+('AVENTOS planning tool'!$EB$3-'AVENTOS planning tool'!$EB$4)</f>
        <v>257</v>
      </c>
      <c r="D40" s="393">
        <f>257+('AVENTOS planning tool'!$EB$3-'AVENTOS planning tool'!$EB$4)</f>
        <v>257</v>
      </c>
      <c r="E40" s="375">
        <f t="shared" si="7"/>
        <v>80</v>
      </c>
      <c r="F40" s="393">
        <f t="shared" si="0"/>
        <v>80</v>
      </c>
      <c r="G40" s="376">
        <f>257-('AVENTOS planning tool'!$DY$3-'AVENTOS planning tool'!$DY$4)</f>
        <v>257</v>
      </c>
      <c r="H40" s="393">
        <f>C40-('AVENTOS planning tool'!$DY$3-'AVENTOS planning tool'!$DY$4)</f>
        <v>257</v>
      </c>
      <c r="I40" s="257"/>
      <c r="J40" s="256">
        <v>387</v>
      </c>
      <c r="K40" s="255">
        <v>22.5</v>
      </c>
      <c r="L40" s="374">
        <f>345+('AVENTOS planning tool'!$EB$3-'AVENTOS planning tool'!$EB$4)</f>
        <v>345</v>
      </c>
      <c r="M40" s="395">
        <f>345+('AVENTOS planning tool'!$EB$3-'AVENTOS planning tool'!$EB$4)</f>
        <v>345</v>
      </c>
      <c r="N40" s="375">
        <f t="shared" si="1"/>
        <v>42</v>
      </c>
      <c r="O40" s="393">
        <f t="shared" si="2"/>
        <v>42</v>
      </c>
      <c r="P40" s="376">
        <f>345-('AVENTOS planning tool'!$DY$3-'AVENTOS planning tool'!$DY$4)</f>
        <v>345</v>
      </c>
      <c r="Q40" s="393">
        <f>345-('AVENTOS planning tool'!$DY$3-'AVENTOS planning tool'!$DY$4)</f>
        <v>345</v>
      </c>
      <c r="R40" s="257"/>
      <c r="S40" s="269">
        <v>437</v>
      </c>
      <c r="T40" s="264">
        <v>-16</v>
      </c>
      <c r="U40" s="374">
        <f>433+('AVENTOS planning tool'!$EB$3-'AVENTOS planning tool'!$EB$4)</f>
        <v>433</v>
      </c>
      <c r="V40" s="395">
        <f>433+('AVENTOS planning tool'!$EB$3-'AVENTOS planning tool'!$EB$4)</f>
        <v>433</v>
      </c>
      <c r="W40" s="375">
        <f t="shared" si="3"/>
        <v>4</v>
      </c>
      <c r="X40" s="393">
        <f t="shared" si="4"/>
        <v>4</v>
      </c>
      <c r="Y40" s="376">
        <f>433-('AVENTOS planning tool'!$DY$3-'AVENTOS planning tool'!$DY$4)</f>
        <v>433</v>
      </c>
      <c r="Z40" s="393">
        <f>433-('AVENTOS planning tool'!$DY$3-'AVENTOS planning tool'!$DY$4)</f>
        <v>433</v>
      </c>
      <c r="AB40" s="234">
        <v>487</v>
      </c>
      <c r="AC40" s="271">
        <v>-71.5</v>
      </c>
      <c r="AD40" s="374">
        <f>522+('AVENTOS planning tool'!$EB$3-'AVENTOS planning tool'!$EB$4)</f>
        <v>522</v>
      </c>
      <c r="AE40" s="395">
        <f>522+('AVENTOS planning tool'!$EB$3-'AVENTOS planning tool'!$EB$4)</f>
        <v>522</v>
      </c>
      <c r="AF40" s="375">
        <f t="shared" si="5"/>
        <v>-35</v>
      </c>
      <c r="AG40" s="393">
        <f t="shared" si="6"/>
        <v>-35</v>
      </c>
      <c r="AH40" s="376">
        <f>522-('AVENTOS planning tool'!$DY$3-'AVENTOS planning tool'!$DY$4)</f>
        <v>522</v>
      </c>
      <c r="AI40" s="393">
        <f>522-('AVENTOS planning tool'!$DY$3-'AVENTOS planning tool'!$DY$4)</f>
        <v>522</v>
      </c>
    </row>
    <row r="41" spans="1:35" x14ac:dyDescent="0.2">
      <c r="A41" s="256">
        <v>338</v>
      </c>
      <c r="B41" s="255">
        <v>62</v>
      </c>
      <c r="C41" s="374">
        <f>257+('AVENTOS planning tool'!$EB$3-'AVENTOS planning tool'!$EB$4)</f>
        <v>257</v>
      </c>
      <c r="D41" s="393">
        <f>257+('AVENTOS planning tool'!$EB$3-'AVENTOS planning tool'!$EB$4)</f>
        <v>257</v>
      </c>
      <c r="E41" s="375">
        <f t="shared" si="7"/>
        <v>81</v>
      </c>
      <c r="F41" s="393">
        <f t="shared" si="0"/>
        <v>81</v>
      </c>
      <c r="G41" s="376">
        <f>257-('AVENTOS planning tool'!$DY$3-'AVENTOS planning tool'!$DY$4)</f>
        <v>257</v>
      </c>
      <c r="H41" s="393">
        <f>C41-('AVENTOS planning tool'!$DY$3-'AVENTOS planning tool'!$DY$4)</f>
        <v>257</v>
      </c>
      <c r="I41" s="257"/>
      <c r="J41" s="256">
        <v>388</v>
      </c>
      <c r="K41" s="255">
        <v>23.5</v>
      </c>
      <c r="L41" s="374">
        <f>345+('AVENTOS planning tool'!$EB$3-'AVENTOS planning tool'!$EB$4)</f>
        <v>345</v>
      </c>
      <c r="M41" s="395">
        <f>345+('AVENTOS planning tool'!$EB$3-'AVENTOS planning tool'!$EB$4)</f>
        <v>345</v>
      </c>
      <c r="N41" s="375">
        <f t="shared" si="1"/>
        <v>43</v>
      </c>
      <c r="O41" s="393">
        <f t="shared" si="2"/>
        <v>43</v>
      </c>
      <c r="P41" s="376">
        <f>345-('AVENTOS planning tool'!$DY$3-'AVENTOS planning tool'!$DY$4)</f>
        <v>345</v>
      </c>
      <c r="Q41" s="393">
        <f>345-('AVENTOS planning tool'!$DY$3-'AVENTOS planning tool'!$DY$4)</f>
        <v>345</v>
      </c>
      <c r="R41" s="257"/>
      <c r="S41" s="269">
        <v>438</v>
      </c>
      <c r="T41" s="264">
        <v>-15</v>
      </c>
      <c r="U41" s="374">
        <f>433+('AVENTOS planning tool'!$EB$3-'AVENTOS planning tool'!$EB$4)</f>
        <v>433</v>
      </c>
      <c r="V41" s="395">
        <f>433+('AVENTOS planning tool'!$EB$3-'AVENTOS planning tool'!$EB$4)</f>
        <v>433</v>
      </c>
      <c r="W41" s="375">
        <f t="shared" si="3"/>
        <v>5</v>
      </c>
      <c r="X41" s="393">
        <f t="shared" si="4"/>
        <v>5</v>
      </c>
      <c r="Y41" s="376">
        <f>433-('AVENTOS planning tool'!$DY$3-'AVENTOS planning tool'!$DY$4)</f>
        <v>433</v>
      </c>
      <c r="Z41" s="393">
        <f>433-('AVENTOS planning tool'!$DY$3-'AVENTOS planning tool'!$DY$4)</f>
        <v>433</v>
      </c>
      <c r="AB41" s="234">
        <v>488</v>
      </c>
      <c r="AC41" s="271">
        <v>-70.5</v>
      </c>
      <c r="AD41" s="374">
        <f>522+('AVENTOS planning tool'!$EB$3-'AVENTOS planning tool'!$EB$4)</f>
        <v>522</v>
      </c>
      <c r="AE41" s="395">
        <f>522+('AVENTOS planning tool'!$EB$3-'AVENTOS planning tool'!$EB$4)</f>
        <v>522</v>
      </c>
      <c r="AF41" s="375">
        <f t="shared" si="5"/>
        <v>-34</v>
      </c>
      <c r="AG41" s="393">
        <f t="shared" si="6"/>
        <v>-34</v>
      </c>
      <c r="AH41" s="376">
        <f>522-('AVENTOS planning tool'!$DY$3-'AVENTOS planning tool'!$DY$4)</f>
        <v>522</v>
      </c>
      <c r="AI41" s="393">
        <f>522-('AVENTOS planning tool'!$DY$3-'AVENTOS planning tool'!$DY$4)</f>
        <v>522</v>
      </c>
    </row>
    <row r="42" spans="1:35" x14ac:dyDescent="0.2">
      <c r="A42" s="256">
        <v>339</v>
      </c>
      <c r="B42" s="255">
        <v>63</v>
      </c>
      <c r="C42" s="374">
        <f>257+('AVENTOS planning tool'!$EB$3-'AVENTOS planning tool'!$EB$4)</f>
        <v>257</v>
      </c>
      <c r="D42" s="393">
        <f>257+('AVENTOS planning tool'!$EB$3-'AVENTOS planning tool'!$EB$4)</f>
        <v>257</v>
      </c>
      <c r="E42" s="375">
        <f t="shared" si="7"/>
        <v>82</v>
      </c>
      <c r="F42" s="393">
        <f t="shared" si="0"/>
        <v>82</v>
      </c>
      <c r="G42" s="376">
        <f>257-('AVENTOS planning tool'!$DY$3-'AVENTOS planning tool'!$DY$4)</f>
        <v>257</v>
      </c>
      <c r="H42" s="393">
        <f>C42-('AVENTOS planning tool'!$DY$3-'AVENTOS planning tool'!$DY$4)</f>
        <v>257</v>
      </c>
      <c r="I42" s="257"/>
      <c r="J42" s="256">
        <v>389</v>
      </c>
      <c r="K42" s="255">
        <v>24.5</v>
      </c>
      <c r="L42" s="374">
        <f>345+('AVENTOS planning tool'!$EB$3-'AVENTOS planning tool'!$EB$4)</f>
        <v>345</v>
      </c>
      <c r="M42" s="395">
        <f>345+('AVENTOS planning tool'!$EB$3-'AVENTOS planning tool'!$EB$4)</f>
        <v>345</v>
      </c>
      <c r="N42" s="375">
        <f t="shared" si="1"/>
        <v>44</v>
      </c>
      <c r="O42" s="393">
        <f t="shared" si="2"/>
        <v>44</v>
      </c>
      <c r="P42" s="376">
        <f>345-('AVENTOS planning tool'!$DY$3-'AVENTOS planning tool'!$DY$4)</f>
        <v>345</v>
      </c>
      <c r="Q42" s="393">
        <f>345-('AVENTOS planning tool'!$DY$3-'AVENTOS planning tool'!$DY$4)</f>
        <v>345</v>
      </c>
      <c r="R42" s="257"/>
      <c r="S42" s="269">
        <v>439</v>
      </c>
      <c r="T42" s="264">
        <v>-14</v>
      </c>
      <c r="U42" s="374">
        <f>433+('AVENTOS planning tool'!$EB$3-'AVENTOS planning tool'!$EB$4)</f>
        <v>433</v>
      </c>
      <c r="V42" s="395">
        <f>433+('AVENTOS planning tool'!$EB$3-'AVENTOS planning tool'!$EB$4)</f>
        <v>433</v>
      </c>
      <c r="W42" s="375">
        <f t="shared" si="3"/>
        <v>6</v>
      </c>
      <c r="X42" s="393">
        <f t="shared" si="4"/>
        <v>6</v>
      </c>
      <c r="Y42" s="376">
        <f>433-('AVENTOS planning tool'!$DY$3-'AVENTOS planning tool'!$DY$4)</f>
        <v>433</v>
      </c>
      <c r="Z42" s="393">
        <f>433-('AVENTOS planning tool'!$DY$3-'AVENTOS planning tool'!$DY$4)</f>
        <v>433</v>
      </c>
      <c r="AB42" s="234">
        <v>489</v>
      </c>
      <c r="AC42" s="271">
        <v>-69.5</v>
      </c>
      <c r="AD42" s="374">
        <f>522+('AVENTOS planning tool'!$EB$3-'AVENTOS planning tool'!$EB$4)</f>
        <v>522</v>
      </c>
      <c r="AE42" s="395">
        <f>522+('AVENTOS planning tool'!$EB$3-'AVENTOS planning tool'!$EB$4)</f>
        <v>522</v>
      </c>
      <c r="AF42" s="375">
        <f t="shared" si="5"/>
        <v>-33</v>
      </c>
      <c r="AG42" s="393">
        <f t="shared" si="6"/>
        <v>-33</v>
      </c>
      <c r="AH42" s="376">
        <f>522-('AVENTOS planning tool'!$DY$3-'AVENTOS planning tool'!$DY$4)</f>
        <v>522</v>
      </c>
      <c r="AI42" s="393">
        <f>522-('AVENTOS planning tool'!$DY$3-'AVENTOS planning tool'!$DY$4)</f>
        <v>522</v>
      </c>
    </row>
    <row r="43" spans="1:35" x14ac:dyDescent="0.2">
      <c r="A43" s="256">
        <v>340</v>
      </c>
      <c r="B43" s="255">
        <v>64</v>
      </c>
      <c r="C43" s="374">
        <f>257+('AVENTOS planning tool'!$EB$3-'AVENTOS planning tool'!$EB$4)</f>
        <v>257</v>
      </c>
      <c r="D43" s="393">
        <f>257+('AVENTOS planning tool'!$EB$3-'AVENTOS planning tool'!$EB$4)</f>
        <v>257</v>
      </c>
      <c r="E43" s="375">
        <f t="shared" si="7"/>
        <v>83</v>
      </c>
      <c r="F43" s="393">
        <f t="shared" si="0"/>
        <v>83</v>
      </c>
      <c r="G43" s="376">
        <f>257-('AVENTOS planning tool'!$DY$3-'AVENTOS planning tool'!$DY$4)</f>
        <v>257</v>
      </c>
      <c r="H43" s="393">
        <f>C43-('AVENTOS planning tool'!$DY$3-'AVENTOS planning tool'!$DY$4)</f>
        <v>257</v>
      </c>
      <c r="I43" s="257"/>
      <c r="J43" s="256">
        <v>390</v>
      </c>
      <c r="K43" s="255">
        <v>25.5</v>
      </c>
      <c r="L43" s="374">
        <f>345+('AVENTOS planning tool'!$EB$3-'AVENTOS planning tool'!$EB$4)</f>
        <v>345</v>
      </c>
      <c r="M43" s="395">
        <f>345+('AVENTOS planning tool'!$EB$3-'AVENTOS planning tool'!$EB$4)</f>
        <v>345</v>
      </c>
      <c r="N43" s="375">
        <f t="shared" si="1"/>
        <v>45</v>
      </c>
      <c r="O43" s="393">
        <f t="shared" si="2"/>
        <v>45</v>
      </c>
      <c r="P43" s="376">
        <f>345-('AVENTOS planning tool'!$DY$3-'AVENTOS planning tool'!$DY$4)</f>
        <v>345</v>
      </c>
      <c r="Q43" s="393">
        <f>345-('AVENTOS planning tool'!$DY$3-'AVENTOS planning tool'!$DY$4)</f>
        <v>345</v>
      </c>
      <c r="R43" s="257"/>
      <c r="S43" s="269">
        <v>440</v>
      </c>
      <c r="T43" s="264">
        <v>-13</v>
      </c>
      <c r="U43" s="374">
        <f>433+('AVENTOS planning tool'!$EB$3-'AVENTOS planning tool'!$EB$4)</f>
        <v>433</v>
      </c>
      <c r="V43" s="395">
        <f>433+('AVENTOS planning tool'!$EB$3-'AVENTOS planning tool'!$EB$4)</f>
        <v>433</v>
      </c>
      <c r="W43" s="375">
        <f t="shared" si="3"/>
        <v>7</v>
      </c>
      <c r="X43" s="393">
        <f t="shared" si="4"/>
        <v>7</v>
      </c>
      <c r="Y43" s="376">
        <f>433-('AVENTOS planning tool'!$DY$3-'AVENTOS planning tool'!$DY$4)</f>
        <v>433</v>
      </c>
      <c r="Z43" s="393">
        <f>433-('AVENTOS planning tool'!$DY$3-'AVENTOS planning tool'!$DY$4)</f>
        <v>433</v>
      </c>
      <c r="AB43" s="234">
        <v>490</v>
      </c>
      <c r="AC43" s="271">
        <v>-68.5</v>
      </c>
      <c r="AD43" s="374">
        <f>522+('AVENTOS planning tool'!$EB$3-'AVENTOS planning tool'!$EB$4)</f>
        <v>522</v>
      </c>
      <c r="AE43" s="395">
        <f>522+('AVENTOS planning tool'!$EB$3-'AVENTOS planning tool'!$EB$4)</f>
        <v>522</v>
      </c>
      <c r="AF43" s="375">
        <f t="shared" si="5"/>
        <v>-32</v>
      </c>
      <c r="AG43" s="393">
        <f t="shared" si="6"/>
        <v>-32</v>
      </c>
      <c r="AH43" s="376">
        <f>522-('AVENTOS planning tool'!$DY$3-'AVENTOS planning tool'!$DY$4)</f>
        <v>522</v>
      </c>
      <c r="AI43" s="393">
        <f>522-('AVENTOS planning tool'!$DY$3-'AVENTOS planning tool'!$DY$4)</f>
        <v>522</v>
      </c>
    </row>
    <row r="44" spans="1:35" x14ac:dyDescent="0.2">
      <c r="A44" s="256">
        <v>341</v>
      </c>
      <c r="B44" s="255">
        <v>65</v>
      </c>
      <c r="C44" s="374">
        <f>257+('AVENTOS planning tool'!$EB$3-'AVENTOS planning tool'!$EB$4)</f>
        <v>257</v>
      </c>
      <c r="D44" s="393">
        <f>257+('AVENTOS planning tool'!$EB$3-'AVENTOS planning tool'!$EB$4)</f>
        <v>257</v>
      </c>
      <c r="E44" s="375">
        <f t="shared" si="7"/>
        <v>84</v>
      </c>
      <c r="F44" s="393">
        <f t="shared" si="0"/>
        <v>84</v>
      </c>
      <c r="G44" s="376">
        <f>257-('AVENTOS planning tool'!$DY$3-'AVENTOS planning tool'!$DY$4)</f>
        <v>257</v>
      </c>
      <c r="H44" s="393">
        <f>C44-('AVENTOS planning tool'!$DY$3-'AVENTOS planning tool'!$DY$4)</f>
        <v>257</v>
      </c>
      <c r="I44" s="257"/>
      <c r="J44" s="256">
        <v>391</v>
      </c>
      <c r="K44" s="255">
        <v>26.5</v>
      </c>
      <c r="L44" s="374">
        <f>345+('AVENTOS planning tool'!$EB$3-'AVENTOS planning tool'!$EB$4)</f>
        <v>345</v>
      </c>
      <c r="M44" s="395">
        <f>345+('AVENTOS planning tool'!$EB$3-'AVENTOS planning tool'!$EB$4)</f>
        <v>345</v>
      </c>
      <c r="N44" s="375">
        <f t="shared" si="1"/>
        <v>46</v>
      </c>
      <c r="O44" s="393">
        <f t="shared" si="2"/>
        <v>46</v>
      </c>
      <c r="P44" s="376">
        <f>345-('AVENTOS planning tool'!$DY$3-'AVENTOS planning tool'!$DY$4)</f>
        <v>345</v>
      </c>
      <c r="Q44" s="393">
        <f>345-('AVENTOS planning tool'!$DY$3-'AVENTOS planning tool'!$DY$4)</f>
        <v>345</v>
      </c>
      <c r="R44" s="257"/>
      <c r="S44" s="269">
        <v>441</v>
      </c>
      <c r="T44" s="264">
        <v>-12</v>
      </c>
      <c r="U44" s="374">
        <f>433+('AVENTOS planning tool'!$EB$3-'AVENTOS planning tool'!$EB$4)</f>
        <v>433</v>
      </c>
      <c r="V44" s="395">
        <f>433+('AVENTOS planning tool'!$EB$3-'AVENTOS planning tool'!$EB$4)</f>
        <v>433</v>
      </c>
      <c r="W44" s="375">
        <f t="shared" si="3"/>
        <v>8</v>
      </c>
      <c r="X44" s="393">
        <f t="shared" si="4"/>
        <v>8</v>
      </c>
      <c r="Y44" s="376">
        <f>433-('AVENTOS planning tool'!$DY$3-'AVENTOS planning tool'!$DY$4)</f>
        <v>433</v>
      </c>
      <c r="Z44" s="393">
        <f>433-('AVENTOS planning tool'!$DY$3-'AVENTOS planning tool'!$DY$4)</f>
        <v>433</v>
      </c>
      <c r="AB44" s="234">
        <v>491</v>
      </c>
      <c r="AC44" s="271">
        <v>-67.5</v>
      </c>
      <c r="AD44" s="374">
        <f>522+('AVENTOS planning tool'!$EB$3-'AVENTOS planning tool'!$EB$4)</f>
        <v>522</v>
      </c>
      <c r="AE44" s="395">
        <f>522+('AVENTOS planning tool'!$EB$3-'AVENTOS planning tool'!$EB$4)</f>
        <v>522</v>
      </c>
      <c r="AF44" s="375">
        <f t="shared" si="5"/>
        <v>-31</v>
      </c>
      <c r="AG44" s="393">
        <f t="shared" si="6"/>
        <v>-31</v>
      </c>
      <c r="AH44" s="376">
        <f>522-('AVENTOS planning tool'!$DY$3-'AVENTOS planning tool'!$DY$4)</f>
        <v>522</v>
      </c>
      <c r="AI44" s="393">
        <f>522-('AVENTOS planning tool'!$DY$3-'AVENTOS planning tool'!$DY$4)</f>
        <v>522</v>
      </c>
    </row>
    <row r="45" spans="1:35" x14ac:dyDescent="0.2">
      <c r="A45" s="256">
        <v>342</v>
      </c>
      <c r="B45" s="255">
        <v>66</v>
      </c>
      <c r="C45" s="374">
        <f>257+('AVENTOS planning tool'!$EB$3-'AVENTOS planning tool'!$EB$4)</f>
        <v>257</v>
      </c>
      <c r="D45" s="393">
        <f>257+('AVENTOS planning tool'!$EB$3-'AVENTOS planning tool'!$EB$4)</f>
        <v>257</v>
      </c>
      <c r="E45" s="375">
        <f t="shared" si="7"/>
        <v>85</v>
      </c>
      <c r="F45" s="393">
        <f t="shared" si="0"/>
        <v>85</v>
      </c>
      <c r="G45" s="376">
        <f>257-('AVENTOS planning tool'!$DY$3-'AVENTOS planning tool'!$DY$4)</f>
        <v>257</v>
      </c>
      <c r="H45" s="393">
        <f>C45-('AVENTOS planning tool'!$DY$3-'AVENTOS planning tool'!$DY$4)</f>
        <v>257</v>
      </c>
      <c r="I45" s="257"/>
      <c r="J45" s="256">
        <v>392</v>
      </c>
      <c r="K45" s="255">
        <v>27.5</v>
      </c>
      <c r="L45" s="374">
        <f>345+('AVENTOS planning tool'!$EB$3-'AVENTOS planning tool'!$EB$4)</f>
        <v>345</v>
      </c>
      <c r="M45" s="395">
        <f>345+('AVENTOS planning tool'!$EB$3-'AVENTOS planning tool'!$EB$4)</f>
        <v>345</v>
      </c>
      <c r="N45" s="375">
        <f t="shared" si="1"/>
        <v>47</v>
      </c>
      <c r="O45" s="393">
        <f t="shared" si="2"/>
        <v>47</v>
      </c>
      <c r="P45" s="376">
        <f>345-('AVENTOS planning tool'!$DY$3-'AVENTOS planning tool'!$DY$4)</f>
        <v>345</v>
      </c>
      <c r="Q45" s="393">
        <f>345-('AVENTOS planning tool'!$DY$3-'AVENTOS planning tool'!$DY$4)</f>
        <v>345</v>
      </c>
      <c r="R45" s="257"/>
      <c r="S45" s="269">
        <v>442</v>
      </c>
      <c r="T45" s="264">
        <v>-11</v>
      </c>
      <c r="U45" s="374">
        <f>433+('AVENTOS planning tool'!$EB$3-'AVENTOS planning tool'!$EB$4)</f>
        <v>433</v>
      </c>
      <c r="V45" s="395">
        <f>433+('AVENTOS planning tool'!$EB$3-'AVENTOS planning tool'!$EB$4)</f>
        <v>433</v>
      </c>
      <c r="W45" s="375">
        <f t="shared" si="3"/>
        <v>9</v>
      </c>
      <c r="X45" s="393">
        <f t="shared" si="4"/>
        <v>9</v>
      </c>
      <c r="Y45" s="376">
        <f>433-('AVENTOS planning tool'!$DY$3-'AVENTOS planning tool'!$DY$4)</f>
        <v>433</v>
      </c>
      <c r="Z45" s="393">
        <f>433-('AVENTOS planning tool'!$DY$3-'AVENTOS planning tool'!$DY$4)</f>
        <v>433</v>
      </c>
      <c r="AB45" s="234">
        <v>492</v>
      </c>
      <c r="AC45" s="271">
        <v>-66.5</v>
      </c>
      <c r="AD45" s="374">
        <f>522+('AVENTOS planning tool'!$EB$3-'AVENTOS planning tool'!$EB$4)</f>
        <v>522</v>
      </c>
      <c r="AE45" s="395">
        <f>522+('AVENTOS planning tool'!$EB$3-'AVENTOS planning tool'!$EB$4)</f>
        <v>522</v>
      </c>
      <c r="AF45" s="375">
        <f t="shared" si="5"/>
        <v>-30</v>
      </c>
      <c r="AG45" s="393">
        <f t="shared" si="6"/>
        <v>-30</v>
      </c>
      <c r="AH45" s="376">
        <f>522-('AVENTOS planning tool'!$DY$3-'AVENTOS planning tool'!$DY$4)</f>
        <v>522</v>
      </c>
      <c r="AI45" s="393">
        <f>522-('AVENTOS planning tool'!$DY$3-'AVENTOS planning tool'!$DY$4)</f>
        <v>522</v>
      </c>
    </row>
    <row r="46" spans="1:35" x14ac:dyDescent="0.2">
      <c r="A46" s="256">
        <v>343</v>
      </c>
      <c r="B46" s="255">
        <v>67</v>
      </c>
      <c r="C46" s="374">
        <f>257+('AVENTOS planning tool'!$EB$3-'AVENTOS planning tool'!$EB$4)</f>
        <v>257</v>
      </c>
      <c r="D46" s="393">
        <f>257+('AVENTOS planning tool'!$EB$3-'AVENTOS planning tool'!$EB$4)</f>
        <v>257</v>
      </c>
      <c r="E46" s="375">
        <f t="shared" si="7"/>
        <v>86</v>
      </c>
      <c r="F46" s="393">
        <f t="shared" si="0"/>
        <v>86</v>
      </c>
      <c r="G46" s="376">
        <f>257-('AVENTOS planning tool'!$DY$3-'AVENTOS planning tool'!$DY$4)</f>
        <v>257</v>
      </c>
      <c r="H46" s="393">
        <f>C46-('AVENTOS planning tool'!$DY$3-'AVENTOS planning tool'!$DY$4)</f>
        <v>257</v>
      </c>
      <c r="I46" s="257"/>
      <c r="J46" s="256">
        <v>393</v>
      </c>
      <c r="K46" s="255">
        <v>28.5</v>
      </c>
      <c r="L46" s="374">
        <f>345+('AVENTOS planning tool'!$EB$3-'AVENTOS planning tool'!$EB$4)</f>
        <v>345</v>
      </c>
      <c r="M46" s="395">
        <f>345+('AVENTOS planning tool'!$EB$3-'AVENTOS planning tool'!$EB$4)</f>
        <v>345</v>
      </c>
      <c r="N46" s="375">
        <f t="shared" si="1"/>
        <v>48</v>
      </c>
      <c r="O46" s="393">
        <f t="shared" si="2"/>
        <v>48</v>
      </c>
      <c r="P46" s="376">
        <f>345-('AVENTOS planning tool'!$DY$3-'AVENTOS planning tool'!$DY$4)</f>
        <v>345</v>
      </c>
      <c r="Q46" s="393">
        <f>345-('AVENTOS planning tool'!$DY$3-'AVENTOS planning tool'!$DY$4)</f>
        <v>345</v>
      </c>
      <c r="R46" s="257"/>
      <c r="S46" s="269">
        <v>443</v>
      </c>
      <c r="T46" s="264">
        <v>-10</v>
      </c>
      <c r="U46" s="374">
        <f>433+('AVENTOS planning tool'!$EB$3-'AVENTOS planning tool'!$EB$4)</f>
        <v>433</v>
      </c>
      <c r="V46" s="395">
        <f>433+('AVENTOS planning tool'!$EB$3-'AVENTOS planning tool'!$EB$4)</f>
        <v>433</v>
      </c>
      <c r="W46" s="375">
        <f t="shared" si="3"/>
        <v>10</v>
      </c>
      <c r="X46" s="393">
        <f t="shared" si="4"/>
        <v>10</v>
      </c>
      <c r="Y46" s="376">
        <f>433-('AVENTOS planning tool'!$DY$3-'AVENTOS planning tool'!$DY$4)</f>
        <v>433</v>
      </c>
      <c r="Z46" s="393">
        <f>433-('AVENTOS planning tool'!$DY$3-'AVENTOS planning tool'!$DY$4)</f>
        <v>433</v>
      </c>
      <c r="AB46" s="234">
        <v>493</v>
      </c>
      <c r="AC46" s="271">
        <v>-65.5</v>
      </c>
      <c r="AD46" s="374">
        <f>522+('AVENTOS planning tool'!$EB$3-'AVENTOS planning tool'!$EB$4)</f>
        <v>522</v>
      </c>
      <c r="AE46" s="395">
        <f>522+('AVENTOS planning tool'!$EB$3-'AVENTOS planning tool'!$EB$4)</f>
        <v>522</v>
      </c>
      <c r="AF46" s="375">
        <f t="shared" si="5"/>
        <v>-29</v>
      </c>
      <c r="AG46" s="393">
        <f t="shared" si="6"/>
        <v>-29</v>
      </c>
      <c r="AH46" s="376">
        <f>522-('AVENTOS planning tool'!$DY$3-'AVENTOS planning tool'!$DY$4)</f>
        <v>522</v>
      </c>
      <c r="AI46" s="393">
        <f>522-('AVENTOS planning tool'!$DY$3-'AVENTOS planning tool'!$DY$4)</f>
        <v>522</v>
      </c>
    </row>
    <row r="47" spans="1:35" x14ac:dyDescent="0.2">
      <c r="A47" s="256">
        <v>344</v>
      </c>
      <c r="B47" s="255">
        <v>68</v>
      </c>
      <c r="C47" s="374">
        <f>257+('AVENTOS planning tool'!$EB$3-'AVENTOS planning tool'!$EB$4)</f>
        <v>257</v>
      </c>
      <c r="D47" s="393">
        <f>257+('AVENTOS planning tool'!$EB$3-'AVENTOS planning tool'!$EB$4)</f>
        <v>257</v>
      </c>
      <c r="E47" s="375">
        <f t="shared" si="7"/>
        <v>87</v>
      </c>
      <c r="F47" s="393">
        <f t="shared" si="0"/>
        <v>87</v>
      </c>
      <c r="G47" s="376">
        <f>257-('AVENTOS planning tool'!$DY$3-'AVENTOS planning tool'!$DY$4)</f>
        <v>257</v>
      </c>
      <c r="H47" s="393">
        <f>C47-('AVENTOS planning tool'!$DY$3-'AVENTOS planning tool'!$DY$4)</f>
        <v>257</v>
      </c>
      <c r="I47" s="257"/>
      <c r="J47" s="256">
        <v>394</v>
      </c>
      <c r="K47" s="255">
        <v>29.5</v>
      </c>
      <c r="L47" s="374">
        <f>345+('AVENTOS planning tool'!$EB$3-'AVENTOS planning tool'!$EB$4)</f>
        <v>345</v>
      </c>
      <c r="M47" s="395">
        <f>345+('AVENTOS planning tool'!$EB$3-'AVENTOS planning tool'!$EB$4)</f>
        <v>345</v>
      </c>
      <c r="N47" s="375">
        <f t="shared" si="1"/>
        <v>49</v>
      </c>
      <c r="O47" s="393">
        <f t="shared" si="2"/>
        <v>49</v>
      </c>
      <c r="P47" s="376">
        <f>345-('AVENTOS planning tool'!$DY$3-'AVENTOS planning tool'!$DY$4)</f>
        <v>345</v>
      </c>
      <c r="Q47" s="393">
        <f>345-('AVENTOS planning tool'!$DY$3-'AVENTOS planning tool'!$DY$4)</f>
        <v>345</v>
      </c>
      <c r="R47" s="257"/>
      <c r="S47" s="269">
        <v>444</v>
      </c>
      <c r="T47" s="264">
        <v>-9</v>
      </c>
      <c r="U47" s="374">
        <f>433+('AVENTOS planning tool'!$EB$3-'AVENTOS planning tool'!$EB$4)</f>
        <v>433</v>
      </c>
      <c r="V47" s="395">
        <f>433+('AVENTOS planning tool'!$EB$3-'AVENTOS planning tool'!$EB$4)</f>
        <v>433</v>
      </c>
      <c r="W47" s="375">
        <f t="shared" si="3"/>
        <v>11</v>
      </c>
      <c r="X47" s="393">
        <f t="shared" si="4"/>
        <v>11</v>
      </c>
      <c r="Y47" s="376">
        <f>433-('AVENTOS planning tool'!$DY$3-'AVENTOS planning tool'!$DY$4)</f>
        <v>433</v>
      </c>
      <c r="Z47" s="393">
        <f>433-('AVENTOS planning tool'!$DY$3-'AVENTOS planning tool'!$DY$4)</f>
        <v>433</v>
      </c>
      <c r="AB47" s="234">
        <v>494</v>
      </c>
      <c r="AC47" s="271">
        <v>-64.5</v>
      </c>
      <c r="AD47" s="374">
        <f>522+('AVENTOS planning tool'!$EB$3-'AVENTOS planning tool'!$EB$4)</f>
        <v>522</v>
      </c>
      <c r="AE47" s="395">
        <f>522+('AVENTOS planning tool'!$EB$3-'AVENTOS planning tool'!$EB$4)</f>
        <v>522</v>
      </c>
      <c r="AF47" s="375">
        <f t="shared" si="5"/>
        <v>-28</v>
      </c>
      <c r="AG47" s="393">
        <f t="shared" si="6"/>
        <v>-28</v>
      </c>
      <c r="AH47" s="376">
        <f>522-('AVENTOS planning tool'!$DY$3-'AVENTOS planning tool'!$DY$4)</f>
        <v>522</v>
      </c>
      <c r="AI47" s="393">
        <f>522-('AVENTOS planning tool'!$DY$3-'AVENTOS planning tool'!$DY$4)</f>
        <v>522</v>
      </c>
    </row>
    <row r="48" spans="1:35" x14ac:dyDescent="0.2">
      <c r="A48" s="256">
        <v>345</v>
      </c>
      <c r="B48" s="255">
        <v>69</v>
      </c>
      <c r="C48" s="374">
        <f>257+('AVENTOS planning tool'!$EB$3-'AVENTOS planning tool'!$EB$4)</f>
        <v>257</v>
      </c>
      <c r="D48" s="393">
        <f>257+('AVENTOS planning tool'!$EB$3-'AVENTOS planning tool'!$EB$4)</f>
        <v>257</v>
      </c>
      <c r="E48" s="375">
        <f t="shared" si="7"/>
        <v>88</v>
      </c>
      <c r="F48" s="393">
        <f t="shared" si="0"/>
        <v>88</v>
      </c>
      <c r="G48" s="376">
        <f>257-('AVENTOS planning tool'!$DY$3-'AVENTOS planning tool'!$DY$4)</f>
        <v>257</v>
      </c>
      <c r="H48" s="393">
        <f>C48-('AVENTOS planning tool'!$DY$3-'AVENTOS planning tool'!$DY$4)</f>
        <v>257</v>
      </c>
      <c r="I48" s="257"/>
      <c r="J48" s="256">
        <v>395</v>
      </c>
      <c r="K48" s="255">
        <v>30.5</v>
      </c>
      <c r="L48" s="374">
        <f>345+('AVENTOS planning tool'!$EB$3-'AVENTOS planning tool'!$EB$4)</f>
        <v>345</v>
      </c>
      <c r="M48" s="395">
        <f>345+('AVENTOS planning tool'!$EB$3-'AVENTOS planning tool'!$EB$4)</f>
        <v>345</v>
      </c>
      <c r="N48" s="375">
        <f t="shared" si="1"/>
        <v>50</v>
      </c>
      <c r="O48" s="393">
        <f t="shared" si="2"/>
        <v>50</v>
      </c>
      <c r="P48" s="376">
        <f>345-('AVENTOS planning tool'!$DY$3-'AVENTOS planning tool'!$DY$4)</f>
        <v>345</v>
      </c>
      <c r="Q48" s="393">
        <f>345-('AVENTOS planning tool'!$DY$3-'AVENTOS planning tool'!$DY$4)</f>
        <v>345</v>
      </c>
      <c r="R48" s="257"/>
      <c r="S48" s="269">
        <v>445</v>
      </c>
      <c r="T48" s="264">
        <v>-8</v>
      </c>
      <c r="U48" s="374">
        <f>433+('AVENTOS planning tool'!$EB$3-'AVENTOS planning tool'!$EB$4)</f>
        <v>433</v>
      </c>
      <c r="V48" s="395">
        <f>433+('AVENTOS planning tool'!$EB$3-'AVENTOS planning tool'!$EB$4)</f>
        <v>433</v>
      </c>
      <c r="W48" s="375">
        <f t="shared" si="3"/>
        <v>12</v>
      </c>
      <c r="X48" s="393">
        <f t="shared" si="4"/>
        <v>12</v>
      </c>
      <c r="Y48" s="376">
        <f>433-('AVENTOS planning tool'!$DY$3-'AVENTOS planning tool'!$DY$4)</f>
        <v>433</v>
      </c>
      <c r="Z48" s="393">
        <f>433-('AVENTOS planning tool'!$DY$3-'AVENTOS planning tool'!$DY$4)</f>
        <v>433</v>
      </c>
      <c r="AB48" s="234">
        <v>495</v>
      </c>
      <c r="AC48" s="271">
        <v>-63.5</v>
      </c>
      <c r="AD48" s="374">
        <f>522+('AVENTOS planning tool'!$EB$3-'AVENTOS planning tool'!$EB$4)</f>
        <v>522</v>
      </c>
      <c r="AE48" s="395">
        <f>522+('AVENTOS planning tool'!$EB$3-'AVENTOS planning tool'!$EB$4)</f>
        <v>522</v>
      </c>
      <c r="AF48" s="375">
        <f t="shared" si="5"/>
        <v>-27</v>
      </c>
      <c r="AG48" s="393">
        <f t="shared" si="6"/>
        <v>-27</v>
      </c>
      <c r="AH48" s="376">
        <f>522-('AVENTOS planning tool'!$DY$3-'AVENTOS planning tool'!$DY$4)</f>
        <v>522</v>
      </c>
      <c r="AI48" s="393">
        <f>522-('AVENTOS planning tool'!$DY$3-'AVENTOS planning tool'!$DY$4)</f>
        <v>522</v>
      </c>
    </row>
    <row r="49" spans="1:35" x14ac:dyDescent="0.2">
      <c r="A49" s="256">
        <v>346</v>
      </c>
      <c r="B49" s="255">
        <v>70</v>
      </c>
      <c r="C49" s="374">
        <f>257+('AVENTOS planning tool'!$EB$3-'AVENTOS planning tool'!$EB$4)</f>
        <v>257</v>
      </c>
      <c r="D49" s="393">
        <f>257+('AVENTOS planning tool'!$EB$3-'AVENTOS planning tool'!$EB$4)</f>
        <v>257</v>
      </c>
      <c r="E49" s="375">
        <f t="shared" si="7"/>
        <v>89</v>
      </c>
      <c r="F49" s="393">
        <f t="shared" si="0"/>
        <v>89</v>
      </c>
      <c r="G49" s="376">
        <f>257-('AVENTOS planning tool'!$DY$3-'AVENTOS planning tool'!$DY$4)</f>
        <v>257</v>
      </c>
      <c r="H49" s="393">
        <f>C49-('AVENTOS planning tool'!$DY$3-'AVENTOS planning tool'!$DY$4)</f>
        <v>257</v>
      </c>
      <c r="I49" s="257"/>
      <c r="J49" s="256">
        <v>396</v>
      </c>
      <c r="K49" s="255">
        <v>31.5</v>
      </c>
      <c r="L49" s="374">
        <f>345+('AVENTOS planning tool'!$EB$3-'AVENTOS planning tool'!$EB$4)</f>
        <v>345</v>
      </c>
      <c r="M49" s="395">
        <f>345+('AVENTOS planning tool'!$EB$3-'AVENTOS planning tool'!$EB$4)</f>
        <v>345</v>
      </c>
      <c r="N49" s="375">
        <f t="shared" si="1"/>
        <v>51</v>
      </c>
      <c r="O49" s="393">
        <f t="shared" si="2"/>
        <v>51</v>
      </c>
      <c r="P49" s="376">
        <f>345-('AVENTOS planning tool'!$DY$3-'AVENTOS planning tool'!$DY$4)</f>
        <v>345</v>
      </c>
      <c r="Q49" s="393">
        <f>345-('AVENTOS planning tool'!$DY$3-'AVENTOS planning tool'!$DY$4)</f>
        <v>345</v>
      </c>
      <c r="R49" s="257"/>
      <c r="S49" s="269">
        <v>446</v>
      </c>
      <c r="T49" s="264">
        <v>-7</v>
      </c>
      <c r="U49" s="374">
        <f>433+('AVENTOS planning tool'!$EB$3-'AVENTOS planning tool'!$EB$4)</f>
        <v>433</v>
      </c>
      <c r="V49" s="395">
        <f>433+('AVENTOS planning tool'!$EB$3-'AVENTOS planning tool'!$EB$4)</f>
        <v>433</v>
      </c>
      <c r="W49" s="375">
        <f t="shared" si="3"/>
        <v>13</v>
      </c>
      <c r="X49" s="393">
        <f t="shared" si="4"/>
        <v>13</v>
      </c>
      <c r="Y49" s="376">
        <f>433-('AVENTOS planning tool'!$DY$3-'AVENTOS planning tool'!$DY$4)</f>
        <v>433</v>
      </c>
      <c r="Z49" s="393">
        <f>433-('AVENTOS planning tool'!$DY$3-'AVENTOS planning tool'!$DY$4)</f>
        <v>433</v>
      </c>
      <c r="AB49" s="234">
        <v>496</v>
      </c>
      <c r="AC49" s="271">
        <v>-62.5</v>
      </c>
      <c r="AD49" s="374">
        <f>522+('AVENTOS planning tool'!$EB$3-'AVENTOS planning tool'!$EB$4)</f>
        <v>522</v>
      </c>
      <c r="AE49" s="395">
        <f>522+('AVENTOS planning tool'!$EB$3-'AVENTOS planning tool'!$EB$4)</f>
        <v>522</v>
      </c>
      <c r="AF49" s="375">
        <f t="shared" si="5"/>
        <v>-26</v>
      </c>
      <c r="AG49" s="393">
        <f t="shared" si="6"/>
        <v>-26</v>
      </c>
      <c r="AH49" s="376">
        <f>522-('AVENTOS planning tool'!$DY$3-'AVENTOS planning tool'!$DY$4)</f>
        <v>522</v>
      </c>
      <c r="AI49" s="393">
        <f>522-('AVENTOS planning tool'!$DY$3-'AVENTOS planning tool'!$DY$4)</f>
        <v>522</v>
      </c>
    </row>
    <row r="50" spans="1:35" x14ac:dyDescent="0.2">
      <c r="A50" s="256">
        <v>347</v>
      </c>
      <c r="B50" s="255">
        <v>71</v>
      </c>
      <c r="C50" s="374">
        <f>257+('AVENTOS planning tool'!$EB$3-'AVENTOS planning tool'!$EB$4)</f>
        <v>257</v>
      </c>
      <c r="D50" s="393">
        <f>257+('AVENTOS planning tool'!$EB$3-'AVENTOS planning tool'!$EB$4)</f>
        <v>257</v>
      </c>
      <c r="E50" s="375">
        <f t="shared" si="7"/>
        <v>90</v>
      </c>
      <c r="F50" s="393">
        <f t="shared" si="0"/>
        <v>90</v>
      </c>
      <c r="G50" s="376">
        <f>257-('AVENTOS planning tool'!$DY$3-'AVENTOS planning tool'!$DY$4)</f>
        <v>257</v>
      </c>
      <c r="H50" s="393">
        <f>C50-('AVENTOS planning tool'!$DY$3-'AVENTOS planning tool'!$DY$4)</f>
        <v>257</v>
      </c>
      <c r="I50" s="257"/>
      <c r="J50" s="256">
        <v>397</v>
      </c>
      <c r="K50" s="255">
        <v>32.5</v>
      </c>
      <c r="L50" s="374">
        <f>345+('AVENTOS planning tool'!$EB$3-'AVENTOS planning tool'!$EB$4)</f>
        <v>345</v>
      </c>
      <c r="M50" s="395">
        <f>345+('AVENTOS planning tool'!$EB$3-'AVENTOS planning tool'!$EB$4)</f>
        <v>345</v>
      </c>
      <c r="N50" s="375">
        <f t="shared" si="1"/>
        <v>52</v>
      </c>
      <c r="O50" s="393">
        <f t="shared" si="2"/>
        <v>52</v>
      </c>
      <c r="P50" s="376">
        <f>345-('AVENTOS planning tool'!$DY$3-'AVENTOS planning tool'!$DY$4)</f>
        <v>345</v>
      </c>
      <c r="Q50" s="393">
        <f>345-('AVENTOS planning tool'!$DY$3-'AVENTOS planning tool'!$DY$4)</f>
        <v>345</v>
      </c>
      <c r="R50" s="257"/>
      <c r="S50" s="269">
        <v>447</v>
      </c>
      <c r="T50" s="264">
        <v>-6</v>
      </c>
      <c r="U50" s="374">
        <f>433+('AVENTOS planning tool'!$EB$3-'AVENTOS planning tool'!$EB$4)</f>
        <v>433</v>
      </c>
      <c r="V50" s="395">
        <f>433+('AVENTOS planning tool'!$EB$3-'AVENTOS planning tool'!$EB$4)</f>
        <v>433</v>
      </c>
      <c r="W50" s="375">
        <f t="shared" si="3"/>
        <v>14</v>
      </c>
      <c r="X50" s="393">
        <f t="shared" si="4"/>
        <v>14</v>
      </c>
      <c r="Y50" s="376">
        <f>433-('AVENTOS planning tool'!$DY$3-'AVENTOS planning tool'!$DY$4)</f>
        <v>433</v>
      </c>
      <c r="Z50" s="393">
        <f>433-('AVENTOS planning tool'!$DY$3-'AVENTOS planning tool'!$DY$4)</f>
        <v>433</v>
      </c>
      <c r="AB50" s="234">
        <v>497</v>
      </c>
      <c r="AC50" s="271">
        <v>-61.5</v>
      </c>
      <c r="AD50" s="374">
        <f>522+('AVENTOS planning tool'!$EB$3-'AVENTOS planning tool'!$EB$4)</f>
        <v>522</v>
      </c>
      <c r="AE50" s="395">
        <f>522+('AVENTOS planning tool'!$EB$3-'AVENTOS planning tool'!$EB$4)</f>
        <v>522</v>
      </c>
      <c r="AF50" s="375">
        <f t="shared" si="5"/>
        <v>-25</v>
      </c>
      <c r="AG50" s="393">
        <f t="shared" si="6"/>
        <v>-25</v>
      </c>
      <c r="AH50" s="376">
        <f>522-('AVENTOS planning tool'!$DY$3-'AVENTOS planning tool'!$DY$4)</f>
        <v>522</v>
      </c>
      <c r="AI50" s="393">
        <f>522-('AVENTOS planning tool'!$DY$3-'AVENTOS planning tool'!$DY$4)</f>
        <v>522</v>
      </c>
    </row>
    <row r="51" spans="1:35" x14ac:dyDescent="0.2">
      <c r="A51" s="256">
        <v>348</v>
      </c>
      <c r="B51" s="255">
        <v>72</v>
      </c>
      <c r="C51" s="374">
        <f>257+('AVENTOS planning tool'!$EB$3-'AVENTOS planning tool'!$EB$4)</f>
        <v>257</v>
      </c>
      <c r="D51" s="393">
        <f>257+('AVENTOS planning tool'!$EB$3-'AVENTOS planning tool'!$EB$4)</f>
        <v>257</v>
      </c>
      <c r="E51" s="375">
        <f t="shared" si="7"/>
        <v>91</v>
      </c>
      <c r="F51" s="393">
        <f t="shared" si="0"/>
        <v>91</v>
      </c>
      <c r="G51" s="376">
        <f>257-('AVENTOS planning tool'!$DY$3-'AVENTOS planning tool'!$DY$4)</f>
        <v>257</v>
      </c>
      <c r="H51" s="393">
        <f>C51-('AVENTOS planning tool'!$DY$3-'AVENTOS planning tool'!$DY$4)</f>
        <v>257</v>
      </c>
      <c r="I51" s="257"/>
      <c r="J51" s="256">
        <v>398</v>
      </c>
      <c r="K51" s="255">
        <v>33.5</v>
      </c>
      <c r="L51" s="374">
        <f>345+('AVENTOS planning tool'!$EB$3-'AVENTOS planning tool'!$EB$4)</f>
        <v>345</v>
      </c>
      <c r="M51" s="395">
        <f>345+('AVENTOS planning tool'!$EB$3-'AVENTOS planning tool'!$EB$4)</f>
        <v>345</v>
      </c>
      <c r="N51" s="375">
        <f t="shared" si="1"/>
        <v>53</v>
      </c>
      <c r="O51" s="393">
        <f t="shared" si="2"/>
        <v>53</v>
      </c>
      <c r="P51" s="376">
        <f>345-('AVENTOS planning tool'!$DY$3-'AVENTOS planning tool'!$DY$4)</f>
        <v>345</v>
      </c>
      <c r="Q51" s="393">
        <f>345-('AVENTOS planning tool'!$DY$3-'AVENTOS planning tool'!$DY$4)</f>
        <v>345</v>
      </c>
      <c r="R51" s="257"/>
      <c r="S51" s="269">
        <v>448</v>
      </c>
      <c r="T51" s="264">
        <v>-5</v>
      </c>
      <c r="U51" s="374">
        <f>433+('AVENTOS planning tool'!$EB$3-'AVENTOS planning tool'!$EB$4)</f>
        <v>433</v>
      </c>
      <c r="V51" s="395">
        <f>433+('AVENTOS planning tool'!$EB$3-'AVENTOS planning tool'!$EB$4)</f>
        <v>433</v>
      </c>
      <c r="W51" s="375">
        <f t="shared" si="3"/>
        <v>15</v>
      </c>
      <c r="X51" s="393">
        <f t="shared" si="4"/>
        <v>15</v>
      </c>
      <c r="Y51" s="376">
        <f>433-('AVENTOS planning tool'!$DY$3-'AVENTOS planning tool'!$DY$4)</f>
        <v>433</v>
      </c>
      <c r="Z51" s="393">
        <f>433-('AVENTOS planning tool'!$DY$3-'AVENTOS planning tool'!$DY$4)</f>
        <v>433</v>
      </c>
      <c r="AB51" s="234">
        <v>498</v>
      </c>
      <c r="AC51" s="271">
        <v>-60.5</v>
      </c>
      <c r="AD51" s="374">
        <f>522+('AVENTOS planning tool'!$EB$3-'AVENTOS planning tool'!$EB$4)</f>
        <v>522</v>
      </c>
      <c r="AE51" s="395">
        <f>522+('AVENTOS planning tool'!$EB$3-'AVENTOS planning tool'!$EB$4)</f>
        <v>522</v>
      </c>
      <c r="AF51" s="375">
        <f t="shared" si="5"/>
        <v>-24</v>
      </c>
      <c r="AG51" s="393">
        <f t="shared" si="6"/>
        <v>-24</v>
      </c>
      <c r="AH51" s="376">
        <f>522-('AVENTOS planning tool'!$DY$3-'AVENTOS planning tool'!$DY$4)</f>
        <v>522</v>
      </c>
      <c r="AI51" s="393">
        <f>522-('AVENTOS planning tool'!$DY$3-'AVENTOS planning tool'!$DY$4)</f>
        <v>522</v>
      </c>
    </row>
    <row r="52" spans="1:35" x14ac:dyDescent="0.2">
      <c r="A52" s="258">
        <v>349</v>
      </c>
      <c r="B52" s="255">
        <v>73</v>
      </c>
      <c r="C52" s="374">
        <f>257+('AVENTOS planning tool'!$EB$3-'AVENTOS planning tool'!$EB$4)</f>
        <v>257</v>
      </c>
      <c r="D52" s="393">
        <f>257+('AVENTOS planning tool'!$EB$3-'AVENTOS planning tool'!$EB$4)</f>
        <v>257</v>
      </c>
      <c r="E52" s="375">
        <f t="shared" si="7"/>
        <v>92</v>
      </c>
      <c r="F52" s="393">
        <f t="shared" si="0"/>
        <v>92</v>
      </c>
      <c r="G52" s="376">
        <f>257-('AVENTOS planning tool'!$DY$3-'AVENTOS planning tool'!$DY$4)</f>
        <v>257</v>
      </c>
      <c r="H52" s="393">
        <f>C52-('AVENTOS planning tool'!$DY$3-'AVENTOS planning tool'!$DY$4)</f>
        <v>257</v>
      </c>
      <c r="I52" s="257"/>
      <c r="J52" s="258">
        <v>399</v>
      </c>
      <c r="K52" s="255">
        <v>34.5</v>
      </c>
      <c r="L52" s="374">
        <f>345+('AVENTOS planning tool'!$EB$3-'AVENTOS planning tool'!$EB$4)</f>
        <v>345</v>
      </c>
      <c r="M52" s="395">
        <f>345+('AVENTOS planning tool'!$EB$3-'AVENTOS planning tool'!$EB$4)</f>
        <v>345</v>
      </c>
      <c r="N52" s="375">
        <f t="shared" si="1"/>
        <v>54</v>
      </c>
      <c r="O52" s="393">
        <f t="shared" si="2"/>
        <v>54</v>
      </c>
      <c r="P52" s="376">
        <f>345-('AVENTOS planning tool'!$DY$3-'AVENTOS planning tool'!$DY$4)</f>
        <v>345</v>
      </c>
      <c r="Q52" s="393">
        <f>345-('AVENTOS planning tool'!$DY$3-'AVENTOS planning tool'!$DY$4)</f>
        <v>345</v>
      </c>
      <c r="R52" s="257"/>
      <c r="S52" s="269">
        <v>449</v>
      </c>
      <c r="T52" s="264">
        <v>-4</v>
      </c>
      <c r="U52" s="374">
        <f>433+('AVENTOS planning tool'!$EB$3-'AVENTOS planning tool'!$EB$4)</f>
        <v>433</v>
      </c>
      <c r="V52" s="395">
        <f>433+('AVENTOS planning tool'!$EB$3-'AVENTOS planning tool'!$EB$4)</f>
        <v>433</v>
      </c>
      <c r="W52" s="375">
        <f t="shared" si="3"/>
        <v>16</v>
      </c>
      <c r="X52" s="393">
        <f t="shared" si="4"/>
        <v>16</v>
      </c>
      <c r="Y52" s="376">
        <f>433-('AVENTOS planning tool'!$DY$3-'AVENTOS planning tool'!$DY$4)</f>
        <v>433</v>
      </c>
      <c r="Z52" s="393">
        <f>433-('AVENTOS planning tool'!$DY$3-'AVENTOS planning tool'!$DY$4)</f>
        <v>433</v>
      </c>
      <c r="AB52" s="234">
        <v>499</v>
      </c>
      <c r="AC52" s="271">
        <v>-59.5</v>
      </c>
      <c r="AD52" s="374">
        <f>522+('AVENTOS planning tool'!$EB$3-'AVENTOS planning tool'!$EB$4)</f>
        <v>522</v>
      </c>
      <c r="AE52" s="395">
        <f>522+('AVENTOS planning tool'!$EB$3-'AVENTOS planning tool'!$EB$4)</f>
        <v>522</v>
      </c>
      <c r="AF52" s="375">
        <f t="shared" si="5"/>
        <v>-23</v>
      </c>
      <c r="AG52" s="393">
        <f t="shared" si="6"/>
        <v>-23</v>
      </c>
      <c r="AH52" s="376">
        <f>522-('AVENTOS planning tool'!$DY$3-'AVENTOS planning tool'!$DY$4)</f>
        <v>522</v>
      </c>
      <c r="AI52" s="393">
        <f>522-('AVENTOS planning tool'!$DY$3-'AVENTOS planning tool'!$DY$4)</f>
        <v>522</v>
      </c>
    </row>
    <row r="53" spans="1:35" x14ac:dyDescent="0.2">
      <c r="S53" s="269">
        <v>450</v>
      </c>
      <c r="T53" s="264">
        <v>-3</v>
      </c>
      <c r="U53" s="374">
        <f>433+('AVENTOS planning tool'!$EB$3-'AVENTOS planning tool'!$EB$4)</f>
        <v>433</v>
      </c>
      <c r="V53" s="395">
        <f>433+('AVENTOS planning tool'!$EB$3-'AVENTOS planning tool'!$EB$4)</f>
        <v>433</v>
      </c>
      <c r="W53" s="375">
        <f t="shared" si="3"/>
        <v>17</v>
      </c>
      <c r="X53" s="393">
        <f t="shared" si="4"/>
        <v>17</v>
      </c>
      <c r="Y53" s="376">
        <f>433-('AVENTOS planning tool'!$DY$3-'AVENTOS planning tool'!$DY$4)</f>
        <v>433</v>
      </c>
      <c r="Z53" s="393">
        <f>433-('AVENTOS planning tool'!$DY$3-'AVENTOS planning tool'!$DY$4)</f>
        <v>433</v>
      </c>
      <c r="AB53" s="234">
        <v>500</v>
      </c>
      <c r="AC53" s="271">
        <v>-58.5</v>
      </c>
      <c r="AD53" s="374">
        <f>522+('AVENTOS planning tool'!$EB$3-'AVENTOS planning tool'!$EB$4)</f>
        <v>522</v>
      </c>
      <c r="AE53" s="395">
        <f>522+('AVENTOS planning tool'!$EB$3-'AVENTOS planning tool'!$EB$4)</f>
        <v>522</v>
      </c>
      <c r="AF53" s="375">
        <f t="shared" si="5"/>
        <v>-22</v>
      </c>
      <c r="AG53" s="393">
        <f t="shared" si="6"/>
        <v>-22</v>
      </c>
      <c r="AH53" s="376">
        <f>522-('AVENTOS planning tool'!$DY$3-'AVENTOS planning tool'!$DY$4)</f>
        <v>522</v>
      </c>
      <c r="AI53" s="393">
        <f>522-('AVENTOS planning tool'!$DY$3-'AVENTOS planning tool'!$DY$4)</f>
        <v>522</v>
      </c>
    </row>
    <row r="54" spans="1:35" x14ac:dyDescent="0.2">
      <c r="S54" s="269">
        <v>451</v>
      </c>
      <c r="T54" s="264">
        <v>-2</v>
      </c>
      <c r="U54" s="374">
        <f>433+('AVENTOS planning tool'!$EB$3-'AVENTOS planning tool'!$EB$4)</f>
        <v>433</v>
      </c>
      <c r="V54" s="395">
        <f>433+('AVENTOS planning tool'!$EB$3-'AVENTOS planning tool'!$EB$4)</f>
        <v>433</v>
      </c>
      <c r="W54" s="375">
        <f t="shared" si="3"/>
        <v>18</v>
      </c>
      <c r="X54" s="393">
        <f t="shared" si="4"/>
        <v>18</v>
      </c>
      <c r="Y54" s="376">
        <f>433-('AVENTOS planning tool'!$DY$3-'AVENTOS planning tool'!$DY$4)</f>
        <v>433</v>
      </c>
      <c r="Z54" s="393">
        <f>433-('AVENTOS planning tool'!$DY$3-'AVENTOS planning tool'!$DY$4)</f>
        <v>433</v>
      </c>
      <c r="AB54" s="234">
        <v>501</v>
      </c>
      <c r="AC54" s="271">
        <v>-57.5</v>
      </c>
      <c r="AD54" s="374">
        <f>522+('AVENTOS planning tool'!$EB$3-'AVENTOS planning tool'!$EB$4)</f>
        <v>522</v>
      </c>
      <c r="AE54" s="395">
        <f>522+('AVENTOS planning tool'!$EB$3-'AVENTOS planning tool'!$EB$4)</f>
        <v>522</v>
      </c>
      <c r="AF54" s="375">
        <f t="shared" si="5"/>
        <v>-21</v>
      </c>
      <c r="AG54" s="393">
        <f t="shared" si="6"/>
        <v>-21</v>
      </c>
      <c r="AH54" s="376">
        <f>522-('AVENTOS planning tool'!$DY$3-'AVENTOS planning tool'!$DY$4)</f>
        <v>522</v>
      </c>
      <c r="AI54" s="393">
        <f>522-('AVENTOS planning tool'!$DY$3-'AVENTOS planning tool'!$DY$4)</f>
        <v>522</v>
      </c>
    </row>
    <row r="55" spans="1:35" x14ac:dyDescent="0.2">
      <c r="S55" s="269">
        <v>452</v>
      </c>
      <c r="T55" s="264">
        <v>-1</v>
      </c>
      <c r="U55" s="374">
        <f>433+('AVENTOS planning tool'!$EB$3-'AVENTOS planning tool'!$EB$4)</f>
        <v>433</v>
      </c>
      <c r="V55" s="395">
        <f>433+('AVENTOS planning tool'!$EB$3-'AVENTOS planning tool'!$EB$4)</f>
        <v>433</v>
      </c>
      <c r="W55" s="375">
        <f t="shared" si="3"/>
        <v>19</v>
      </c>
      <c r="X55" s="393">
        <f t="shared" si="4"/>
        <v>19</v>
      </c>
      <c r="Y55" s="376">
        <f>433-('AVENTOS planning tool'!$DY$3-'AVENTOS planning tool'!$DY$4)</f>
        <v>433</v>
      </c>
      <c r="Z55" s="393">
        <f>433-('AVENTOS planning tool'!$DY$3-'AVENTOS planning tool'!$DY$4)</f>
        <v>433</v>
      </c>
      <c r="AB55" s="234">
        <v>502</v>
      </c>
      <c r="AC55" s="271">
        <v>-56.5</v>
      </c>
      <c r="AD55" s="374">
        <f>522+('AVENTOS planning tool'!$EB$3-'AVENTOS planning tool'!$EB$4)</f>
        <v>522</v>
      </c>
      <c r="AE55" s="395">
        <f>522+('AVENTOS planning tool'!$EB$3-'AVENTOS planning tool'!$EB$4)</f>
        <v>522</v>
      </c>
      <c r="AF55" s="375">
        <f t="shared" si="5"/>
        <v>-20</v>
      </c>
      <c r="AG55" s="393">
        <f t="shared" si="6"/>
        <v>-20</v>
      </c>
      <c r="AH55" s="376">
        <f>522-('AVENTOS planning tool'!$DY$3-'AVENTOS planning tool'!$DY$4)</f>
        <v>522</v>
      </c>
      <c r="AI55" s="393">
        <f>522-('AVENTOS planning tool'!$DY$3-'AVENTOS planning tool'!$DY$4)</f>
        <v>522</v>
      </c>
    </row>
    <row r="56" spans="1:35" x14ac:dyDescent="0.2">
      <c r="S56" s="269">
        <v>453</v>
      </c>
      <c r="T56" s="264">
        <v>0</v>
      </c>
      <c r="U56" s="374">
        <f>433+('AVENTOS planning tool'!$EB$3-'AVENTOS planning tool'!$EB$4)</f>
        <v>433</v>
      </c>
      <c r="V56" s="395">
        <f>433+('AVENTOS planning tool'!$EB$3-'AVENTOS planning tool'!$EB$4)</f>
        <v>433</v>
      </c>
      <c r="W56" s="375">
        <f t="shared" si="3"/>
        <v>20</v>
      </c>
      <c r="X56" s="393">
        <f t="shared" si="4"/>
        <v>20</v>
      </c>
      <c r="Y56" s="376">
        <f>433-('AVENTOS planning tool'!$DY$3-'AVENTOS planning tool'!$DY$4)</f>
        <v>433</v>
      </c>
      <c r="Z56" s="393">
        <f>433-('AVENTOS planning tool'!$DY$3-'AVENTOS planning tool'!$DY$4)</f>
        <v>433</v>
      </c>
      <c r="AB56" s="234">
        <v>503</v>
      </c>
      <c r="AC56" s="271">
        <v>-55.5</v>
      </c>
      <c r="AD56" s="374">
        <f>522+('AVENTOS planning tool'!$EB$3-'AVENTOS planning tool'!$EB$4)</f>
        <v>522</v>
      </c>
      <c r="AE56" s="395">
        <f>522+('AVENTOS planning tool'!$EB$3-'AVENTOS planning tool'!$EB$4)</f>
        <v>522</v>
      </c>
      <c r="AF56" s="375">
        <f t="shared" si="5"/>
        <v>-19</v>
      </c>
      <c r="AG56" s="393">
        <f t="shared" si="6"/>
        <v>-19</v>
      </c>
      <c r="AH56" s="376">
        <f>522-('AVENTOS planning tool'!$DY$3-'AVENTOS planning tool'!$DY$4)</f>
        <v>522</v>
      </c>
      <c r="AI56" s="393">
        <f>522-('AVENTOS planning tool'!$DY$3-'AVENTOS planning tool'!$DY$4)</f>
        <v>522</v>
      </c>
    </row>
    <row r="57" spans="1:35" x14ac:dyDescent="0.2">
      <c r="S57" s="269">
        <v>454</v>
      </c>
      <c r="T57" s="264">
        <v>1</v>
      </c>
      <c r="U57" s="374">
        <f>433+('AVENTOS planning tool'!$EB$3-'AVENTOS planning tool'!$EB$4)</f>
        <v>433</v>
      </c>
      <c r="V57" s="395">
        <f>433+('AVENTOS planning tool'!$EB$3-'AVENTOS planning tool'!$EB$4)</f>
        <v>433</v>
      </c>
      <c r="W57" s="375">
        <f t="shared" si="3"/>
        <v>21</v>
      </c>
      <c r="X57" s="393">
        <f t="shared" si="4"/>
        <v>21</v>
      </c>
      <c r="Y57" s="376">
        <f>433-('AVENTOS planning tool'!$DY$3-'AVENTOS planning tool'!$DY$4)</f>
        <v>433</v>
      </c>
      <c r="Z57" s="393">
        <f>433-('AVENTOS planning tool'!$DY$3-'AVENTOS planning tool'!$DY$4)</f>
        <v>433</v>
      </c>
      <c r="AB57" s="234">
        <v>504</v>
      </c>
      <c r="AC57" s="271">
        <v>-54.5</v>
      </c>
      <c r="AD57" s="374">
        <f>522+('AVENTOS planning tool'!$EB$3-'AVENTOS planning tool'!$EB$4)</f>
        <v>522</v>
      </c>
      <c r="AE57" s="395">
        <f>522+('AVENTOS planning tool'!$EB$3-'AVENTOS planning tool'!$EB$4)</f>
        <v>522</v>
      </c>
      <c r="AF57" s="375">
        <f t="shared" si="5"/>
        <v>-18</v>
      </c>
      <c r="AG57" s="393">
        <f t="shared" si="6"/>
        <v>-18</v>
      </c>
      <c r="AH57" s="376">
        <f>522-('AVENTOS planning tool'!$DY$3-'AVENTOS planning tool'!$DY$4)</f>
        <v>522</v>
      </c>
      <c r="AI57" s="393">
        <f>522-('AVENTOS planning tool'!$DY$3-'AVENTOS planning tool'!$DY$4)</f>
        <v>522</v>
      </c>
    </row>
    <row r="58" spans="1:35" x14ac:dyDescent="0.2">
      <c r="S58" s="269">
        <v>455</v>
      </c>
      <c r="T58" s="264">
        <v>2</v>
      </c>
      <c r="U58" s="374">
        <f>433+('AVENTOS planning tool'!$EB$3-'AVENTOS planning tool'!$EB$4)</f>
        <v>433</v>
      </c>
      <c r="V58" s="395">
        <f>433+('AVENTOS planning tool'!$EB$3-'AVENTOS planning tool'!$EB$4)</f>
        <v>433</v>
      </c>
      <c r="W58" s="375">
        <f t="shared" si="3"/>
        <v>22</v>
      </c>
      <c r="X58" s="393">
        <f t="shared" si="4"/>
        <v>22</v>
      </c>
      <c r="Y58" s="376">
        <f>433-('AVENTOS planning tool'!$DY$3-'AVENTOS planning tool'!$DY$4)</f>
        <v>433</v>
      </c>
      <c r="Z58" s="393">
        <f>433-('AVENTOS planning tool'!$DY$3-'AVENTOS planning tool'!$DY$4)</f>
        <v>433</v>
      </c>
      <c r="AB58" s="234">
        <v>505</v>
      </c>
      <c r="AC58" s="271">
        <v>-53.5</v>
      </c>
      <c r="AD58" s="374">
        <f>522+('AVENTOS planning tool'!$EB$3-'AVENTOS planning tool'!$EB$4)</f>
        <v>522</v>
      </c>
      <c r="AE58" s="395">
        <f>522+('AVENTOS planning tool'!$EB$3-'AVENTOS planning tool'!$EB$4)</f>
        <v>522</v>
      </c>
      <c r="AF58" s="375">
        <f t="shared" si="5"/>
        <v>-17</v>
      </c>
      <c r="AG58" s="393">
        <f t="shared" si="6"/>
        <v>-17</v>
      </c>
      <c r="AH58" s="376">
        <f>522-('AVENTOS planning tool'!$DY$3-'AVENTOS planning tool'!$DY$4)</f>
        <v>522</v>
      </c>
      <c r="AI58" s="393">
        <f>522-('AVENTOS planning tool'!$DY$3-'AVENTOS planning tool'!$DY$4)</f>
        <v>522</v>
      </c>
    </row>
    <row r="59" spans="1:35" x14ac:dyDescent="0.2">
      <c r="S59" s="269">
        <v>456</v>
      </c>
      <c r="T59" s="264">
        <v>3</v>
      </c>
      <c r="U59" s="374">
        <f>433+('AVENTOS planning tool'!$EB$3-'AVENTOS planning tool'!$EB$4)</f>
        <v>433</v>
      </c>
      <c r="V59" s="395">
        <f>433+('AVENTOS planning tool'!$EB$3-'AVENTOS planning tool'!$EB$4)</f>
        <v>433</v>
      </c>
      <c r="W59" s="375">
        <f t="shared" si="3"/>
        <v>23</v>
      </c>
      <c r="X59" s="393">
        <f t="shared" si="4"/>
        <v>23</v>
      </c>
      <c r="Y59" s="376">
        <f>433-('AVENTOS planning tool'!$DY$3-'AVENTOS planning tool'!$DY$4)</f>
        <v>433</v>
      </c>
      <c r="Z59" s="393">
        <f>433-('AVENTOS planning tool'!$DY$3-'AVENTOS planning tool'!$DY$4)</f>
        <v>433</v>
      </c>
      <c r="AB59" s="234">
        <v>506</v>
      </c>
      <c r="AC59" s="271">
        <v>-52.5</v>
      </c>
      <c r="AD59" s="374">
        <f>522+('AVENTOS planning tool'!$EB$3-'AVENTOS planning tool'!$EB$4)</f>
        <v>522</v>
      </c>
      <c r="AE59" s="395">
        <f>522+('AVENTOS planning tool'!$EB$3-'AVENTOS planning tool'!$EB$4)</f>
        <v>522</v>
      </c>
      <c r="AF59" s="375">
        <f t="shared" si="5"/>
        <v>-16</v>
      </c>
      <c r="AG59" s="393">
        <f t="shared" si="6"/>
        <v>-16</v>
      </c>
      <c r="AH59" s="376">
        <f>522-('AVENTOS planning tool'!$DY$3-'AVENTOS planning tool'!$DY$4)</f>
        <v>522</v>
      </c>
      <c r="AI59" s="393">
        <f>522-('AVENTOS planning tool'!$DY$3-'AVENTOS planning tool'!$DY$4)</f>
        <v>522</v>
      </c>
    </row>
    <row r="60" spans="1:35" x14ac:dyDescent="0.2">
      <c r="S60" s="269">
        <v>457</v>
      </c>
      <c r="T60" s="264">
        <v>4</v>
      </c>
      <c r="U60" s="374">
        <f>433+('AVENTOS planning tool'!$EB$3-'AVENTOS planning tool'!$EB$4)</f>
        <v>433</v>
      </c>
      <c r="V60" s="395">
        <f>433+('AVENTOS planning tool'!$EB$3-'AVENTOS planning tool'!$EB$4)</f>
        <v>433</v>
      </c>
      <c r="W60" s="375">
        <f t="shared" si="3"/>
        <v>24</v>
      </c>
      <c r="X60" s="393">
        <f t="shared" si="4"/>
        <v>24</v>
      </c>
      <c r="Y60" s="376">
        <f>433-('AVENTOS planning tool'!$DY$3-'AVENTOS planning tool'!$DY$4)</f>
        <v>433</v>
      </c>
      <c r="Z60" s="393">
        <f>433-('AVENTOS planning tool'!$DY$3-'AVENTOS planning tool'!$DY$4)</f>
        <v>433</v>
      </c>
      <c r="AB60" s="234">
        <v>507</v>
      </c>
      <c r="AC60" s="271">
        <v>-51.5</v>
      </c>
      <c r="AD60" s="374">
        <f>522+('AVENTOS planning tool'!$EB$3-'AVENTOS planning tool'!$EB$4)</f>
        <v>522</v>
      </c>
      <c r="AE60" s="395">
        <f>522+('AVENTOS planning tool'!$EB$3-'AVENTOS planning tool'!$EB$4)</f>
        <v>522</v>
      </c>
      <c r="AF60" s="375">
        <f t="shared" si="5"/>
        <v>-15</v>
      </c>
      <c r="AG60" s="393">
        <f t="shared" si="6"/>
        <v>-15</v>
      </c>
      <c r="AH60" s="376">
        <f>522-('AVENTOS planning tool'!$DY$3-'AVENTOS planning tool'!$DY$4)</f>
        <v>522</v>
      </c>
      <c r="AI60" s="393">
        <f>522-('AVENTOS planning tool'!$DY$3-'AVENTOS planning tool'!$DY$4)</f>
        <v>522</v>
      </c>
    </row>
    <row r="61" spans="1:35" x14ac:dyDescent="0.2">
      <c r="S61" s="269">
        <v>458</v>
      </c>
      <c r="T61" s="264">
        <v>5</v>
      </c>
      <c r="U61" s="374">
        <f>433+('AVENTOS planning tool'!$EB$3-'AVENTOS planning tool'!$EB$4)</f>
        <v>433</v>
      </c>
      <c r="V61" s="395">
        <f>433+('AVENTOS planning tool'!$EB$3-'AVENTOS planning tool'!$EB$4)</f>
        <v>433</v>
      </c>
      <c r="W61" s="375">
        <f t="shared" si="3"/>
        <v>25</v>
      </c>
      <c r="X61" s="393">
        <f t="shared" si="4"/>
        <v>25</v>
      </c>
      <c r="Y61" s="376">
        <f>433-('AVENTOS planning tool'!$DY$3-'AVENTOS planning tool'!$DY$4)</f>
        <v>433</v>
      </c>
      <c r="Z61" s="393">
        <f>433-('AVENTOS planning tool'!$DY$3-'AVENTOS planning tool'!$DY$4)</f>
        <v>433</v>
      </c>
      <c r="AB61" s="234">
        <v>508</v>
      </c>
      <c r="AC61" s="271">
        <v>-50.5</v>
      </c>
      <c r="AD61" s="374">
        <f>522+('AVENTOS planning tool'!$EB$3-'AVENTOS planning tool'!$EB$4)</f>
        <v>522</v>
      </c>
      <c r="AE61" s="395">
        <f>522+('AVENTOS planning tool'!$EB$3-'AVENTOS planning tool'!$EB$4)</f>
        <v>522</v>
      </c>
      <c r="AF61" s="375">
        <f t="shared" si="5"/>
        <v>-14</v>
      </c>
      <c r="AG61" s="393">
        <f t="shared" si="6"/>
        <v>-14</v>
      </c>
      <c r="AH61" s="376">
        <f>522-('AVENTOS planning tool'!$DY$3-'AVENTOS planning tool'!$DY$4)</f>
        <v>522</v>
      </c>
      <c r="AI61" s="393">
        <f>522-('AVENTOS planning tool'!$DY$3-'AVENTOS planning tool'!$DY$4)</f>
        <v>522</v>
      </c>
    </row>
    <row r="62" spans="1:35" x14ac:dyDescent="0.2">
      <c r="S62" s="269">
        <v>459</v>
      </c>
      <c r="T62" s="264">
        <v>6</v>
      </c>
      <c r="U62" s="374">
        <f>433+('AVENTOS planning tool'!$EB$3-'AVENTOS planning tool'!$EB$4)</f>
        <v>433</v>
      </c>
      <c r="V62" s="395">
        <f>433+('AVENTOS planning tool'!$EB$3-'AVENTOS planning tool'!$EB$4)</f>
        <v>433</v>
      </c>
      <c r="W62" s="375">
        <f t="shared" si="3"/>
        <v>26</v>
      </c>
      <c r="X62" s="393">
        <f t="shared" si="4"/>
        <v>26</v>
      </c>
      <c r="Y62" s="376">
        <f>433-('AVENTOS planning tool'!$DY$3-'AVENTOS planning tool'!$DY$4)</f>
        <v>433</v>
      </c>
      <c r="Z62" s="393">
        <f>433-('AVENTOS planning tool'!$DY$3-'AVENTOS planning tool'!$DY$4)</f>
        <v>433</v>
      </c>
      <c r="AB62" s="234">
        <v>509</v>
      </c>
      <c r="AC62" s="271">
        <v>-49.5</v>
      </c>
      <c r="AD62" s="374">
        <f>522+('AVENTOS planning tool'!$EB$3-'AVENTOS planning tool'!$EB$4)</f>
        <v>522</v>
      </c>
      <c r="AE62" s="395">
        <f>522+('AVENTOS planning tool'!$EB$3-'AVENTOS planning tool'!$EB$4)</f>
        <v>522</v>
      </c>
      <c r="AF62" s="375">
        <f t="shared" si="5"/>
        <v>-13</v>
      </c>
      <c r="AG62" s="393">
        <f t="shared" si="6"/>
        <v>-13</v>
      </c>
      <c r="AH62" s="376">
        <f>522-('AVENTOS planning tool'!$DY$3-'AVENTOS planning tool'!$DY$4)</f>
        <v>522</v>
      </c>
      <c r="AI62" s="393">
        <f>522-('AVENTOS planning tool'!$DY$3-'AVENTOS planning tool'!$DY$4)</f>
        <v>522</v>
      </c>
    </row>
    <row r="63" spans="1:35" x14ac:dyDescent="0.2">
      <c r="S63" s="269">
        <v>460</v>
      </c>
      <c r="T63" s="264">
        <v>7</v>
      </c>
      <c r="U63" s="374">
        <f>433+('AVENTOS planning tool'!$EB$3-'AVENTOS planning tool'!$EB$4)</f>
        <v>433</v>
      </c>
      <c r="V63" s="395">
        <f>433+('AVENTOS planning tool'!$EB$3-'AVENTOS planning tool'!$EB$4)</f>
        <v>433</v>
      </c>
      <c r="W63" s="375">
        <f t="shared" si="3"/>
        <v>27</v>
      </c>
      <c r="X63" s="393">
        <f t="shared" si="4"/>
        <v>27</v>
      </c>
      <c r="Y63" s="376">
        <f>433-('AVENTOS planning tool'!$DY$3-'AVENTOS planning tool'!$DY$4)</f>
        <v>433</v>
      </c>
      <c r="Z63" s="393">
        <f>433-('AVENTOS planning tool'!$DY$3-'AVENTOS planning tool'!$DY$4)</f>
        <v>433</v>
      </c>
      <c r="AB63" s="234">
        <v>510</v>
      </c>
      <c r="AC63" s="271">
        <v>-48.5</v>
      </c>
      <c r="AD63" s="374">
        <f>522+('AVENTOS planning tool'!$EB$3-'AVENTOS planning tool'!$EB$4)</f>
        <v>522</v>
      </c>
      <c r="AE63" s="395">
        <f>522+('AVENTOS planning tool'!$EB$3-'AVENTOS planning tool'!$EB$4)</f>
        <v>522</v>
      </c>
      <c r="AF63" s="375">
        <f t="shared" si="5"/>
        <v>-12</v>
      </c>
      <c r="AG63" s="393">
        <f t="shared" si="6"/>
        <v>-12</v>
      </c>
      <c r="AH63" s="376">
        <f>522-('AVENTOS planning tool'!$DY$3-'AVENTOS planning tool'!$DY$4)</f>
        <v>522</v>
      </c>
      <c r="AI63" s="393">
        <f>522-('AVENTOS planning tool'!$DY$3-'AVENTOS planning tool'!$DY$4)</f>
        <v>522</v>
      </c>
    </row>
    <row r="64" spans="1:35" x14ac:dyDescent="0.2">
      <c r="S64" s="269">
        <v>461</v>
      </c>
      <c r="T64" s="264">
        <v>8</v>
      </c>
      <c r="U64" s="374">
        <f>433+('AVENTOS planning tool'!$EB$3-'AVENTOS planning tool'!$EB$4)</f>
        <v>433</v>
      </c>
      <c r="V64" s="395">
        <f>433+('AVENTOS planning tool'!$EB$3-'AVENTOS planning tool'!$EB$4)</f>
        <v>433</v>
      </c>
      <c r="W64" s="375">
        <f t="shared" si="3"/>
        <v>28</v>
      </c>
      <c r="X64" s="393">
        <f t="shared" si="4"/>
        <v>28</v>
      </c>
      <c r="Y64" s="376">
        <f>433-('AVENTOS planning tool'!$DY$3-'AVENTOS planning tool'!$DY$4)</f>
        <v>433</v>
      </c>
      <c r="Z64" s="393">
        <f>433-('AVENTOS planning tool'!$DY$3-'AVENTOS planning tool'!$DY$4)</f>
        <v>433</v>
      </c>
      <c r="AB64" s="234">
        <v>511</v>
      </c>
      <c r="AC64" s="271">
        <v>-47.5</v>
      </c>
      <c r="AD64" s="374">
        <f>522+('AVENTOS planning tool'!$EB$3-'AVENTOS planning tool'!$EB$4)</f>
        <v>522</v>
      </c>
      <c r="AE64" s="395">
        <f>522+('AVENTOS planning tool'!$EB$3-'AVENTOS planning tool'!$EB$4)</f>
        <v>522</v>
      </c>
      <c r="AF64" s="375">
        <f t="shared" si="5"/>
        <v>-11</v>
      </c>
      <c r="AG64" s="393">
        <f t="shared" si="6"/>
        <v>-11</v>
      </c>
      <c r="AH64" s="376">
        <f>522-('AVENTOS planning tool'!$DY$3-'AVENTOS planning tool'!$DY$4)</f>
        <v>522</v>
      </c>
      <c r="AI64" s="393">
        <f>522-('AVENTOS planning tool'!$DY$3-'AVENTOS planning tool'!$DY$4)</f>
        <v>522</v>
      </c>
    </row>
    <row r="65" spans="19:35" x14ac:dyDescent="0.2">
      <c r="S65" s="269">
        <v>462</v>
      </c>
      <c r="T65" s="264">
        <v>9</v>
      </c>
      <c r="U65" s="374">
        <f>433+('AVENTOS planning tool'!$EB$3-'AVENTOS planning tool'!$EB$4)</f>
        <v>433</v>
      </c>
      <c r="V65" s="395">
        <f>433+('AVENTOS planning tool'!$EB$3-'AVENTOS planning tool'!$EB$4)</f>
        <v>433</v>
      </c>
      <c r="W65" s="375">
        <f t="shared" si="3"/>
        <v>29</v>
      </c>
      <c r="X65" s="393">
        <f t="shared" si="4"/>
        <v>29</v>
      </c>
      <c r="Y65" s="376">
        <f>433-('AVENTOS planning tool'!$DY$3-'AVENTOS planning tool'!$DY$4)</f>
        <v>433</v>
      </c>
      <c r="Z65" s="393">
        <f>433-('AVENTOS planning tool'!$DY$3-'AVENTOS planning tool'!$DY$4)</f>
        <v>433</v>
      </c>
      <c r="AB65" s="234">
        <v>512</v>
      </c>
      <c r="AC65" s="271">
        <v>-46.5</v>
      </c>
      <c r="AD65" s="374">
        <f>522+('AVENTOS planning tool'!$EB$3-'AVENTOS planning tool'!$EB$4)</f>
        <v>522</v>
      </c>
      <c r="AE65" s="395">
        <f>522+('AVENTOS planning tool'!$EB$3-'AVENTOS planning tool'!$EB$4)</f>
        <v>522</v>
      </c>
      <c r="AF65" s="375">
        <f t="shared" si="5"/>
        <v>-10</v>
      </c>
      <c r="AG65" s="393">
        <f t="shared" si="6"/>
        <v>-10</v>
      </c>
      <c r="AH65" s="376">
        <f>522-('AVENTOS planning tool'!$DY$3-'AVENTOS planning tool'!$DY$4)</f>
        <v>522</v>
      </c>
      <c r="AI65" s="393">
        <f>522-('AVENTOS planning tool'!$DY$3-'AVENTOS planning tool'!$DY$4)</f>
        <v>522</v>
      </c>
    </row>
    <row r="66" spans="19:35" x14ac:dyDescent="0.2">
      <c r="S66" s="269">
        <v>463</v>
      </c>
      <c r="T66" s="264">
        <v>10</v>
      </c>
      <c r="U66" s="374">
        <f>433+('AVENTOS planning tool'!$EB$3-'AVENTOS planning tool'!$EB$4)</f>
        <v>433</v>
      </c>
      <c r="V66" s="395">
        <f>433+('AVENTOS planning tool'!$EB$3-'AVENTOS planning tool'!$EB$4)</f>
        <v>433</v>
      </c>
      <c r="W66" s="375">
        <f t="shared" si="3"/>
        <v>30</v>
      </c>
      <c r="X66" s="393">
        <f t="shared" si="4"/>
        <v>30</v>
      </c>
      <c r="Y66" s="376">
        <f>433-('AVENTOS planning tool'!$DY$3-'AVENTOS planning tool'!$DY$4)</f>
        <v>433</v>
      </c>
      <c r="Z66" s="393">
        <f>433-('AVENTOS planning tool'!$DY$3-'AVENTOS planning tool'!$DY$4)</f>
        <v>433</v>
      </c>
      <c r="AB66" s="234">
        <v>513</v>
      </c>
      <c r="AC66" s="271">
        <v>-45.5</v>
      </c>
      <c r="AD66" s="374">
        <f>522+('AVENTOS planning tool'!$EB$3-'AVENTOS planning tool'!$EB$4)</f>
        <v>522</v>
      </c>
      <c r="AE66" s="395">
        <f>522+('AVENTOS planning tool'!$EB$3-'AVENTOS planning tool'!$EB$4)</f>
        <v>522</v>
      </c>
      <c r="AF66" s="375">
        <f t="shared" si="5"/>
        <v>-9</v>
      </c>
      <c r="AG66" s="393">
        <f t="shared" si="6"/>
        <v>-9</v>
      </c>
      <c r="AH66" s="376">
        <f>522-('AVENTOS planning tool'!$DY$3-'AVENTOS planning tool'!$DY$4)</f>
        <v>522</v>
      </c>
      <c r="AI66" s="393">
        <f>522-('AVENTOS planning tool'!$DY$3-'AVENTOS planning tool'!$DY$4)</f>
        <v>522</v>
      </c>
    </row>
    <row r="67" spans="19:35" x14ac:dyDescent="0.2">
      <c r="S67" s="269">
        <v>464</v>
      </c>
      <c r="T67" s="264">
        <v>11</v>
      </c>
      <c r="U67" s="374">
        <f>433+('AVENTOS planning tool'!$EB$3-'AVENTOS planning tool'!$EB$4)</f>
        <v>433</v>
      </c>
      <c r="V67" s="395">
        <f>433+('AVENTOS planning tool'!$EB$3-'AVENTOS planning tool'!$EB$4)</f>
        <v>433</v>
      </c>
      <c r="W67" s="375">
        <f t="shared" si="3"/>
        <v>31</v>
      </c>
      <c r="X67" s="393">
        <f t="shared" si="4"/>
        <v>31</v>
      </c>
      <c r="Y67" s="376">
        <f>433-('AVENTOS planning tool'!$DY$3-'AVENTOS planning tool'!$DY$4)</f>
        <v>433</v>
      </c>
      <c r="Z67" s="393">
        <f>433-('AVENTOS planning tool'!$DY$3-'AVENTOS planning tool'!$DY$4)</f>
        <v>433</v>
      </c>
      <c r="AB67" s="234">
        <v>514</v>
      </c>
      <c r="AC67" s="271">
        <v>-44.5</v>
      </c>
      <c r="AD67" s="374">
        <f>522+('AVENTOS planning tool'!$EB$3-'AVENTOS planning tool'!$EB$4)</f>
        <v>522</v>
      </c>
      <c r="AE67" s="395">
        <f>522+('AVENTOS planning tool'!$EB$3-'AVENTOS planning tool'!$EB$4)</f>
        <v>522</v>
      </c>
      <c r="AF67" s="375">
        <f t="shared" si="5"/>
        <v>-8</v>
      </c>
      <c r="AG67" s="393">
        <f t="shared" si="6"/>
        <v>-8</v>
      </c>
      <c r="AH67" s="376">
        <f>522-('AVENTOS planning tool'!$DY$3-'AVENTOS planning tool'!$DY$4)</f>
        <v>522</v>
      </c>
      <c r="AI67" s="393">
        <f>522-('AVENTOS planning tool'!$DY$3-'AVENTOS planning tool'!$DY$4)</f>
        <v>522</v>
      </c>
    </row>
    <row r="68" spans="19:35" x14ac:dyDescent="0.2">
      <c r="S68" s="269">
        <v>465</v>
      </c>
      <c r="T68" s="264">
        <v>12</v>
      </c>
      <c r="U68" s="374">
        <f>433+('AVENTOS planning tool'!$EB$3-'AVENTOS planning tool'!$EB$4)</f>
        <v>433</v>
      </c>
      <c r="V68" s="395">
        <f>433+('AVENTOS planning tool'!$EB$3-'AVENTOS planning tool'!$EB$4)</f>
        <v>433</v>
      </c>
      <c r="W68" s="375">
        <f t="shared" ref="W68:W131" si="8">S68-U68</f>
        <v>32</v>
      </c>
      <c r="X68" s="393">
        <f t="shared" ref="X68:X131" si="9">S68-U68</f>
        <v>32</v>
      </c>
      <c r="Y68" s="376">
        <f>433-('AVENTOS planning tool'!$DY$3-'AVENTOS planning tool'!$DY$4)</f>
        <v>433</v>
      </c>
      <c r="Z68" s="393">
        <f>433-('AVENTOS planning tool'!$DY$3-'AVENTOS planning tool'!$DY$4)</f>
        <v>433</v>
      </c>
      <c r="AB68" s="234">
        <v>515</v>
      </c>
      <c r="AC68" s="271">
        <v>-43.5</v>
      </c>
      <c r="AD68" s="374">
        <f>522+('AVENTOS planning tool'!$EB$3-'AVENTOS planning tool'!$EB$4)</f>
        <v>522</v>
      </c>
      <c r="AE68" s="395">
        <f>522+('AVENTOS planning tool'!$EB$3-'AVENTOS planning tool'!$EB$4)</f>
        <v>522</v>
      </c>
      <c r="AF68" s="375">
        <f t="shared" ref="AF68:AF131" si="10">AB68-AD68</f>
        <v>-7</v>
      </c>
      <c r="AG68" s="393">
        <f t="shared" ref="AG68:AG131" si="11">AB68-AD68</f>
        <v>-7</v>
      </c>
      <c r="AH68" s="376">
        <f>522-('AVENTOS planning tool'!$DY$3-'AVENTOS planning tool'!$DY$4)</f>
        <v>522</v>
      </c>
      <c r="AI68" s="393">
        <f>522-('AVENTOS planning tool'!$DY$3-'AVENTOS planning tool'!$DY$4)</f>
        <v>522</v>
      </c>
    </row>
    <row r="69" spans="19:35" x14ac:dyDescent="0.2">
      <c r="S69" s="269">
        <v>466</v>
      </c>
      <c r="T69" s="264">
        <v>13</v>
      </c>
      <c r="U69" s="374">
        <f>433+('AVENTOS planning tool'!$EB$3-'AVENTOS planning tool'!$EB$4)</f>
        <v>433</v>
      </c>
      <c r="V69" s="395">
        <f>433+('AVENTOS planning tool'!$EB$3-'AVENTOS planning tool'!$EB$4)</f>
        <v>433</v>
      </c>
      <c r="W69" s="375">
        <f t="shared" si="8"/>
        <v>33</v>
      </c>
      <c r="X69" s="393">
        <f t="shared" si="9"/>
        <v>33</v>
      </c>
      <c r="Y69" s="376">
        <f>433-('AVENTOS planning tool'!$DY$3-'AVENTOS planning tool'!$DY$4)</f>
        <v>433</v>
      </c>
      <c r="Z69" s="393">
        <f>433-('AVENTOS planning tool'!$DY$3-'AVENTOS planning tool'!$DY$4)</f>
        <v>433</v>
      </c>
      <c r="AB69" s="234">
        <v>516</v>
      </c>
      <c r="AC69" s="271">
        <v>-42.5</v>
      </c>
      <c r="AD69" s="374">
        <f>522+('AVENTOS planning tool'!$EB$3-'AVENTOS planning tool'!$EB$4)</f>
        <v>522</v>
      </c>
      <c r="AE69" s="395">
        <f>522+('AVENTOS planning tool'!$EB$3-'AVENTOS planning tool'!$EB$4)</f>
        <v>522</v>
      </c>
      <c r="AF69" s="375">
        <f t="shared" si="10"/>
        <v>-6</v>
      </c>
      <c r="AG69" s="393">
        <f t="shared" si="11"/>
        <v>-6</v>
      </c>
      <c r="AH69" s="376">
        <f>522-('AVENTOS planning tool'!$DY$3-'AVENTOS planning tool'!$DY$4)</f>
        <v>522</v>
      </c>
      <c r="AI69" s="393">
        <f>522-('AVENTOS planning tool'!$DY$3-'AVENTOS planning tool'!$DY$4)</f>
        <v>522</v>
      </c>
    </row>
    <row r="70" spans="19:35" x14ac:dyDescent="0.2">
      <c r="S70" s="269">
        <v>467</v>
      </c>
      <c r="T70" s="264">
        <v>14</v>
      </c>
      <c r="U70" s="374">
        <f>433+('AVENTOS planning tool'!$EB$3-'AVENTOS planning tool'!$EB$4)</f>
        <v>433</v>
      </c>
      <c r="V70" s="395">
        <f>433+('AVENTOS planning tool'!$EB$3-'AVENTOS planning tool'!$EB$4)</f>
        <v>433</v>
      </c>
      <c r="W70" s="375">
        <f t="shared" si="8"/>
        <v>34</v>
      </c>
      <c r="X70" s="393">
        <f t="shared" si="9"/>
        <v>34</v>
      </c>
      <c r="Y70" s="376">
        <f>433-('AVENTOS planning tool'!$DY$3-'AVENTOS planning tool'!$DY$4)</f>
        <v>433</v>
      </c>
      <c r="Z70" s="393">
        <f>433-('AVENTOS planning tool'!$DY$3-'AVENTOS planning tool'!$DY$4)</f>
        <v>433</v>
      </c>
      <c r="AB70" s="234">
        <v>517</v>
      </c>
      <c r="AC70" s="271">
        <v>-41.5</v>
      </c>
      <c r="AD70" s="374">
        <f>522+('AVENTOS planning tool'!$EB$3-'AVENTOS planning tool'!$EB$4)</f>
        <v>522</v>
      </c>
      <c r="AE70" s="395">
        <f>522+('AVENTOS planning tool'!$EB$3-'AVENTOS planning tool'!$EB$4)</f>
        <v>522</v>
      </c>
      <c r="AF70" s="375">
        <f t="shared" si="10"/>
        <v>-5</v>
      </c>
      <c r="AG70" s="393">
        <f t="shared" si="11"/>
        <v>-5</v>
      </c>
      <c r="AH70" s="376">
        <f>522-('AVENTOS planning tool'!$DY$3-'AVENTOS planning tool'!$DY$4)</f>
        <v>522</v>
      </c>
      <c r="AI70" s="393">
        <f>522-('AVENTOS planning tool'!$DY$3-'AVENTOS planning tool'!$DY$4)</f>
        <v>522</v>
      </c>
    </row>
    <row r="71" spans="19:35" x14ac:dyDescent="0.2">
      <c r="S71" s="269">
        <v>468</v>
      </c>
      <c r="T71" s="264">
        <v>15</v>
      </c>
      <c r="U71" s="374">
        <f>433+('AVENTOS planning tool'!$EB$3-'AVENTOS planning tool'!$EB$4)</f>
        <v>433</v>
      </c>
      <c r="V71" s="395">
        <f>433+('AVENTOS planning tool'!$EB$3-'AVENTOS planning tool'!$EB$4)</f>
        <v>433</v>
      </c>
      <c r="W71" s="375">
        <f t="shared" si="8"/>
        <v>35</v>
      </c>
      <c r="X71" s="393">
        <f t="shared" si="9"/>
        <v>35</v>
      </c>
      <c r="Y71" s="376">
        <f>433-('AVENTOS planning tool'!$DY$3-'AVENTOS planning tool'!$DY$4)</f>
        <v>433</v>
      </c>
      <c r="Z71" s="393">
        <f>433-('AVENTOS planning tool'!$DY$3-'AVENTOS planning tool'!$DY$4)</f>
        <v>433</v>
      </c>
      <c r="AB71" s="234">
        <v>518</v>
      </c>
      <c r="AC71" s="271">
        <v>-40.5</v>
      </c>
      <c r="AD71" s="374">
        <f>522+('AVENTOS planning tool'!$EB$3-'AVENTOS planning tool'!$EB$4)</f>
        <v>522</v>
      </c>
      <c r="AE71" s="395">
        <f>522+('AVENTOS planning tool'!$EB$3-'AVENTOS planning tool'!$EB$4)</f>
        <v>522</v>
      </c>
      <c r="AF71" s="375">
        <f t="shared" si="10"/>
        <v>-4</v>
      </c>
      <c r="AG71" s="393">
        <f t="shared" si="11"/>
        <v>-4</v>
      </c>
      <c r="AH71" s="376">
        <f>522-('AVENTOS planning tool'!$DY$3-'AVENTOS planning tool'!$DY$4)</f>
        <v>522</v>
      </c>
      <c r="AI71" s="393">
        <f>522-('AVENTOS planning tool'!$DY$3-'AVENTOS planning tool'!$DY$4)</f>
        <v>522</v>
      </c>
    </row>
    <row r="72" spans="19:35" x14ac:dyDescent="0.2">
      <c r="S72" s="269">
        <v>469</v>
      </c>
      <c r="T72" s="264">
        <v>16</v>
      </c>
      <c r="U72" s="374">
        <f>433+('AVENTOS planning tool'!$EB$3-'AVENTOS planning tool'!$EB$4)</f>
        <v>433</v>
      </c>
      <c r="V72" s="395">
        <f>433+('AVENTOS planning tool'!$EB$3-'AVENTOS planning tool'!$EB$4)</f>
        <v>433</v>
      </c>
      <c r="W72" s="375">
        <f t="shared" si="8"/>
        <v>36</v>
      </c>
      <c r="X72" s="393">
        <f t="shared" si="9"/>
        <v>36</v>
      </c>
      <c r="Y72" s="376">
        <f>433-('AVENTOS planning tool'!$DY$3-'AVENTOS planning tool'!$DY$4)</f>
        <v>433</v>
      </c>
      <c r="Z72" s="393">
        <f>433-('AVENTOS planning tool'!$DY$3-'AVENTOS planning tool'!$DY$4)</f>
        <v>433</v>
      </c>
      <c r="AB72" s="234">
        <v>519</v>
      </c>
      <c r="AC72" s="271">
        <v>-39.5</v>
      </c>
      <c r="AD72" s="374">
        <f>522+('AVENTOS planning tool'!$EB$3-'AVENTOS planning tool'!$EB$4)</f>
        <v>522</v>
      </c>
      <c r="AE72" s="395">
        <f>522+('AVENTOS planning tool'!$EB$3-'AVENTOS planning tool'!$EB$4)</f>
        <v>522</v>
      </c>
      <c r="AF72" s="375">
        <f t="shared" si="10"/>
        <v>-3</v>
      </c>
      <c r="AG72" s="393">
        <f t="shared" si="11"/>
        <v>-3</v>
      </c>
      <c r="AH72" s="376">
        <f>522-('AVENTOS planning tool'!$DY$3-'AVENTOS planning tool'!$DY$4)</f>
        <v>522</v>
      </c>
      <c r="AI72" s="393">
        <f>522-('AVENTOS planning tool'!$DY$3-'AVENTOS planning tool'!$DY$4)</f>
        <v>522</v>
      </c>
    </row>
    <row r="73" spans="19:35" x14ac:dyDescent="0.2">
      <c r="S73" s="269">
        <v>470</v>
      </c>
      <c r="T73" s="264">
        <v>17</v>
      </c>
      <c r="U73" s="374">
        <f>433+('AVENTOS planning tool'!$EB$3-'AVENTOS planning tool'!$EB$4)</f>
        <v>433</v>
      </c>
      <c r="V73" s="395">
        <f>433+('AVENTOS planning tool'!$EB$3-'AVENTOS planning tool'!$EB$4)</f>
        <v>433</v>
      </c>
      <c r="W73" s="375">
        <f t="shared" si="8"/>
        <v>37</v>
      </c>
      <c r="X73" s="393">
        <f t="shared" si="9"/>
        <v>37</v>
      </c>
      <c r="Y73" s="376">
        <f>433-('AVENTOS planning tool'!$DY$3-'AVENTOS planning tool'!$DY$4)</f>
        <v>433</v>
      </c>
      <c r="Z73" s="393">
        <f>433-('AVENTOS planning tool'!$DY$3-'AVENTOS planning tool'!$DY$4)</f>
        <v>433</v>
      </c>
      <c r="AB73" s="234">
        <v>520</v>
      </c>
      <c r="AC73" s="271">
        <v>-38.5</v>
      </c>
      <c r="AD73" s="374">
        <f>522+('AVENTOS planning tool'!$EB$3-'AVENTOS planning tool'!$EB$4)</f>
        <v>522</v>
      </c>
      <c r="AE73" s="395">
        <f>522+('AVENTOS planning tool'!$EB$3-'AVENTOS planning tool'!$EB$4)</f>
        <v>522</v>
      </c>
      <c r="AF73" s="375">
        <f t="shared" si="10"/>
        <v>-2</v>
      </c>
      <c r="AG73" s="393">
        <f t="shared" si="11"/>
        <v>-2</v>
      </c>
      <c r="AH73" s="376">
        <f>522-('AVENTOS planning tool'!$DY$3-'AVENTOS planning tool'!$DY$4)</f>
        <v>522</v>
      </c>
      <c r="AI73" s="393">
        <f>522-('AVENTOS planning tool'!$DY$3-'AVENTOS planning tool'!$DY$4)</f>
        <v>522</v>
      </c>
    </row>
    <row r="74" spans="19:35" x14ac:dyDescent="0.2">
      <c r="S74" s="269">
        <v>471</v>
      </c>
      <c r="T74" s="264">
        <v>18</v>
      </c>
      <c r="U74" s="374">
        <f>433+('AVENTOS planning tool'!$EB$3-'AVENTOS planning tool'!$EB$4)</f>
        <v>433</v>
      </c>
      <c r="V74" s="395">
        <f>433+('AVENTOS planning tool'!$EB$3-'AVENTOS planning tool'!$EB$4)</f>
        <v>433</v>
      </c>
      <c r="W74" s="375">
        <f t="shared" si="8"/>
        <v>38</v>
      </c>
      <c r="X74" s="393">
        <f t="shared" si="9"/>
        <v>38</v>
      </c>
      <c r="Y74" s="376">
        <f>433-('AVENTOS planning tool'!$DY$3-'AVENTOS planning tool'!$DY$4)</f>
        <v>433</v>
      </c>
      <c r="Z74" s="393">
        <f>433-('AVENTOS planning tool'!$DY$3-'AVENTOS planning tool'!$DY$4)</f>
        <v>433</v>
      </c>
      <c r="AB74" s="234">
        <v>521</v>
      </c>
      <c r="AC74" s="271">
        <v>-37.5</v>
      </c>
      <c r="AD74" s="374">
        <f>522+('AVENTOS planning tool'!$EB$3-'AVENTOS planning tool'!$EB$4)</f>
        <v>522</v>
      </c>
      <c r="AE74" s="395">
        <f>522+('AVENTOS planning tool'!$EB$3-'AVENTOS planning tool'!$EB$4)</f>
        <v>522</v>
      </c>
      <c r="AF74" s="375">
        <f t="shared" si="10"/>
        <v>-1</v>
      </c>
      <c r="AG74" s="393">
        <f t="shared" si="11"/>
        <v>-1</v>
      </c>
      <c r="AH74" s="376">
        <f>522-('AVENTOS planning tool'!$DY$3-'AVENTOS planning tool'!$DY$4)</f>
        <v>522</v>
      </c>
      <c r="AI74" s="393">
        <f>522-('AVENTOS planning tool'!$DY$3-'AVENTOS planning tool'!$DY$4)</f>
        <v>522</v>
      </c>
    </row>
    <row r="75" spans="19:35" x14ac:dyDescent="0.2">
      <c r="S75" s="269">
        <v>472</v>
      </c>
      <c r="T75" s="264">
        <v>19</v>
      </c>
      <c r="U75" s="374">
        <f>433+('AVENTOS planning tool'!$EB$3-'AVENTOS planning tool'!$EB$4)</f>
        <v>433</v>
      </c>
      <c r="V75" s="395">
        <f>433+('AVENTOS planning tool'!$EB$3-'AVENTOS planning tool'!$EB$4)</f>
        <v>433</v>
      </c>
      <c r="W75" s="375">
        <f t="shared" si="8"/>
        <v>39</v>
      </c>
      <c r="X75" s="393">
        <f t="shared" si="9"/>
        <v>39</v>
      </c>
      <c r="Y75" s="376">
        <f>433-('AVENTOS planning tool'!$DY$3-'AVENTOS planning tool'!$DY$4)</f>
        <v>433</v>
      </c>
      <c r="Z75" s="393">
        <f>433-('AVENTOS planning tool'!$DY$3-'AVENTOS planning tool'!$DY$4)</f>
        <v>433</v>
      </c>
      <c r="AB75" s="234">
        <v>522</v>
      </c>
      <c r="AC75" s="271">
        <v>-36.5</v>
      </c>
      <c r="AD75" s="374">
        <f>522+('AVENTOS planning tool'!$EB$3-'AVENTOS planning tool'!$EB$4)</f>
        <v>522</v>
      </c>
      <c r="AE75" s="395">
        <f>522+('AVENTOS planning tool'!$EB$3-'AVENTOS planning tool'!$EB$4)</f>
        <v>522</v>
      </c>
      <c r="AF75" s="375">
        <f t="shared" si="10"/>
        <v>0</v>
      </c>
      <c r="AG75" s="393">
        <f t="shared" si="11"/>
        <v>0</v>
      </c>
      <c r="AH75" s="376">
        <f>522-('AVENTOS planning tool'!$DY$3-'AVENTOS planning tool'!$DY$4)</f>
        <v>522</v>
      </c>
      <c r="AI75" s="393">
        <f>522-('AVENTOS planning tool'!$DY$3-'AVENTOS planning tool'!$DY$4)</f>
        <v>522</v>
      </c>
    </row>
    <row r="76" spans="19:35" x14ac:dyDescent="0.2">
      <c r="S76" s="269">
        <v>473</v>
      </c>
      <c r="T76" s="264">
        <v>20</v>
      </c>
      <c r="U76" s="374">
        <f>433+('AVENTOS planning tool'!$EB$3-'AVENTOS planning tool'!$EB$4)</f>
        <v>433</v>
      </c>
      <c r="V76" s="395">
        <f>433+('AVENTOS planning tool'!$EB$3-'AVENTOS planning tool'!$EB$4)</f>
        <v>433</v>
      </c>
      <c r="W76" s="375">
        <f t="shared" si="8"/>
        <v>40</v>
      </c>
      <c r="X76" s="393">
        <f t="shared" si="9"/>
        <v>40</v>
      </c>
      <c r="Y76" s="376">
        <f>433-('AVENTOS planning tool'!$DY$3-'AVENTOS planning tool'!$DY$4)</f>
        <v>433</v>
      </c>
      <c r="Z76" s="393">
        <f>433-('AVENTOS planning tool'!$DY$3-'AVENTOS planning tool'!$DY$4)</f>
        <v>433</v>
      </c>
      <c r="AB76" s="234">
        <v>523</v>
      </c>
      <c r="AC76" s="271">
        <v>-35.5</v>
      </c>
      <c r="AD76" s="374">
        <f>522+('AVENTOS planning tool'!$EB$3-'AVENTOS planning tool'!$EB$4)</f>
        <v>522</v>
      </c>
      <c r="AE76" s="395">
        <f>522+('AVENTOS planning tool'!$EB$3-'AVENTOS planning tool'!$EB$4)</f>
        <v>522</v>
      </c>
      <c r="AF76" s="375">
        <f t="shared" si="10"/>
        <v>1</v>
      </c>
      <c r="AG76" s="393">
        <f t="shared" si="11"/>
        <v>1</v>
      </c>
      <c r="AH76" s="376">
        <f>522-('AVENTOS planning tool'!$DY$3-'AVENTOS planning tool'!$DY$4)</f>
        <v>522</v>
      </c>
      <c r="AI76" s="393">
        <f>522-('AVENTOS planning tool'!$DY$3-'AVENTOS planning tool'!$DY$4)</f>
        <v>522</v>
      </c>
    </row>
    <row r="77" spans="19:35" x14ac:dyDescent="0.2">
      <c r="S77" s="269">
        <v>474</v>
      </c>
      <c r="T77" s="264">
        <v>21</v>
      </c>
      <c r="U77" s="374">
        <f>433+('AVENTOS planning tool'!$EB$3-'AVENTOS planning tool'!$EB$4)</f>
        <v>433</v>
      </c>
      <c r="V77" s="395">
        <f>433+('AVENTOS planning tool'!$EB$3-'AVENTOS planning tool'!$EB$4)</f>
        <v>433</v>
      </c>
      <c r="W77" s="375">
        <f t="shared" si="8"/>
        <v>41</v>
      </c>
      <c r="X77" s="393">
        <f t="shared" si="9"/>
        <v>41</v>
      </c>
      <c r="Y77" s="376">
        <f>433-('AVENTOS planning tool'!$DY$3-'AVENTOS planning tool'!$DY$4)</f>
        <v>433</v>
      </c>
      <c r="Z77" s="393">
        <f>433-('AVENTOS planning tool'!$DY$3-'AVENTOS planning tool'!$DY$4)</f>
        <v>433</v>
      </c>
      <c r="AB77" s="234">
        <v>524</v>
      </c>
      <c r="AC77" s="271">
        <v>-34.5</v>
      </c>
      <c r="AD77" s="374">
        <f>522+('AVENTOS planning tool'!$EB$3-'AVENTOS planning tool'!$EB$4)</f>
        <v>522</v>
      </c>
      <c r="AE77" s="395">
        <f>522+('AVENTOS planning tool'!$EB$3-'AVENTOS planning tool'!$EB$4)</f>
        <v>522</v>
      </c>
      <c r="AF77" s="375">
        <f t="shared" si="10"/>
        <v>2</v>
      </c>
      <c r="AG77" s="393">
        <f t="shared" si="11"/>
        <v>2</v>
      </c>
      <c r="AH77" s="376">
        <f>522-('AVENTOS planning tool'!$DY$3-'AVENTOS planning tool'!$DY$4)</f>
        <v>522</v>
      </c>
      <c r="AI77" s="393">
        <f>522-('AVENTOS planning tool'!$DY$3-'AVENTOS planning tool'!$DY$4)</f>
        <v>522</v>
      </c>
    </row>
    <row r="78" spans="19:35" x14ac:dyDescent="0.2">
      <c r="S78" s="269">
        <v>475</v>
      </c>
      <c r="T78" s="264">
        <v>22</v>
      </c>
      <c r="U78" s="374">
        <f>433+('AVENTOS planning tool'!$EB$3-'AVENTOS planning tool'!$EB$4)</f>
        <v>433</v>
      </c>
      <c r="V78" s="395">
        <f>433+('AVENTOS planning tool'!$EB$3-'AVENTOS planning tool'!$EB$4)</f>
        <v>433</v>
      </c>
      <c r="W78" s="375">
        <f t="shared" si="8"/>
        <v>42</v>
      </c>
      <c r="X78" s="393">
        <f t="shared" si="9"/>
        <v>42</v>
      </c>
      <c r="Y78" s="376">
        <f>433-('AVENTOS planning tool'!$DY$3-'AVENTOS planning tool'!$DY$4)</f>
        <v>433</v>
      </c>
      <c r="Z78" s="393">
        <f>433-('AVENTOS planning tool'!$DY$3-'AVENTOS planning tool'!$DY$4)</f>
        <v>433</v>
      </c>
      <c r="AB78" s="234">
        <v>525</v>
      </c>
      <c r="AC78" s="271">
        <v>-33.5</v>
      </c>
      <c r="AD78" s="374">
        <f>522+('AVENTOS planning tool'!$EB$3-'AVENTOS planning tool'!$EB$4)</f>
        <v>522</v>
      </c>
      <c r="AE78" s="395">
        <f>522+('AVENTOS planning tool'!$EB$3-'AVENTOS planning tool'!$EB$4)</f>
        <v>522</v>
      </c>
      <c r="AF78" s="375">
        <f t="shared" si="10"/>
        <v>3</v>
      </c>
      <c r="AG78" s="393">
        <f t="shared" si="11"/>
        <v>3</v>
      </c>
      <c r="AH78" s="376">
        <f>522-('AVENTOS planning tool'!$DY$3-'AVENTOS planning tool'!$DY$4)</f>
        <v>522</v>
      </c>
      <c r="AI78" s="393">
        <f>522-('AVENTOS planning tool'!$DY$3-'AVENTOS planning tool'!$DY$4)</f>
        <v>522</v>
      </c>
    </row>
    <row r="79" spans="19:35" x14ac:dyDescent="0.2">
      <c r="S79" s="269">
        <v>476</v>
      </c>
      <c r="T79" s="264">
        <v>23</v>
      </c>
      <c r="U79" s="374">
        <f>433+('AVENTOS planning tool'!$EB$3-'AVENTOS planning tool'!$EB$4)</f>
        <v>433</v>
      </c>
      <c r="V79" s="395">
        <f>433+('AVENTOS planning tool'!$EB$3-'AVENTOS planning tool'!$EB$4)</f>
        <v>433</v>
      </c>
      <c r="W79" s="375">
        <f t="shared" si="8"/>
        <v>43</v>
      </c>
      <c r="X79" s="393">
        <f t="shared" si="9"/>
        <v>43</v>
      </c>
      <c r="Y79" s="376">
        <f>433-('AVENTOS planning tool'!$DY$3-'AVENTOS planning tool'!$DY$4)</f>
        <v>433</v>
      </c>
      <c r="Z79" s="393">
        <f>433-('AVENTOS planning tool'!$DY$3-'AVENTOS planning tool'!$DY$4)</f>
        <v>433</v>
      </c>
      <c r="AB79" s="234">
        <v>526</v>
      </c>
      <c r="AC79" s="271">
        <v>-32.5</v>
      </c>
      <c r="AD79" s="374">
        <f>522+('AVENTOS planning tool'!$EB$3-'AVENTOS planning tool'!$EB$4)</f>
        <v>522</v>
      </c>
      <c r="AE79" s="395">
        <f>522+('AVENTOS planning tool'!$EB$3-'AVENTOS planning tool'!$EB$4)</f>
        <v>522</v>
      </c>
      <c r="AF79" s="375">
        <f t="shared" si="10"/>
        <v>4</v>
      </c>
      <c r="AG79" s="393">
        <f t="shared" si="11"/>
        <v>4</v>
      </c>
      <c r="AH79" s="376">
        <f>522-('AVENTOS planning tool'!$DY$3-'AVENTOS planning tool'!$DY$4)</f>
        <v>522</v>
      </c>
      <c r="AI79" s="393">
        <f>522-('AVENTOS planning tool'!$DY$3-'AVENTOS planning tool'!$DY$4)</f>
        <v>522</v>
      </c>
    </row>
    <row r="80" spans="19:35" x14ac:dyDescent="0.2">
      <c r="S80" s="269">
        <v>477</v>
      </c>
      <c r="T80" s="264">
        <v>24</v>
      </c>
      <c r="U80" s="374">
        <f>433+('AVENTOS planning tool'!$EB$3-'AVENTOS planning tool'!$EB$4)</f>
        <v>433</v>
      </c>
      <c r="V80" s="395">
        <f>433+('AVENTOS planning tool'!$EB$3-'AVENTOS planning tool'!$EB$4)</f>
        <v>433</v>
      </c>
      <c r="W80" s="375">
        <f t="shared" si="8"/>
        <v>44</v>
      </c>
      <c r="X80" s="393">
        <f t="shared" si="9"/>
        <v>44</v>
      </c>
      <c r="Y80" s="376">
        <f>433-('AVENTOS planning tool'!$DY$3-'AVENTOS planning tool'!$DY$4)</f>
        <v>433</v>
      </c>
      <c r="Z80" s="393">
        <f>433-('AVENTOS planning tool'!$DY$3-'AVENTOS planning tool'!$DY$4)</f>
        <v>433</v>
      </c>
      <c r="AB80" s="234">
        <v>527</v>
      </c>
      <c r="AC80" s="271">
        <v>-31.5</v>
      </c>
      <c r="AD80" s="374">
        <f>522+('AVENTOS planning tool'!$EB$3-'AVENTOS planning tool'!$EB$4)</f>
        <v>522</v>
      </c>
      <c r="AE80" s="395">
        <f>522+('AVENTOS planning tool'!$EB$3-'AVENTOS planning tool'!$EB$4)</f>
        <v>522</v>
      </c>
      <c r="AF80" s="375">
        <f t="shared" si="10"/>
        <v>5</v>
      </c>
      <c r="AG80" s="393">
        <f t="shared" si="11"/>
        <v>5</v>
      </c>
      <c r="AH80" s="376">
        <f>522-('AVENTOS planning tool'!$DY$3-'AVENTOS planning tool'!$DY$4)</f>
        <v>522</v>
      </c>
      <c r="AI80" s="393">
        <f>522-('AVENTOS planning tool'!$DY$3-'AVENTOS planning tool'!$DY$4)</f>
        <v>522</v>
      </c>
    </row>
    <row r="81" spans="19:35" x14ac:dyDescent="0.2">
      <c r="S81" s="269">
        <v>478</v>
      </c>
      <c r="T81" s="264">
        <v>25</v>
      </c>
      <c r="U81" s="374">
        <f>433+('AVENTOS planning tool'!$EB$3-'AVENTOS planning tool'!$EB$4)</f>
        <v>433</v>
      </c>
      <c r="V81" s="395">
        <f>433+('AVENTOS planning tool'!$EB$3-'AVENTOS planning tool'!$EB$4)</f>
        <v>433</v>
      </c>
      <c r="W81" s="375">
        <f t="shared" si="8"/>
        <v>45</v>
      </c>
      <c r="X81" s="393">
        <f t="shared" si="9"/>
        <v>45</v>
      </c>
      <c r="Y81" s="376">
        <f>433-('AVENTOS planning tool'!$DY$3-'AVENTOS planning tool'!$DY$4)</f>
        <v>433</v>
      </c>
      <c r="Z81" s="393">
        <f>433-('AVENTOS planning tool'!$DY$3-'AVENTOS planning tool'!$DY$4)</f>
        <v>433</v>
      </c>
      <c r="AB81" s="234">
        <v>528</v>
      </c>
      <c r="AC81" s="271">
        <v>-30.5</v>
      </c>
      <c r="AD81" s="374">
        <f>522+('AVENTOS planning tool'!$EB$3-'AVENTOS planning tool'!$EB$4)</f>
        <v>522</v>
      </c>
      <c r="AE81" s="395">
        <f>522+('AVENTOS planning tool'!$EB$3-'AVENTOS planning tool'!$EB$4)</f>
        <v>522</v>
      </c>
      <c r="AF81" s="375">
        <f t="shared" si="10"/>
        <v>6</v>
      </c>
      <c r="AG81" s="393">
        <f t="shared" si="11"/>
        <v>6</v>
      </c>
      <c r="AH81" s="376">
        <f>522-('AVENTOS planning tool'!$DY$3-'AVENTOS planning tool'!$DY$4)</f>
        <v>522</v>
      </c>
      <c r="AI81" s="393">
        <f>522-('AVENTOS planning tool'!$DY$3-'AVENTOS planning tool'!$DY$4)</f>
        <v>522</v>
      </c>
    </row>
    <row r="82" spans="19:35" x14ac:dyDescent="0.2">
      <c r="S82" s="269">
        <v>479</v>
      </c>
      <c r="T82" s="264">
        <v>26</v>
      </c>
      <c r="U82" s="374">
        <f>433+('AVENTOS planning tool'!$EB$3-'AVENTOS planning tool'!$EB$4)</f>
        <v>433</v>
      </c>
      <c r="V82" s="395">
        <f>433+('AVENTOS planning tool'!$EB$3-'AVENTOS planning tool'!$EB$4)</f>
        <v>433</v>
      </c>
      <c r="W82" s="375">
        <f t="shared" si="8"/>
        <v>46</v>
      </c>
      <c r="X82" s="393">
        <f t="shared" si="9"/>
        <v>46</v>
      </c>
      <c r="Y82" s="376">
        <f>433-('AVENTOS planning tool'!$DY$3-'AVENTOS planning tool'!$DY$4)</f>
        <v>433</v>
      </c>
      <c r="Z82" s="393">
        <f>433-('AVENTOS planning tool'!$DY$3-'AVENTOS planning tool'!$DY$4)</f>
        <v>433</v>
      </c>
      <c r="AB82" s="234">
        <v>529</v>
      </c>
      <c r="AC82" s="271">
        <v>-29.5</v>
      </c>
      <c r="AD82" s="374">
        <f>522+('AVENTOS planning tool'!$EB$3-'AVENTOS planning tool'!$EB$4)</f>
        <v>522</v>
      </c>
      <c r="AE82" s="395">
        <f>522+('AVENTOS planning tool'!$EB$3-'AVENTOS planning tool'!$EB$4)</f>
        <v>522</v>
      </c>
      <c r="AF82" s="375">
        <f t="shared" si="10"/>
        <v>7</v>
      </c>
      <c r="AG82" s="393">
        <f t="shared" si="11"/>
        <v>7</v>
      </c>
      <c r="AH82" s="376">
        <f>522-('AVENTOS planning tool'!$DY$3-'AVENTOS planning tool'!$DY$4)</f>
        <v>522</v>
      </c>
      <c r="AI82" s="393">
        <f>522-('AVENTOS planning tool'!$DY$3-'AVENTOS planning tool'!$DY$4)</f>
        <v>522</v>
      </c>
    </row>
    <row r="83" spans="19:35" x14ac:dyDescent="0.2">
      <c r="S83" s="269">
        <v>480</v>
      </c>
      <c r="T83" s="264">
        <v>27</v>
      </c>
      <c r="U83" s="374">
        <f>433+('AVENTOS planning tool'!$EB$3-'AVENTOS planning tool'!$EB$4)</f>
        <v>433</v>
      </c>
      <c r="V83" s="395">
        <f>433+('AVENTOS planning tool'!$EB$3-'AVENTOS planning tool'!$EB$4)</f>
        <v>433</v>
      </c>
      <c r="W83" s="375">
        <f t="shared" si="8"/>
        <v>47</v>
      </c>
      <c r="X83" s="393">
        <f t="shared" si="9"/>
        <v>47</v>
      </c>
      <c r="Y83" s="376">
        <f>433-('AVENTOS planning tool'!$DY$3-'AVENTOS planning tool'!$DY$4)</f>
        <v>433</v>
      </c>
      <c r="Z83" s="393">
        <f>433-('AVENTOS planning tool'!$DY$3-'AVENTOS planning tool'!$DY$4)</f>
        <v>433</v>
      </c>
      <c r="AB83" s="234">
        <v>530</v>
      </c>
      <c r="AC83" s="271">
        <v>-28.5</v>
      </c>
      <c r="AD83" s="374">
        <f>522+('AVENTOS planning tool'!$EB$3-'AVENTOS planning tool'!$EB$4)</f>
        <v>522</v>
      </c>
      <c r="AE83" s="395">
        <f>522+('AVENTOS planning tool'!$EB$3-'AVENTOS planning tool'!$EB$4)</f>
        <v>522</v>
      </c>
      <c r="AF83" s="375">
        <f t="shared" si="10"/>
        <v>8</v>
      </c>
      <c r="AG83" s="393">
        <f t="shared" si="11"/>
        <v>8</v>
      </c>
      <c r="AH83" s="376">
        <f>522-('AVENTOS planning tool'!$DY$3-'AVENTOS planning tool'!$DY$4)</f>
        <v>522</v>
      </c>
      <c r="AI83" s="393">
        <f>522-('AVENTOS planning tool'!$DY$3-'AVENTOS planning tool'!$DY$4)</f>
        <v>522</v>
      </c>
    </row>
    <row r="84" spans="19:35" x14ac:dyDescent="0.2">
      <c r="S84" s="269">
        <v>481</v>
      </c>
      <c r="T84" s="264">
        <v>28</v>
      </c>
      <c r="U84" s="374">
        <f>433+('AVENTOS planning tool'!$EB$3-'AVENTOS planning tool'!$EB$4)</f>
        <v>433</v>
      </c>
      <c r="V84" s="395">
        <f>433+('AVENTOS planning tool'!$EB$3-'AVENTOS planning tool'!$EB$4)</f>
        <v>433</v>
      </c>
      <c r="W84" s="375">
        <f t="shared" si="8"/>
        <v>48</v>
      </c>
      <c r="X84" s="393">
        <f t="shared" si="9"/>
        <v>48</v>
      </c>
      <c r="Y84" s="376">
        <f>433-('AVENTOS planning tool'!$DY$3-'AVENTOS planning tool'!$DY$4)</f>
        <v>433</v>
      </c>
      <c r="Z84" s="393">
        <f>433-('AVENTOS planning tool'!$DY$3-'AVENTOS planning tool'!$DY$4)</f>
        <v>433</v>
      </c>
      <c r="AB84" s="234">
        <v>531</v>
      </c>
      <c r="AC84" s="271">
        <v>-27.5</v>
      </c>
      <c r="AD84" s="374">
        <f>522+('AVENTOS planning tool'!$EB$3-'AVENTOS planning tool'!$EB$4)</f>
        <v>522</v>
      </c>
      <c r="AE84" s="395">
        <f>522+('AVENTOS planning tool'!$EB$3-'AVENTOS planning tool'!$EB$4)</f>
        <v>522</v>
      </c>
      <c r="AF84" s="375">
        <f t="shared" si="10"/>
        <v>9</v>
      </c>
      <c r="AG84" s="393">
        <f t="shared" si="11"/>
        <v>9</v>
      </c>
      <c r="AH84" s="376">
        <f>522-('AVENTOS planning tool'!$DY$3-'AVENTOS planning tool'!$DY$4)</f>
        <v>522</v>
      </c>
      <c r="AI84" s="393">
        <f>522-('AVENTOS planning tool'!$DY$3-'AVENTOS planning tool'!$DY$4)</f>
        <v>522</v>
      </c>
    </row>
    <row r="85" spans="19:35" x14ac:dyDescent="0.2">
      <c r="S85" s="269">
        <v>482</v>
      </c>
      <c r="T85" s="264">
        <v>29</v>
      </c>
      <c r="U85" s="374">
        <f>433+('AVENTOS planning tool'!$EB$3-'AVENTOS planning tool'!$EB$4)</f>
        <v>433</v>
      </c>
      <c r="V85" s="395">
        <f>433+('AVENTOS planning tool'!$EB$3-'AVENTOS planning tool'!$EB$4)</f>
        <v>433</v>
      </c>
      <c r="W85" s="375">
        <f t="shared" si="8"/>
        <v>49</v>
      </c>
      <c r="X85" s="393">
        <f t="shared" si="9"/>
        <v>49</v>
      </c>
      <c r="Y85" s="376">
        <f>433-('AVENTOS planning tool'!$DY$3-'AVENTOS planning tool'!$DY$4)</f>
        <v>433</v>
      </c>
      <c r="Z85" s="393">
        <f>433-('AVENTOS planning tool'!$DY$3-'AVENTOS planning tool'!$DY$4)</f>
        <v>433</v>
      </c>
      <c r="AB85" s="234">
        <v>532</v>
      </c>
      <c r="AC85" s="271">
        <v>-26.5</v>
      </c>
      <c r="AD85" s="374">
        <f>522+('AVENTOS planning tool'!$EB$3-'AVENTOS planning tool'!$EB$4)</f>
        <v>522</v>
      </c>
      <c r="AE85" s="395">
        <f>522+('AVENTOS planning tool'!$EB$3-'AVENTOS planning tool'!$EB$4)</f>
        <v>522</v>
      </c>
      <c r="AF85" s="375">
        <f t="shared" si="10"/>
        <v>10</v>
      </c>
      <c r="AG85" s="393">
        <f t="shared" si="11"/>
        <v>10</v>
      </c>
      <c r="AH85" s="376">
        <f>522-('AVENTOS planning tool'!$DY$3-'AVENTOS planning tool'!$DY$4)</f>
        <v>522</v>
      </c>
      <c r="AI85" s="393">
        <f>522-('AVENTOS planning tool'!$DY$3-'AVENTOS planning tool'!$DY$4)</f>
        <v>522</v>
      </c>
    </row>
    <row r="86" spans="19:35" x14ac:dyDescent="0.2">
      <c r="S86" s="269">
        <v>483</v>
      </c>
      <c r="T86" s="264">
        <v>30</v>
      </c>
      <c r="U86" s="374">
        <f>433+('AVENTOS planning tool'!$EB$3-'AVENTOS planning tool'!$EB$4)</f>
        <v>433</v>
      </c>
      <c r="V86" s="395">
        <f>433+('AVENTOS planning tool'!$EB$3-'AVENTOS planning tool'!$EB$4)</f>
        <v>433</v>
      </c>
      <c r="W86" s="375">
        <f t="shared" si="8"/>
        <v>50</v>
      </c>
      <c r="X86" s="393">
        <f t="shared" si="9"/>
        <v>50</v>
      </c>
      <c r="Y86" s="376">
        <f>433-('AVENTOS planning tool'!$DY$3-'AVENTOS planning tool'!$DY$4)</f>
        <v>433</v>
      </c>
      <c r="Z86" s="393">
        <f>433-('AVENTOS planning tool'!$DY$3-'AVENTOS planning tool'!$DY$4)</f>
        <v>433</v>
      </c>
      <c r="AB86" s="234">
        <v>533</v>
      </c>
      <c r="AC86" s="271">
        <v>-25.5</v>
      </c>
      <c r="AD86" s="374">
        <f>522+('AVENTOS planning tool'!$EB$3-'AVENTOS planning tool'!$EB$4)</f>
        <v>522</v>
      </c>
      <c r="AE86" s="395">
        <f>522+('AVENTOS planning tool'!$EB$3-'AVENTOS planning tool'!$EB$4)</f>
        <v>522</v>
      </c>
      <c r="AF86" s="375">
        <f t="shared" si="10"/>
        <v>11</v>
      </c>
      <c r="AG86" s="393">
        <f t="shared" si="11"/>
        <v>11</v>
      </c>
      <c r="AH86" s="376">
        <f>522-('AVENTOS planning tool'!$DY$3-'AVENTOS planning tool'!$DY$4)</f>
        <v>522</v>
      </c>
      <c r="AI86" s="393">
        <f>522-('AVENTOS planning tool'!$DY$3-'AVENTOS planning tool'!$DY$4)</f>
        <v>522</v>
      </c>
    </row>
    <row r="87" spans="19:35" x14ac:dyDescent="0.2">
      <c r="S87" s="269">
        <v>484</v>
      </c>
      <c r="T87" s="264">
        <v>31</v>
      </c>
      <c r="U87" s="374">
        <f>433+('AVENTOS planning tool'!$EB$3-'AVENTOS planning tool'!$EB$4)</f>
        <v>433</v>
      </c>
      <c r="V87" s="395">
        <f>433+('AVENTOS planning tool'!$EB$3-'AVENTOS planning tool'!$EB$4)</f>
        <v>433</v>
      </c>
      <c r="W87" s="375">
        <f t="shared" si="8"/>
        <v>51</v>
      </c>
      <c r="X87" s="393">
        <f t="shared" si="9"/>
        <v>51</v>
      </c>
      <c r="Y87" s="376">
        <f>433-('AVENTOS planning tool'!$DY$3-'AVENTOS planning tool'!$DY$4)</f>
        <v>433</v>
      </c>
      <c r="Z87" s="393">
        <f>433-('AVENTOS planning tool'!$DY$3-'AVENTOS planning tool'!$DY$4)</f>
        <v>433</v>
      </c>
      <c r="AB87" s="234">
        <v>534</v>
      </c>
      <c r="AC87" s="271">
        <v>-24.5</v>
      </c>
      <c r="AD87" s="374">
        <f>522+('AVENTOS planning tool'!$EB$3-'AVENTOS planning tool'!$EB$4)</f>
        <v>522</v>
      </c>
      <c r="AE87" s="395">
        <f>522+('AVENTOS planning tool'!$EB$3-'AVENTOS planning tool'!$EB$4)</f>
        <v>522</v>
      </c>
      <c r="AF87" s="375">
        <f t="shared" si="10"/>
        <v>12</v>
      </c>
      <c r="AG87" s="393">
        <f t="shared" si="11"/>
        <v>12</v>
      </c>
      <c r="AH87" s="376">
        <f>522-('AVENTOS planning tool'!$DY$3-'AVENTOS planning tool'!$DY$4)</f>
        <v>522</v>
      </c>
      <c r="AI87" s="393">
        <f>522-('AVENTOS planning tool'!$DY$3-'AVENTOS planning tool'!$DY$4)</f>
        <v>522</v>
      </c>
    </row>
    <row r="88" spans="19:35" x14ac:dyDescent="0.2">
      <c r="S88" s="269">
        <v>485</v>
      </c>
      <c r="T88" s="264">
        <v>32</v>
      </c>
      <c r="U88" s="374">
        <f>433+('AVENTOS planning tool'!$EB$3-'AVENTOS planning tool'!$EB$4)</f>
        <v>433</v>
      </c>
      <c r="V88" s="395">
        <f>433+('AVENTOS planning tool'!$EB$3-'AVENTOS planning tool'!$EB$4)</f>
        <v>433</v>
      </c>
      <c r="W88" s="375">
        <f t="shared" si="8"/>
        <v>52</v>
      </c>
      <c r="X88" s="393">
        <f t="shared" si="9"/>
        <v>52</v>
      </c>
      <c r="Y88" s="376">
        <f>433-('AVENTOS planning tool'!$DY$3-'AVENTOS planning tool'!$DY$4)</f>
        <v>433</v>
      </c>
      <c r="Z88" s="393">
        <f>433-('AVENTOS planning tool'!$DY$3-'AVENTOS planning tool'!$DY$4)</f>
        <v>433</v>
      </c>
      <c r="AB88" s="234">
        <v>535</v>
      </c>
      <c r="AC88" s="271">
        <v>-23.5</v>
      </c>
      <c r="AD88" s="374">
        <f>522+('AVENTOS planning tool'!$EB$3-'AVENTOS planning tool'!$EB$4)</f>
        <v>522</v>
      </c>
      <c r="AE88" s="395">
        <f>522+('AVENTOS planning tool'!$EB$3-'AVENTOS planning tool'!$EB$4)</f>
        <v>522</v>
      </c>
      <c r="AF88" s="375">
        <f t="shared" si="10"/>
        <v>13</v>
      </c>
      <c r="AG88" s="393">
        <f t="shared" si="11"/>
        <v>13</v>
      </c>
      <c r="AH88" s="376">
        <f>522-('AVENTOS planning tool'!$DY$3-'AVENTOS planning tool'!$DY$4)</f>
        <v>522</v>
      </c>
      <c r="AI88" s="393">
        <f>522-('AVENTOS planning tool'!$DY$3-'AVENTOS planning tool'!$DY$4)</f>
        <v>522</v>
      </c>
    </row>
    <row r="89" spans="19:35" x14ac:dyDescent="0.2">
      <c r="S89" s="269">
        <v>486</v>
      </c>
      <c r="T89" s="264">
        <v>33</v>
      </c>
      <c r="U89" s="374">
        <f>433+('AVENTOS planning tool'!$EB$3-'AVENTOS planning tool'!$EB$4)</f>
        <v>433</v>
      </c>
      <c r="V89" s="395">
        <f>433+('AVENTOS planning tool'!$EB$3-'AVENTOS planning tool'!$EB$4)</f>
        <v>433</v>
      </c>
      <c r="W89" s="375">
        <f t="shared" si="8"/>
        <v>53</v>
      </c>
      <c r="X89" s="393">
        <f t="shared" si="9"/>
        <v>53</v>
      </c>
      <c r="Y89" s="376">
        <f>433-('AVENTOS planning tool'!$DY$3-'AVENTOS planning tool'!$DY$4)</f>
        <v>433</v>
      </c>
      <c r="Z89" s="393">
        <f>433-('AVENTOS planning tool'!$DY$3-'AVENTOS planning tool'!$DY$4)</f>
        <v>433</v>
      </c>
      <c r="AB89" s="234">
        <v>536</v>
      </c>
      <c r="AC89" s="271">
        <v>-22.5</v>
      </c>
      <c r="AD89" s="374">
        <f>522+('AVENTOS planning tool'!$EB$3-'AVENTOS planning tool'!$EB$4)</f>
        <v>522</v>
      </c>
      <c r="AE89" s="395">
        <f>522+('AVENTOS planning tool'!$EB$3-'AVENTOS planning tool'!$EB$4)</f>
        <v>522</v>
      </c>
      <c r="AF89" s="375">
        <f t="shared" si="10"/>
        <v>14</v>
      </c>
      <c r="AG89" s="393">
        <f t="shared" si="11"/>
        <v>14</v>
      </c>
      <c r="AH89" s="376">
        <f>522-('AVENTOS planning tool'!$DY$3-'AVENTOS planning tool'!$DY$4)</f>
        <v>522</v>
      </c>
      <c r="AI89" s="393">
        <f>522-('AVENTOS planning tool'!$DY$3-'AVENTOS planning tool'!$DY$4)</f>
        <v>522</v>
      </c>
    </row>
    <row r="90" spans="19:35" x14ac:dyDescent="0.2">
      <c r="S90" s="269">
        <v>487</v>
      </c>
      <c r="T90" s="264">
        <v>34</v>
      </c>
      <c r="U90" s="374">
        <f>433+('AVENTOS planning tool'!$EB$3-'AVENTOS planning tool'!$EB$4)</f>
        <v>433</v>
      </c>
      <c r="V90" s="395">
        <f>433+('AVENTOS planning tool'!$EB$3-'AVENTOS planning tool'!$EB$4)</f>
        <v>433</v>
      </c>
      <c r="W90" s="375">
        <f t="shared" si="8"/>
        <v>54</v>
      </c>
      <c r="X90" s="393">
        <f t="shared" si="9"/>
        <v>54</v>
      </c>
      <c r="Y90" s="376">
        <f>433-('AVENTOS planning tool'!$DY$3-'AVENTOS planning tool'!$DY$4)</f>
        <v>433</v>
      </c>
      <c r="Z90" s="393">
        <f>433-('AVENTOS planning tool'!$DY$3-'AVENTOS planning tool'!$DY$4)</f>
        <v>433</v>
      </c>
      <c r="AB90" s="234">
        <v>537</v>
      </c>
      <c r="AC90" s="271">
        <v>-21.5</v>
      </c>
      <c r="AD90" s="374">
        <f>522+('AVENTOS planning tool'!$EB$3-'AVENTOS planning tool'!$EB$4)</f>
        <v>522</v>
      </c>
      <c r="AE90" s="395">
        <f>522+('AVENTOS planning tool'!$EB$3-'AVENTOS planning tool'!$EB$4)</f>
        <v>522</v>
      </c>
      <c r="AF90" s="375">
        <f t="shared" si="10"/>
        <v>15</v>
      </c>
      <c r="AG90" s="393">
        <f t="shared" si="11"/>
        <v>15</v>
      </c>
      <c r="AH90" s="376">
        <f>522-('AVENTOS planning tool'!$DY$3-'AVENTOS planning tool'!$DY$4)</f>
        <v>522</v>
      </c>
      <c r="AI90" s="393">
        <f>522-('AVENTOS planning tool'!$DY$3-'AVENTOS planning tool'!$DY$4)</f>
        <v>522</v>
      </c>
    </row>
    <row r="91" spans="19:35" x14ac:dyDescent="0.2">
      <c r="S91" s="269">
        <v>488</v>
      </c>
      <c r="T91" s="264">
        <v>35</v>
      </c>
      <c r="U91" s="374">
        <f>433+('AVENTOS planning tool'!$EB$3-'AVENTOS planning tool'!$EB$4)</f>
        <v>433</v>
      </c>
      <c r="V91" s="395">
        <f>433+('AVENTOS planning tool'!$EB$3-'AVENTOS planning tool'!$EB$4)</f>
        <v>433</v>
      </c>
      <c r="W91" s="375">
        <f t="shared" si="8"/>
        <v>55</v>
      </c>
      <c r="X91" s="393">
        <f t="shared" si="9"/>
        <v>55</v>
      </c>
      <c r="Y91" s="376">
        <f>433-('AVENTOS planning tool'!$DY$3-'AVENTOS planning tool'!$DY$4)</f>
        <v>433</v>
      </c>
      <c r="Z91" s="393">
        <f>433-('AVENTOS planning tool'!$DY$3-'AVENTOS planning tool'!$DY$4)</f>
        <v>433</v>
      </c>
      <c r="AB91" s="234">
        <v>538</v>
      </c>
      <c r="AC91" s="271">
        <v>-20.5</v>
      </c>
      <c r="AD91" s="374">
        <f>522+('AVENTOS planning tool'!$EB$3-'AVENTOS planning tool'!$EB$4)</f>
        <v>522</v>
      </c>
      <c r="AE91" s="395">
        <f>522+('AVENTOS planning tool'!$EB$3-'AVENTOS planning tool'!$EB$4)</f>
        <v>522</v>
      </c>
      <c r="AF91" s="375">
        <f t="shared" si="10"/>
        <v>16</v>
      </c>
      <c r="AG91" s="393">
        <f t="shared" si="11"/>
        <v>16</v>
      </c>
      <c r="AH91" s="376">
        <f>522-('AVENTOS planning tool'!$DY$3-'AVENTOS planning tool'!$DY$4)</f>
        <v>522</v>
      </c>
      <c r="AI91" s="393">
        <f>522-('AVENTOS planning tool'!$DY$3-'AVENTOS planning tool'!$DY$4)</f>
        <v>522</v>
      </c>
    </row>
    <row r="92" spans="19:35" x14ac:dyDescent="0.2">
      <c r="S92" s="269">
        <v>489</v>
      </c>
      <c r="T92" s="264">
        <v>36</v>
      </c>
      <c r="U92" s="374">
        <f>433+('AVENTOS planning tool'!$EB$3-'AVENTOS planning tool'!$EB$4)</f>
        <v>433</v>
      </c>
      <c r="V92" s="395">
        <f>433+('AVENTOS planning tool'!$EB$3-'AVENTOS planning tool'!$EB$4)</f>
        <v>433</v>
      </c>
      <c r="W92" s="375">
        <f t="shared" si="8"/>
        <v>56</v>
      </c>
      <c r="X92" s="393">
        <f t="shared" si="9"/>
        <v>56</v>
      </c>
      <c r="Y92" s="376">
        <f>433-('AVENTOS planning tool'!$DY$3-'AVENTOS planning tool'!$DY$4)</f>
        <v>433</v>
      </c>
      <c r="Z92" s="393">
        <f>433-('AVENTOS planning tool'!$DY$3-'AVENTOS planning tool'!$DY$4)</f>
        <v>433</v>
      </c>
      <c r="AB92" s="234">
        <v>539</v>
      </c>
      <c r="AC92" s="271">
        <v>-19.5</v>
      </c>
      <c r="AD92" s="374">
        <f>522+('AVENTOS planning tool'!$EB$3-'AVENTOS planning tool'!$EB$4)</f>
        <v>522</v>
      </c>
      <c r="AE92" s="395">
        <f>522+('AVENTOS planning tool'!$EB$3-'AVENTOS planning tool'!$EB$4)</f>
        <v>522</v>
      </c>
      <c r="AF92" s="375">
        <f t="shared" si="10"/>
        <v>17</v>
      </c>
      <c r="AG92" s="393">
        <f t="shared" si="11"/>
        <v>17</v>
      </c>
      <c r="AH92" s="376">
        <f>522-('AVENTOS planning tool'!$DY$3-'AVENTOS planning tool'!$DY$4)</f>
        <v>522</v>
      </c>
      <c r="AI92" s="393">
        <f>522-('AVENTOS planning tool'!$DY$3-'AVENTOS planning tool'!$DY$4)</f>
        <v>522</v>
      </c>
    </row>
    <row r="93" spans="19:35" x14ac:dyDescent="0.2">
      <c r="S93" s="269">
        <v>490</v>
      </c>
      <c r="T93" s="264">
        <v>37</v>
      </c>
      <c r="U93" s="374">
        <f>433+('AVENTOS planning tool'!$EB$3-'AVENTOS planning tool'!$EB$4)</f>
        <v>433</v>
      </c>
      <c r="V93" s="395">
        <f>433+('AVENTOS planning tool'!$EB$3-'AVENTOS planning tool'!$EB$4)</f>
        <v>433</v>
      </c>
      <c r="W93" s="375">
        <f t="shared" si="8"/>
        <v>57</v>
      </c>
      <c r="X93" s="393">
        <f t="shared" si="9"/>
        <v>57</v>
      </c>
      <c r="Y93" s="376">
        <f>433-('AVENTOS planning tool'!$DY$3-'AVENTOS planning tool'!$DY$4)</f>
        <v>433</v>
      </c>
      <c r="Z93" s="393">
        <f>433-('AVENTOS planning tool'!$DY$3-'AVENTOS planning tool'!$DY$4)</f>
        <v>433</v>
      </c>
      <c r="AB93" s="234">
        <v>540</v>
      </c>
      <c r="AC93" s="271">
        <v>-18.5</v>
      </c>
      <c r="AD93" s="374">
        <f>522+('AVENTOS planning tool'!$EB$3-'AVENTOS planning tool'!$EB$4)</f>
        <v>522</v>
      </c>
      <c r="AE93" s="395">
        <f>522+('AVENTOS planning tool'!$EB$3-'AVENTOS planning tool'!$EB$4)</f>
        <v>522</v>
      </c>
      <c r="AF93" s="375">
        <f t="shared" si="10"/>
        <v>18</v>
      </c>
      <c r="AG93" s="393">
        <f t="shared" si="11"/>
        <v>18</v>
      </c>
      <c r="AH93" s="376">
        <f>522-('AVENTOS planning tool'!$DY$3-'AVENTOS planning tool'!$DY$4)</f>
        <v>522</v>
      </c>
      <c r="AI93" s="393">
        <f>522-('AVENTOS planning tool'!$DY$3-'AVENTOS planning tool'!$DY$4)</f>
        <v>522</v>
      </c>
    </row>
    <row r="94" spans="19:35" x14ac:dyDescent="0.2">
      <c r="S94" s="269">
        <v>491</v>
      </c>
      <c r="T94" s="264">
        <v>38</v>
      </c>
      <c r="U94" s="374">
        <f>433+('AVENTOS planning tool'!$EB$3-'AVENTOS planning tool'!$EB$4)</f>
        <v>433</v>
      </c>
      <c r="V94" s="395">
        <f>433+('AVENTOS planning tool'!$EB$3-'AVENTOS planning tool'!$EB$4)</f>
        <v>433</v>
      </c>
      <c r="W94" s="375">
        <f t="shared" si="8"/>
        <v>58</v>
      </c>
      <c r="X94" s="393">
        <f t="shared" si="9"/>
        <v>58</v>
      </c>
      <c r="Y94" s="376">
        <f>433-('AVENTOS planning tool'!$DY$3-'AVENTOS planning tool'!$DY$4)</f>
        <v>433</v>
      </c>
      <c r="Z94" s="393">
        <f>433-('AVENTOS planning tool'!$DY$3-'AVENTOS planning tool'!$DY$4)</f>
        <v>433</v>
      </c>
      <c r="AB94" s="234">
        <v>541</v>
      </c>
      <c r="AC94" s="271">
        <v>-17.5</v>
      </c>
      <c r="AD94" s="374">
        <f>522+('AVENTOS planning tool'!$EB$3-'AVENTOS planning tool'!$EB$4)</f>
        <v>522</v>
      </c>
      <c r="AE94" s="395">
        <f>522+('AVENTOS planning tool'!$EB$3-'AVENTOS planning tool'!$EB$4)</f>
        <v>522</v>
      </c>
      <c r="AF94" s="375">
        <f t="shared" si="10"/>
        <v>19</v>
      </c>
      <c r="AG94" s="393">
        <f t="shared" si="11"/>
        <v>19</v>
      </c>
      <c r="AH94" s="376">
        <f>522-('AVENTOS planning tool'!$DY$3-'AVENTOS planning tool'!$DY$4)</f>
        <v>522</v>
      </c>
      <c r="AI94" s="393">
        <f>522-('AVENTOS planning tool'!$DY$3-'AVENTOS planning tool'!$DY$4)</f>
        <v>522</v>
      </c>
    </row>
    <row r="95" spans="19:35" x14ac:dyDescent="0.2">
      <c r="S95" s="269">
        <v>492</v>
      </c>
      <c r="T95" s="264">
        <v>39</v>
      </c>
      <c r="U95" s="374">
        <f>433+('AVENTOS planning tool'!$EB$3-'AVENTOS planning tool'!$EB$4)</f>
        <v>433</v>
      </c>
      <c r="V95" s="395">
        <f>433+('AVENTOS planning tool'!$EB$3-'AVENTOS planning tool'!$EB$4)</f>
        <v>433</v>
      </c>
      <c r="W95" s="375">
        <f t="shared" si="8"/>
        <v>59</v>
      </c>
      <c r="X95" s="393">
        <f t="shared" si="9"/>
        <v>59</v>
      </c>
      <c r="Y95" s="376">
        <f>433-('AVENTOS planning tool'!$DY$3-'AVENTOS planning tool'!$DY$4)</f>
        <v>433</v>
      </c>
      <c r="Z95" s="393">
        <f>433-('AVENTOS planning tool'!$DY$3-'AVENTOS planning tool'!$DY$4)</f>
        <v>433</v>
      </c>
      <c r="AB95" s="234">
        <v>542</v>
      </c>
      <c r="AC95" s="271">
        <v>-16.5</v>
      </c>
      <c r="AD95" s="374">
        <f>522+('AVENTOS planning tool'!$EB$3-'AVENTOS planning tool'!$EB$4)</f>
        <v>522</v>
      </c>
      <c r="AE95" s="395">
        <f>522+('AVENTOS planning tool'!$EB$3-'AVENTOS planning tool'!$EB$4)</f>
        <v>522</v>
      </c>
      <c r="AF95" s="375">
        <f t="shared" si="10"/>
        <v>20</v>
      </c>
      <c r="AG95" s="393">
        <f t="shared" si="11"/>
        <v>20</v>
      </c>
      <c r="AH95" s="376">
        <f>522-('AVENTOS planning tool'!$DY$3-'AVENTOS planning tool'!$DY$4)</f>
        <v>522</v>
      </c>
      <c r="AI95" s="393">
        <f>522-('AVENTOS planning tool'!$DY$3-'AVENTOS planning tool'!$DY$4)</f>
        <v>522</v>
      </c>
    </row>
    <row r="96" spans="19:35" x14ac:dyDescent="0.2">
      <c r="S96" s="269">
        <v>493</v>
      </c>
      <c r="T96" s="264">
        <v>40</v>
      </c>
      <c r="U96" s="374">
        <f>433+('AVENTOS planning tool'!$EB$3-'AVENTOS planning tool'!$EB$4)</f>
        <v>433</v>
      </c>
      <c r="V96" s="395">
        <f>433+('AVENTOS planning tool'!$EB$3-'AVENTOS planning tool'!$EB$4)</f>
        <v>433</v>
      </c>
      <c r="W96" s="375">
        <f t="shared" si="8"/>
        <v>60</v>
      </c>
      <c r="X96" s="393">
        <f t="shared" si="9"/>
        <v>60</v>
      </c>
      <c r="Y96" s="376">
        <f>433-('AVENTOS planning tool'!$DY$3-'AVENTOS planning tool'!$DY$4)</f>
        <v>433</v>
      </c>
      <c r="Z96" s="393">
        <f>433-('AVENTOS planning tool'!$DY$3-'AVENTOS planning tool'!$DY$4)</f>
        <v>433</v>
      </c>
      <c r="AB96" s="234">
        <v>543</v>
      </c>
      <c r="AC96" s="271">
        <v>-15.5</v>
      </c>
      <c r="AD96" s="374">
        <f>522+('AVENTOS planning tool'!$EB$3-'AVENTOS planning tool'!$EB$4)</f>
        <v>522</v>
      </c>
      <c r="AE96" s="395">
        <f>522+('AVENTOS planning tool'!$EB$3-'AVENTOS planning tool'!$EB$4)</f>
        <v>522</v>
      </c>
      <c r="AF96" s="375">
        <f t="shared" si="10"/>
        <v>21</v>
      </c>
      <c r="AG96" s="393">
        <f t="shared" si="11"/>
        <v>21</v>
      </c>
      <c r="AH96" s="376">
        <f>522-('AVENTOS planning tool'!$DY$3-'AVENTOS planning tool'!$DY$4)</f>
        <v>522</v>
      </c>
      <c r="AI96" s="393">
        <f>522-('AVENTOS planning tool'!$DY$3-'AVENTOS planning tool'!$DY$4)</f>
        <v>522</v>
      </c>
    </row>
    <row r="97" spans="19:35" x14ac:dyDescent="0.2">
      <c r="S97" s="269">
        <v>494</v>
      </c>
      <c r="T97" s="264">
        <v>41</v>
      </c>
      <c r="U97" s="374">
        <f>433+('AVENTOS planning tool'!$EB$3-'AVENTOS planning tool'!$EB$4)</f>
        <v>433</v>
      </c>
      <c r="V97" s="395">
        <f>433+('AVENTOS planning tool'!$EB$3-'AVENTOS planning tool'!$EB$4)</f>
        <v>433</v>
      </c>
      <c r="W97" s="375">
        <f t="shared" si="8"/>
        <v>61</v>
      </c>
      <c r="X97" s="393">
        <f t="shared" si="9"/>
        <v>61</v>
      </c>
      <c r="Y97" s="376">
        <f>433-('AVENTOS planning tool'!$DY$3-'AVENTOS planning tool'!$DY$4)</f>
        <v>433</v>
      </c>
      <c r="Z97" s="393">
        <f>433-('AVENTOS planning tool'!$DY$3-'AVENTOS planning tool'!$DY$4)</f>
        <v>433</v>
      </c>
      <c r="AB97" s="234">
        <v>544</v>
      </c>
      <c r="AC97" s="271">
        <v>-14.5</v>
      </c>
      <c r="AD97" s="374">
        <f>522+('AVENTOS planning tool'!$EB$3-'AVENTOS planning tool'!$EB$4)</f>
        <v>522</v>
      </c>
      <c r="AE97" s="395">
        <f>522+('AVENTOS planning tool'!$EB$3-'AVENTOS planning tool'!$EB$4)</f>
        <v>522</v>
      </c>
      <c r="AF97" s="375">
        <f t="shared" si="10"/>
        <v>22</v>
      </c>
      <c r="AG97" s="393">
        <f t="shared" si="11"/>
        <v>22</v>
      </c>
      <c r="AH97" s="376">
        <f>522-('AVENTOS planning tool'!$DY$3-'AVENTOS planning tool'!$DY$4)</f>
        <v>522</v>
      </c>
      <c r="AI97" s="393">
        <f>522-('AVENTOS planning tool'!$DY$3-'AVENTOS planning tool'!$DY$4)</f>
        <v>522</v>
      </c>
    </row>
    <row r="98" spans="19:35" x14ac:dyDescent="0.2">
      <c r="S98" s="269">
        <v>495</v>
      </c>
      <c r="T98" s="264">
        <v>42</v>
      </c>
      <c r="U98" s="374">
        <f>433+('AVENTOS planning tool'!$EB$3-'AVENTOS planning tool'!$EB$4)</f>
        <v>433</v>
      </c>
      <c r="V98" s="395">
        <f>433+('AVENTOS planning tool'!$EB$3-'AVENTOS planning tool'!$EB$4)</f>
        <v>433</v>
      </c>
      <c r="W98" s="375">
        <f t="shared" si="8"/>
        <v>62</v>
      </c>
      <c r="X98" s="393">
        <f t="shared" si="9"/>
        <v>62</v>
      </c>
      <c r="Y98" s="376">
        <f>433-('AVENTOS planning tool'!$DY$3-'AVENTOS planning tool'!$DY$4)</f>
        <v>433</v>
      </c>
      <c r="Z98" s="393">
        <f>433-('AVENTOS planning tool'!$DY$3-'AVENTOS planning tool'!$DY$4)</f>
        <v>433</v>
      </c>
      <c r="AB98" s="234">
        <v>545</v>
      </c>
      <c r="AC98" s="271">
        <v>-13.5</v>
      </c>
      <c r="AD98" s="374">
        <f>522+('AVENTOS planning tool'!$EB$3-'AVENTOS planning tool'!$EB$4)</f>
        <v>522</v>
      </c>
      <c r="AE98" s="395">
        <f>522+('AVENTOS planning tool'!$EB$3-'AVENTOS planning tool'!$EB$4)</f>
        <v>522</v>
      </c>
      <c r="AF98" s="375">
        <f t="shared" si="10"/>
        <v>23</v>
      </c>
      <c r="AG98" s="393">
        <f t="shared" si="11"/>
        <v>23</v>
      </c>
      <c r="AH98" s="376">
        <f>522-('AVENTOS planning tool'!$DY$3-'AVENTOS planning tool'!$DY$4)</f>
        <v>522</v>
      </c>
      <c r="AI98" s="393">
        <f>522-('AVENTOS planning tool'!$DY$3-'AVENTOS planning tool'!$DY$4)</f>
        <v>522</v>
      </c>
    </row>
    <row r="99" spans="19:35" x14ac:dyDescent="0.2">
      <c r="S99" s="269">
        <v>496</v>
      </c>
      <c r="T99" s="264">
        <v>43</v>
      </c>
      <c r="U99" s="374">
        <f>433+('AVENTOS planning tool'!$EB$3-'AVENTOS planning tool'!$EB$4)</f>
        <v>433</v>
      </c>
      <c r="V99" s="395">
        <f>433+('AVENTOS planning tool'!$EB$3-'AVENTOS planning tool'!$EB$4)</f>
        <v>433</v>
      </c>
      <c r="W99" s="375">
        <f t="shared" si="8"/>
        <v>63</v>
      </c>
      <c r="X99" s="393">
        <f t="shared" si="9"/>
        <v>63</v>
      </c>
      <c r="Y99" s="376">
        <f>433-('AVENTOS planning tool'!$DY$3-'AVENTOS planning tool'!$DY$4)</f>
        <v>433</v>
      </c>
      <c r="Z99" s="393">
        <f>433-('AVENTOS planning tool'!$DY$3-'AVENTOS planning tool'!$DY$4)</f>
        <v>433</v>
      </c>
      <c r="AB99" s="234">
        <v>546</v>
      </c>
      <c r="AC99" s="271">
        <v>-12.5</v>
      </c>
      <c r="AD99" s="374">
        <f>522+('AVENTOS planning tool'!$EB$3-'AVENTOS planning tool'!$EB$4)</f>
        <v>522</v>
      </c>
      <c r="AE99" s="395">
        <f>522+('AVENTOS planning tool'!$EB$3-'AVENTOS planning tool'!$EB$4)</f>
        <v>522</v>
      </c>
      <c r="AF99" s="375">
        <f t="shared" si="10"/>
        <v>24</v>
      </c>
      <c r="AG99" s="393">
        <f t="shared" si="11"/>
        <v>24</v>
      </c>
      <c r="AH99" s="376">
        <f>522-('AVENTOS planning tool'!$DY$3-'AVENTOS planning tool'!$DY$4)</f>
        <v>522</v>
      </c>
      <c r="AI99" s="393">
        <f>522-('AVENTOS planning tool'!$DY$3-'AVENTOS planning tool'!$DY$4)</f>
        <v>522</v>
      </c>
    </row>
    <row r="100" spans="19:35" x14ac:dyDescent="0.2">
      <c r="S100" s="269">
        <v>497</v>
      </c>
      <c r="T100" s="264">
        <v>44</v>
      </c>
      <c r="U100" s="374">
        <f>433+('AVENTOS planning tool'!$EB$3-'AVENTOS planning tool'!$EB$4)</f>
        <v>433</v>
      </c>
      <c r="V100" s="395">
        <f>433+('AVENTOS planning tool'!$EB$3-'AVENTOS planning tool'!$EB$4)</f>
        <v>433</v>
      </c>
      <c r="W100" s="375">
        <f t="shared" si="8"/>
        <v>64</v>
      </c>
      <c r="X100" s="393">
        <f t="shared" si="9"/>
        <v>64</v>
      </c>
      <c r="Y100" s="376">
        <f>433-('AVENTOS planning tool'!$DY$3-'AVENTOS planning tool'!$DY$4)</f>
        <v>433</v>
      </c>
      <c r="Z100" s="393">
        <f>433-('AVENTOS planning tool'!$DY$3-'AVENTOS planning tool'!$DY$4)</f>
        <v>433</v>
      </c>
      <c r="AB100" s="234">
        <v>547</v>
      </c>
      <c r="AC100" s="271">
        <v>-11.5</v>
      </c>
      <c r="AD100" s="374">
        <f>522+('AVENTOS planning tool'!$EB$3-'AVENTOS planning tool'!$EB$4)</f>
        <v>522</v>
      </c>
      <c r="AE100" s="395">
        <f>522+('AVENTOS planning tool'!$EB$3-'AVENTOS planning tool'!$EB$4)</f>
        <v>522</v>
      </c>
      <c r="AF100" s="375">
        <f t="shared" si="10"/>
        <v>25</v>
      </c>
      <c r="AG100" s="393">
        <f t="shared" si="11"/>
        <v>25</v>
      </c>
      <c r="AH100" s="376">
        <f>522-('AVENTOS planning tool'!$DY$3-'AVENTOS planning tool'!$DY$4)</f>
        <v>522</v>
      </c>
      <c r="AI100" s="393">
        <f>522-('AVENTOS planning tool'!$DY$3-'AVENTOS planning tool'!$DY$4)</f>
        <v>522</v>
      </c>
    </row>
    <row r="101" spans="19:35" x14ac:dyDescent="0.2">
      <c r="S101" s="269">
        <v>498</v>
      </c>
      <c r="T101" s="264">
        <v>45</v>
      </c>
      <c r="U101" s="374">
        <f>433+('AVENTOS planning tool'!$EB$3-'AVENTOS planning tool'!$EB$4)</f>
        <v>433</v>
      </c>
      <c r="V101" s="395">
        <f>433+('AVENTOS planning tool'!$EB$3-'AVENTOS planning tool'!$EB$4)</f>
        <v>433</v>
      </c>
      <c r="W101" s="375">
        <f t="shared" si="8"/>
        <v>65</v>
      </c>
      <c r="X101" s="393">
        <f t="shared" si="9"/>
        <v>65</v>
      </c>
      <c r="Y101" s="376">
        <f>433-('AVENTOS planning tool'!$DY$3-'AVENTOS planning tool'!$DY$4)</f>
        <v>433</v>
      </c>
      <c r="Z101" s="393">
        <f>433-('AVENTOS planning tool'!$DY$3-'AVENTOS planning tool'!$DY$4)</f>
        <v>433</v>
      </c>
      <c r="AB101" s="234">
        <v>548</v>
      </c>
      <c r="AC101" s="271">
        <v>-10.5</v>
      </c>
      <c r="AD101" s="374">
        <f>522+('AVENTOS planning tool'!$EB$3-'AVENTOS planning tool'!$EB$4)</f>
        <v>522</v>
      </c>
      <c r="AE101" s="395">
        <f>522+('AVENTOS planning tool'!$EB$3-'AVENTOS planning tool'!$EB$4)</f>
        <v>522</v>
      </c>
      <c r="AF101" s="375">
        <f t="shared" si="10"/>
        <v>26</v>
      </c>
      <c r="AG101" s="393">
        <f t="shared" si="11"/>
        <v>26</v>
      </c>
      <c r="AH101" s="376">
        <f>522-('AVENTOS planning tool'!$DY$3-'AVENTOS planning tool'!$DY$4)</f>
        <v>522</v>
      </c>
      <c r="AI101" s="393">
        <f>522-('AVENTOS planning tool'!$DY$3-'AVENTOS planning tool'!$DY$4)</f>
        <v>522</v>
      </c>
    </row>
    <row r="102" spans="19:35" x14ac:dyDescent="0.2">
      <c r="S102" s="269">
        <v>499</v>
      </c>
      <c r="T102" s="264">
        <v>46</v>
      </c>
      <c r="U102" s="374">
        <f>433+('AVENTOS planning tool'!$EB$3-'AVENTOS planning tool'!$EB$4)</f>
        <v>433</v>
      </c>
      <c r="V102" s="395">
        <f>433+('AVENTOS planning tool'!$EB$3-'AVENTOS planning tool'!$EB$4)</f>
        <v>433</v>
      </c>
      <c r="W102" s="375">
        <f t="shared" si="8"/>
        <v>66</v>
      </c>
      <c r="X102" s="393">
        <f t="shared" si="9"/>
        <v>66</v>
      </c>
      <c r="Y102" s="376">
        <f>433-('AVENTOS planning tool'!$DY$3-'AVENTOS planning tool'!$DY$4)</f>
        <v>433</v>
      </c>
      <c r="Z102" s="393">
        <f>433-('AVENTOS planning tool'!$DY$3-'AVENTOS planning tool'!$DY$4)</f>
        <v>433</v>
      </c>
      <c r="AB102" s="234">
        <v>549</v>
      </c>
      <c r="AC102" s="271">
        <v>-9.5</v>
      </c>
      <c r="AD102" s="374">
        <f>522+('AVENTOS planning tool'!$EB$3-'AVENTOS planning tool'!$EB$4)</f>
        <v>522</v>
      </c>
      <c r="AE102" s="395">
        <f>522+('AVENTOS planning tool'!$EB$3-'AVENTOS planning tool'!$EB$4)</f>
        <v>522</v>
      </c>
      <c r="AF102" s="375">
        <f t="shared" si="10"/>
        <v>27</v>
      </c>
      <c r="AG102" s="393">
        <f t="shared" si="11"/>
        <v>27</v>
      </c>
      <c r="AH102" s="376">
        <f>522-('AVENTOS planning tool'!$DY$3-'AVENTOS planning tool'!$DY$4)</f>
        <v>522</v>
      </c>
      <c r="AI102" s="393">
        <f>522-('AVENTOS planning tool'!$DY$3-'AVENTOS planning tool'!$DY$4)</f>
        <v>522</v>
      </c>
    </row>
    <row r="103" spans="19:35" x14ac:dyDescent="0.2">
      <c r="S103" s="269">
        <v>500</v>
      </c>
      <c r="T103" s="264">
        <v>47</v>
      </c>
      <c r="U103" s="374">
        <f>433+('AVENTOS planning tool'!$EB$3-'AVENTOS planning tool'!$EB$4)</f>
        <v>433</v>
      </c>
      <c r="V103" s="395">
        <f>433+('AVENTOS planning tool'!$EB$3-'AVENTOS planning tool'!$EB$4)</f>
        <v>433</v>
      </c>
      <c r="W103" s="375">
        <f t="shared" si="8"/>
        <v>67</v>
      </c>
      <c r="X103" s="393">
        <f t="shared" si="9"/>
        <v>67</v>
      </c>
      <c r="Y103" s="376">
        <f>433-('AVENTOS planning tool'!$DY$3-'AVENTOS planning tool'!$DY$4)</f>
        <v>433</v>
      </c>
      <c r="Z103" s="393">
        <f>433-('AVENTOS planning tool'!$DY$3-'AVENTOS planning tool'!$DY$4)</f>
        <v>433</v>
      </c>
      <c r="AB103" s="234">
        <v>550</v>
      </c>
      <c r="AC103" s="271">
        <v>-8.5</v>
      </c>
      <c r="AD103" s="374">
        <f>522+('AVENTOS planning tool'!$EB$3-'AVENTOS planning tool'!$EB$4)</f>
        <v>522</v>
      </c>
      <c r="AE103" s="395">
        <f>522+('AVENTOS planning tool'!$EB$3-'AVENTOS planning tool'!$EB$4)</f>
        <v>522</v>
      </c>
      <c r="AF103" s="375">
        <f t="shared" si="10"/>
        <v>28</v>
      </c>
      <c r="AG103" s="393">
        <f t="shared" si="11"/>
        <v>28</v>
      </c>
      <c r="AH103" s="376">
        <f>522-('AVENTOS planning tool'!$DY$3-'AVENTOS planning tool'!$DY$4)</f>
        <v>522</v>
      </c>
      <c r="AI103" s="393">
        <f>522-('AVENTOS planning tool'!$DY$3-'AVENTOS planning tool'!$DY$4)</f>
        <v>522</v>
      </c>
    </row>
    <row r="104" spans="19:35" x14ac:dyDescent="0.2">
      <c r="S104" s="269">
        <v>501</v>
      </c>
      <c r="T104" s="264">
        <v>48</v>
      </c>
      <c r="U104" s="374">
        <f>433+('AVENTOS planning tool'!$EB$3-'AVENTOS planning tool'!$EB$4)</f>
        <v>433</v>
      </c>
      <c r="V104" s="395">
        <f>433+('AVENTOS planning tool'!$EB$3-'AVENTOS planning tool'!$EB$4)</f>
        <v>433</v>
      </c>
      <c r="W104" s="375">
        <f t="shared" si="8"/>
        <v>68</v>
      </c>
      <c r="X104" s="393">
        <f t="shared" si="9"/>
        <v>68</v>
      </c>
      <c r="Y104" s="376">
        <f>433-('AVENTOS planning tool'!$DY$3-'AVENTOS planning tool'!$DY$4)</f>
        <v>433</v>
      </c>
      <c r="Z104" s="393">
        <f>433-('AVENTOS planning tool'!$DY$3-'AVENTOS planning tool'!$DY$4)</f>
        <v>433</v>
      </c>
      <c r="AB104" s="234">
        <v>551</v>
      </c>
      <c r="AC104" s="271">
        <v>-7.5</v>
      </c>
      <c r="AD104" s="374">
        <f>522+('AVENTOS planning tool'!$EB$3-'AVENTOS planning tool'!$EB$4)</f>
        <v>522</v>
      </c>
      <c r="AE104" s="395">
        <f>522+('AVENTOS planning tool'!$EB$3-'AVENTOS planning tool'!$EB$4)</f>
        <v>522</v>
      </c>
      <c r="AF104" s="375">
        <f t="shared" si="10"/>
        <v>29</v>
      </c>
      <c r="AG104" s="393">
        <f t="shared" si="11"/>
        <v>29</v>
      </c>
      <c r="AH104" s="376">
        <f>522-('AVENTOS planning tool'!$DY$3-'AVENTOS planning tool'!$DY$4)</f>
        <v>522</v>
      </c>
      <c r="AI104" s="393">
        <f>522-('AVENTOS planning tool'!$DY$3-'AVENTOS planning tool'!$DY$4)</f>
        <v>522</v>
      </c>
    </row>
    <row r="105" spans="19:35" x14ac:dyDescent="0.2">
      <c r="S105" s="269">
        <v>502</v>
      </c>
      <c r="T105" s="264">
        <v>49</v>
      </c>
      <c r="U105" s="374">
        <f>433+('AVENTOS planning tool'!$EB$3-'AVENTOS planning tool'!$EB$4)</f>
        <v>433</v>
      </c>
      <c r="V105" s="395">
        <f>433+('AVENTOS planning tool'!$EB$3-'AVENTOS planning tool'!$EB$4)</f>
        <v>433</v>
      </c>
      <c r="W105" s="375">
        <f t="shared" si="8"/>
        <v>69</v>
      </c>
      <c r="X105" s="393">
        <f t="shared" si="9"/>
        <v>69</v>
      </c>
      <c r="Y105" s="376">
        <f>433-('AVENTOS planning tool'!$DY$3-'AVENTOS planning tool'!$DY$4)</f>
        <v>433</v>
      </c>
      <c r="Z105" s="393">
        <f>433-('AVENTOS planning tool'!$DY$3-'AVENTOS planning tool'!$DY$4)</f>
        <v>433</v>
      </c>
      <c r="AB105" s="234">
        <v>552</v>
      </c>
      <c r="AC105" s="271">
        <v>-6.5</v>
      </c>
      <c r="AD105" s="374">
        <f>522+('AVENTOS planning tool'!$EB$3-'AVENTOS planning tool'!$EB$4)</f>
        <v>522</v>
      </c>
      <c r="AE105" s="395">
        <f>522+('AVENTOS planning tool'!$EB$3-'AVENTOS planning tool'!$EB$4)</f>
        <v>522</v>
      </c>
      <c r="AF105" s="375">
        <f t="shared" si="10"/>
        <v>30</v>
      </c>
      <c r="AG105" s="393">
        <f t="shared" si="11"/>
        <v>30</v>
      </c>
      <c r="AH105" s="376">
        <f>522-('AVENTOS planning tool'!$DY$3-'AVENTOS planning tool'!$DY$4)</f>
        <v>522</v>
      </c>
      <c r="AI105" s="393">
        <f>522-('AVENTOS planning tool'!$DY$3-'AVENTOS planning tool'!$DY$4)</f>
        <v>522</v>
      </c>
    </row>
    <row r="106" spans="19:35" x14ac:dyDescent="0.2">
      <c r="S106" s="269">
        <v>503</v>
      </c>
      <c r="T106" s="264">
        <v>50</v>
      </c>
      <c r="U106" s="374">
        <f>433+('AVENTOS planning tool'!$EB$3-'AVENTOS planning tool'!$EB$4)</f>
        <v>433</v>
      </c>
      <c r="V106" s="395">
        <f>433+('AVENTOS planning tool'!$EB$3-'AVENTOS planning tool'!$EB$4)</f>
        <v>433</v>
      </c>
      <c r="W106" s="375">
        <f t="shared" si="8"/>
        <v>70</v>
      </c>
      <c r="X106" s="393">
        <f t="shared" si="9"/>
        <v>70</v>
      </c>
      <c r="Y106" s="376">
        <f>433-('AVENTOS planning tool'!$DY$3-'AVENTOS planning tool'!$DY$4)</f>
        <v>433</v>
      </c>
      <c r="Z106" s="393">
        <f>433-('AVENTOS planning tool'!$DY$3-'AVENTOS planning tool'!$DY$4)</f>
        <v>433</v>
      </c>
      <c r="AB106" s="234">
        <v>553</v>
      </c>
      <c r="AC106" s="271">
        <v>-5.5</v>
      </c>
      <c r="AD106" s="374">
        <f>522+('AVENTOS planning tool'!$EB$3-'AVENTOS planning tool'!$EB$4)</f>
        <v>522</v>
      </c>
      <c r="AE106" s="395">
        <f>522+('AVENTOS planning tool'!$EB$3-'AVENTOS planning tool'!$EB$4)</f>
        <v>522</v>
      </c>
      <c r="AF106" s="375">
        <f t="shared" si="10"/>
        <v>31</v>
      </c>
      <c r="AG106" s="393">
        <f t="shared" si="11"/>
        <v>31</v>
      </c>
      <c r="AH106" s="376">
        <f>522-('AVENTOS planning tool'!$DY$3-'AVENTOS planning tool'!$DY$4)</f>
        <v>522</v>
      </c>
      <c r="AI106" s="393">
        <f>522-('AVENTOS planning tool'!$DY$3-'AVENTOS planning tool'!$DY$4)</f>
        <v>522</v>
      </c>
    </row>
    <row r="107" spans="19:35" x14ac:dyDescent="0.2">
      <c r="S107" s="269">
        <v>504</v>
      </c>
      <c r="T107" s="264">
        <v>51</v>
      </c>
      <c r="U107" s="374">
        <f>433+('AVENTOS planning tool'!$EB$3-'AVENTOS planning tool'!$EB$4)</f>
        <v>433</v>
      </c>
      <c r="V107" s="395">
        <f>433+('AVENTOS planning tool'!$EB$3-'AVENTOS planning tool'!$EB$4)</f>
        <v>433</v>
      </c>
      <c r="W107" s="375">
        <f t="shared" si="8"/>
        <v>71</v>
      </c>
      <c r="X107" s="393">
        <f t="shared" si="9"/>
        <v>71</v>
      </c>
      <c r="Y107" s="376">
        <f>433-('AVENTOS planning tool'!$DY$3-'AVENTOS planning tool'!$DY$4)</f>
        <v>433</v>
      </c>
      <c r="Z107" s="393">
        <f>433-('AVENTOS planning tool'!$DY$3-'AVENTOS planning tool'!$DY$4)</f>
        <v>433</v>
      </c>
      <c r="AB107" s="234">
        <v>554</v>
      </c>
      <c r="AC107" s="271">
        <v>-4.5</v>
      </c>
      <c r="AD107" s="374">
        <f>522+('AVENTOS planning tool'!$EB$3-'AVENTOS planning tool'!$EB$4)</f>
        <v>522</v>
      </c>
      <c r="AE107" s="395">
        <f>522+('AVENTOS planning tool'!$EB$3-'AVENTOS planning tool'!$EB$4)</f>
        <v>522</v>
      </c>
      <c r="AF107" s="375">
        <f t="shared" si="10"/>
        <v>32</v>
      </c>
      <c r="AG107" s="393">
        <f t="shared" si="11"/>
        <v>32</v>
      </c>
      <c r="AH107" s="376">
        <f>522-('AVENTOS planning tool'!$DY$3-'AVENTOS planning tool'!$DY$4)</f>
        <v>522</v>
      </c>
      <c r="AI107" s="393">
        <f>522-('AVENTOS planning tool'!$DY$3-'AVENTOS planning tool'!$DY$4)</f>
        <v>522</v>
      </c>
    </row>
    <row r="108" spans="19:35" x14ac:dyDescent="0.2">
      <c r="S108" s="269">
        <v>505</v>
      </c>
      <c r="T108" s="264">
        <v>52</v>
      </c>
      <c r="U108" s="374">
        <f>433+('AVENTOS planning tool'!$EB$3-'AVENTOS planning tool'!$EB$4)</f>
        <v>433</v>
      </c>
      <c r="V108" s="395">
        <f>433+('AVENTOS planning tool'!$EB$3-'AVENTOS planning tool'!$EB$4)</f>
        <v>433</v>
      </c>
      <c r="W108" s="375">
        <f t="shared" si="8"/>
        <v>72</v>
      </c>
      <c r="X108" s="393">
        <f t="shared" si="9"/>
        <v>72</v>
      </c>
      <c r="Y108" s="376">
        <f>433-('AVENTOS planning tool'!$DY$3-'AVENTOS planning tool'!$DY$4)</f>
        <v>433</v>
      </c>
      <c r="Z108" s="393">
        <f>433-('AVENTOS planning tool'!$DY$3-'AVENTOS planning tool'!$DY$4)</f>
        <v>433</v>
      </c>
      <c r="AB108" s="234">
        <v>555</v>
      </c>
      <c r="AC108" s="271">
        <v>-3.5</v>
      </c>
      <c r="AD108" s="374">
        <f>522+('AVENTOS planning tool'!$EB$3-'AVENTOS planning tool'!$EB$4)</f>
        <v>522</v>
      </c>
      <c r="AE108" s="395">
        <f>522+('AVENTOS planning tool'!$EB$3-'AVENTOS planning tool'!$EB$4)</f>
        <v>522</v>
      </c>
      <c r="AF108" s="375">
        <f t="shared" si="10"/>
        <v>33</v>
      </c>
      <c r="AG108" s="393">
        <f t="shared" si="11"/>
        <v>33</v>
      </c>
      <c r="AH108" s="376">
        <f>522-('AVENTOS planning tool'!$DY$3-'AVENTOS planning tool'!$DY$4)</f>
        <v>522</v>
      </c>
      <c r="AI108" s="393">
        <f>522-('AVENTOS planning tool'!$DY$3-'AVENTOS planning tool'!$DY$4)</f>
        <v>522</v>
      </c>
    </row>
    <row r="109" spans="19:35" x14ac:dyDescent="0.2">
      <c r="S109" s="269">
        <v>506</v>
      </c>
      <c r="T109" s="264">
        <v>53</v>
      </c>
      <c r="U109" s="374">
        <f>433+('AVENTOS planning tool'!$EB$3-'AVENTOS planning tool'!$EB$4)</f>
        <v>433</v>
      </c>
      <c r="V109" s="395">
        <f>433+('AVENTOS planning tool'!$EB$3-'AVENTOS planning tool'!$EB$4)</f>
        <v>433</v>
      </c>
      <c r="W109" s="375">
        <f t="shared" si="8"/>
        <v>73</v>
      </c>
      <c r="X109" s="393">
        <f t="shared" si="9"/>
        <v>73</v>
      </c>
      <c r="Y109" s="376">
        <f>433-('AVENTOS planning tool'!$DY$3-'AVENTOS planning tool'!$DY$4)</f>
        <v>433</v>
      </c>
      <c r="Z109" s="393">
        <f>433-('AVENTOS planning tool'!$DY$3-'AVENTOS planning tool'!$DY$4)</f>
        <v>433</v>
      </c>
      <c r="AB109" s="234">
        <v>556</v>
      </c>
      <c r="AC109" s="271">
        <v>-2.5</v>
      </c>
      <c r="AD109" s="374">
        <f>522+('AVENTOS planning tool'!$EB$3-'AVENTOS planning tool'!$EB$4)</f>
        <v>522</v>
      </c>
      <c r="AE109" s="395">
        <f>522+('AVENTOS planning tool'!$EB$3-'AVENTOS planning tool'!$EB$4)</f>
        <v>522</v>
      </c>
      <c r="AF109" s="375">
        <f t="shared" si="10"/>
        <v>34</v>
      </c>
      <c r="AG109" s="393">
        <f t="shared" si="11"/>
        <v>34</v>
      </c>
      <c r="AH109" s="376">
        <f>522-('AVENTOS planning tool'!$DY$3-'AVENTOS planning tool'!$DY$4)</f>
        <v>522</v>
      </c>
      <c r="AI109" s="393">
        <f>522-('AVENTOS planning tool'!$DY$3-'AVENTOS planning tool'!$DY$4)</f>
        <v>522</v>
      </c>
    </row>
    <row r="110" spans="19:35" x14ac:dyDescent="0.2">
      <c r="S110" s="269">
        <v>507</v>
      </c>
      <c r="T110" s="264">
        <v>54</v>
      </c>
      <c r="U110" s="374">
        <f>433+('AVENTOS planning tool'!$EB$3-'AVENTOS planning tool'!$EB$4)</f>
        <v>433</v>
      </c>
      <c r="V110" s="395">
        <f>433+('AVENTOS planning tool'!$EB$3-'AVENTOS planning tool'!$EB$4)</f>
        <v>433</v>
      </c>
      <c r="W110" s="375">
        <f t="shared" si="8"/>
        <v>74</v>
      </c>
      <c r="X110" s="393">
        <f t="shared" si="9"/>
        <v>74</v>
      </c>
      <c r="Y110" s="376">
        <f>433-('AVENTOS planning tool'!$DY$3-'AVENTOS planning tool'!$DY$4)</f>
        <v>433</v>
      </c>
      <c r="Z110" s="393">
        <f>433-('AVENTOS planning tool'!$DY$3-'AVENTOS planning tool'!$DY$4)</f>
        <v>433</v>
      </c>
      <c r="AB110" s="234">
        <v>557</v>
      </c>
      <c r="AC110" s="271">
        <v>-1.5</v>
      </c>
      <c r="AD110" s="374">
        <f>522+('AVENTOS planning tool'!$EB$3-'AVENTOS planning tool'!$EB$4)</f>
        <v>522</v>
      </c>
      <c r="AE110" s="395">
        <f>522+('AVENTOS planning tool'!$EB$3-'AVENTOS planning tool'!$EB$4)</f>
        <v>522</v>
      </c>
      <c r="AF110" s="375">
        <f t="shared" si="10"/>
        <v>35</v>
      </c>
      <c r="AG110" s="393">
        <f t="shared" si="11"/>
        <v>35</v>
      </c>
      <c r="AH110" s="376">
        <f>522-('AVENTOS planning tool'!$DY$3-'AVENTOS planning tool'!$DY$4)</f>
        <v>522</v>
      </c>
      <c r="AI110" s="393">
        <f>522-('AVENTOS planning tool'!$DY$3-'AVENTOS planning tool'!$DY$4)</f>
        <v>522</v>
      </c>
    </row>
    <row r="111" spans="19:35" x14ac:dyDescent="0.2">
      <c r="S111" s="269">
        <v>508</v>
      </c>
      <c r="T111" s="264">
        <v>55</v>
      </c>
      <c r="U111" s="374">
        <f>433+('AVENTOS planning tool'!$EB$3-'AVENTOS planning tool'!$EB$4)</f>
        <v>433</v>
      </c>
      <c r="V111" s="395">
        <f>433+('AVENTOS planning tool'!$EB$3-'AVENTOS planning tool'!$EB$4)</f>
        <v>433</v>
      </c>
      <c r="W111" s="375">
        <f t="shared" si="8"/>
        <v>75</v>
      </c>
      <c r="X111" s="393">
        <f t="shared" si="9"/>
        <v>75</v>
      </c>
      <c r="Y111" s="376">
        <f>433-('AVENTOS planning tool'!$DY$3-'AVENTOS planning tool'!$DY$4)</f>
        <v>433</v>
      </c>
      <c r="Z111" s="393">
        <f>433-('AVENTOS planning tool'!$DY$3-'AVENTOS planning tool'!$DY$4)</f>
        <v>433</v>
      </c>
      <c r="AB111" s="234">
        <v>558</v>
      </c>
      <c r="AC111" s="271">
        <v>-0.5</v>
      </c>
      <c r="AD111" s="374">
        <f>522+('AVENTOS planning tool'!$EB$3-'AVENTOS planning tool'!$EB$4)</f>
        <v>522</v>
      </c>
      <c r="AE111" s="395">
        <f>522+('AVENTOS planning tool'!$EB$3-'AVENTOS planning tool'!$EB$4)</f>
        <v>522</v>
      </c>
      <c r="AF111" s="375">
        <f t="shared" si="10"/>
        <v>36</v>
      </c>
      <c r="AG111" s="393">
        <f t="shared" si="11"/>
        <v>36</v>
      </c>
      <c r="AH111" s="376">
        <f>522-('AVENTOS planning tool'!$DY$3-'AVENTOS planning tool'!$DY$4)</f>
        <v>522</v>
      </c>
      <c r="AI111" s="393">
        <f>522-('AVENTOS planning tool'!$DY$3-'AVENTOS planning tool'!$DY$4)</f>
        <v>522</v>
      </c>
    </row>
    <row r="112" spans="19:35" x14ac:dyDescent="0.2">
      <c r="S112" s="269">
        <v>509</v>
      </c>
      <c r="T112" s="264">
        <v>56</v>
      </c>
      <c r="U112" s="374">
        <f>433+('AVENTOS planning tool'!$EB$3-'AVENTOS planning tool'!$EB$4)</f>
        <v>433</v>
      </c>
      <c r="V112" s="395">
        <f>433+('AVENTOS planning tool'!$EB$3-'AVENTOS planning tool'!$EB$4)</f>
        <v>433</v>
      </c>
      <c r="W112" s="375">
        <f t="shared" si="8"/>
        <v>76</v>
      </c>
      <c r="X112" s="393">
        <f t="shared" si="9"/>
        <v>76</v>
      </c>
      <c r="Y112" s="376">
        <f>433-('AVENTOS planning tool'!$DY$3-'AVENTOS planning tool'!$DY$4)</f>
        <v>433</v>
      </c>
      <c r="Z112" s="393">
        <f>433-('AVENTOS planning tool'!$DY$3-'AVENTOS planning tool'!$DY$4)</f>
        <v>433</v>
      </c>
      <c r="AB112" s="234">
        <v>559</v>
      </c>
      <c r="AC112" s="271">
        <v>0.5</v>
      </c>
      <c r="AD112" s="374">
        <f>522+('AVENTOS planning tool'!$EB$3-'AVENTOS planning tool'!$EB$4)</f>
        <v>522</v>
      </c>
      <c r="AE112" s="395">
        <f>522+('AVENTOS planning tool'!$EB$3-'AVENTOS planning tool'!$EB$4)</f>
        <v>522</v>
      </c>
      <c r="AF112" s="375">
        <f t="shared" si="10"/>
        <v>37</v>
      </c>
      <c r="AG112" s="393">
        <f t="shared" si="11"/>
        <v>37</v>
      </c>
      <c r="AH112" s="376">
        <f>522-('AVENTOS planning tool'!$DY$3-'AVENTOS planning tool'!$DY$4)</f>
        <v>522</v>
      </c>
      <c r="AI112" s="393">
        <f>522-('AVENTOS planning tool'!$DY$3-'AVENTOS planning tool'!$DY$4)</f>
        <v>522</v>
      </c>
    </row>
    <row r="113" spans="19:35" x14ac:dyDescent="0.2">
      <c r="S113" s="269">
        <v>510</v>
      </c>
      <c r="T113" s="264">
        <v>57</v>
      </c>
      <c r="U113" s="374">
        <f>433+('AVENTOS planning tool'!$EB$3-'AVENTOS planning tool'!$EB$4)</f>
        <v>433</v>
      </c>
      <c r="V113" s="395">
        <f>433+('AVENTOS planning tool'!$EB$3-'AVENTOS planning tool'!$EB$4)</f>
        <v>433</v>
      </c>
      <c r="W113" s="375">
        <f t="shared" si="8"/>
        <v>77</v>
      </c>
      <c r="X113" s="393">
        <f t="shared" si="9"/>
        <v>77</v>
      </c>
      <c r="Y113" s="376">
        <f>433-('AVENTOS planning tool'!$DY$3-'AVENTOS planning tool'!$DY$4)</f>
        <v>433</v>
      </c>
      <c r="Z113" s="393">
        <f>433-('AVENTOS planning tool'!$DY$3-'AVENTOS planning tool'!$DY$4)</f>
        <v>433</v>
      </c>
      <c r="AB113" s="234">
        <v>560</v>
      </c>
      <c r="AC113" s="271">
        <v>1.5</v>
      </c>
      <c r="AD113" s="374">
        <f>522+('AVENTOS planning tool'!$EB$3-'AVENTOS planning tool'!$EB$4)</f>
        <v>522</v>
      </c>
      <c r="AE113" s="395">
        <f>522+('AVENTOS planning tool'!$EB$3-'AVENTOS planning tool'!$EB$4)</f>
        <v>522</v>
      </c>
      <c r="AF113" s="375">
        <f t="shared" si="10"/>
        <v>38</v>
      </c>
      <c r="AG113" s="393">
        <f t="shared" si="11"/>
        <v>38</v>
      </c>
      <c r="AH113" s="376">
        <f>522-('AVENTOS planning tool'!$DY$3-'AVENTOS planning tool'!$DY$4)</f>
        <v>522</v>
      </c>
      <c r="AI113" s="393">
        <f>522-('AVENTOS planning tool'!$DY$3-'AVENTOS planning tool'!$DY$4)</f>
        <v>522</v>
      </c>
    </row>
    <row r="114" spans="19:35" x14ac:dyDescent="0.2">
      <c r="S114" s="269">
        <v>511</v>
      </c>
      <c r="T114" s="264">
        <v>58</v>
      </c>
      <c r="U114" s="374">
        <f>433+('AVENTOS planning tool'!$EB$3-'AVENTOS planning tool'!$EB$4)</f>
        <v>433</v>
      </c>
      <c r="V114" s="395">
        <f>433+('AVENTOS planning tool'!$EB$3-'AVENTOS planning tool'!$EB$4)</f>
        <v>433</v>
      </c>
      <c r="W114" s="375">
        <f t="shared" si="8"/>
        <v>78</v>
      </c>
      <c r="X114" s="393">
        <f t="shared" si="9"/>
        <v>78</v>
      </c>
      <c r="Y114" s="376">
        <f>433-('AVENTOS planning tool'!$DY$3-'AVENTOS planning tool'!$DY$4)</f>
        <v>433</v>
      </c>
      <c r="Z114" s="393">
        <f>433-('AVENTOS planning tool'!$DY$3-'AVENTOS planning tool'!$DY$4)</f>
        <v>433</v>
      </c>
      <c r="AB114" s="234">
        <v>561</v>
      </c>
      <c r="AC114" s="271">
        <v>2.5</v>
      </c>
      <c r="AD114" s="374">
        <f>522+('AVENTOS planning tool'!$EB$3-'AVENTOS planning tool'!$EB$4)</f>
        <v>522</v>
      </c>
      <c r="AE114" s="395">
        <f>522+('AVENTOS planning tool'!$EB$3-'AVENTOS planning tool'!$EB$4)</f>
        <v>522</v>
      </c>
      <c r="AF114" s="375">
        <f t="shared" si="10"/>
        <v>39</v>
      </c>
      <c r="AG114" s="393">
        <f t="shared" si="11"/>
        <v>39</v>
      </c>
      <c r="AH114" s="376">
        <f>522-('AVENTOS planning tool'!$DY$3-'AVENTOS planning tool'!$DY$4)</f>
        <v>522</v>
      </c>
      <c r="AI114" s="393">
        <f>522-('AVENTOS planning tool'!$DY$3-'AVENTOS planning tool'!$DY$4)</f>
        <v>522</v>
      </c>
    </row>
    <row r="115" spans="19:35" x14ac:dyDescent="0.2">
      <c r="S115" s="269">
        <v>512</v>
      </c>
      <c r="T115" s="264">
        <v>59</v>
      </c>
      <c r="U115" s="374">
        <f>433+('AVENTOS planning tool'!$EB$3-'AVENTOS planning tool'!$EB$4)</f>
        <v>433</v>
      </c>
      <c r="V115" s="395">
        <f>433+('AVENTOS planning tool'!$EB$3-'AVENTOS planning tool'!$EB$4)</f>
        <v>433</v>
      </c>
      <c r="W115" s="375">
        <f t="shared" si="8"/>
        <v>79</v>
      </c>
      <c r="X115" s="393">
        <f t="shared" si="9"/>
        <v>79</v>
      </c>
      <c r="Y115" s="376">
        <f>433-('AVENTOS planning tool'!$DY$3-'AVENTOS planning tool'!$DY$4)</f>
        <v>433</v>
      </c>
      <c r="Z115" s="393">
        <f>433-('AVENTOS planning tool'!$DY$3-'AVENTOS planning tool'!$DY$4)</f>
        <v>433</v>
      </c>
      <c r="AB115" s="234">
        <v>562</v>
      </c>
      <c r="AC115" s="271">
        <v>3.5</v>
      </c>
      <c r="AD115" s="374">
        <f>522+('AVENTOS planning tool'!$EB$3-'AVENTOS planning tool'!$EB$4)</f>
        <v>522</v>
      </c>
      <c r="AE115" s="395">
        <f>522+('AVENTOS planning tool'!$EB$3-'AVENTOS planning tool'!$EB$4)</f>
        <v>522</v>
      </c>
      <c r="AF115" s="375">
        <f t="shared" si="10"/>
        <v>40</v>
      </c>
      <c r="AG115" s="393">
        <f t="shared" si="11"/>
        <v>40</v>
      </c>
      <c r="AH115" s="376">
        <f>522-('AVENTOS planning tool'!$DY$3-'AVENTOS planning tool'!$DY$4)</f>
        <v>522</v>
      </c>
      <c r="AI115" s="393">
        <f>522-('AVENTOS planning tool'!$DY$3-'AVENTOS planning tool'!$DY$4)</f>
        <v>522</v>
      </c>
    </row>
    <row r="116" spans="19:35" x14ac:dyDescent="0.2">
      <c r="S116" s="269">
        <v>513</v>
      </c>
      <c r="T116" s="264">
        <v>60</v>
      </c>
      <c r="U116" s="374">
        <f>433+('AVENTOS planning tool'!$EB$3-'AVENTOS planning tool'!$EB$4)</f>
        <v>433</v>
      </c>
      <c r="V116" s="395">
        <f>433+('AVENTOS planning tool'!$EB$3-'AVENTOS planning tool'!$EB$4)</f>
        <v>433</v>
      </c>
      <c r="W116" s="375">
        <f t="shared" si="8"/>
        <v>80</v>
      </c>
      <c r="X116" s="393">
        <f t="shared" si="9"/>
        <v>80</v>
      </c>
      <c r="Y116" s="376">
        <f>433-('AVENTOS planning tool'!$DY$3-'AVENTOS planning tool'!$DY$4)</f>
        <v>433</v>
      </c>
      <c r="Z116" s="393">
        <f>433-('AVENTOS planning tool'!$DY$3-'AVENTOS planning tool'!$DY$4)</f>
        <v>433</v>
      </c>
      <c r="AB116" s="234">
        <v>563</v>
      </c>
      <c r="AC116" s="271">
        <v>4.5</v>
      </c>
      <c r="AD116" s="374">
        <f>522+('AVENTOS planning tool'!$EB$3-'AVENTOS planning tool'!$EB$4)</f>
        <v>522</v>
      </c>
      <c r="AE116" s="395">
        <f>522+('AVENTOS planning tool'!$EB$3-'AVENTOS planning tool'!$EB$4)</f>
        <v>522</v>
      </c>
      <c r="AF116" s="375">
        <f t="shared" si="10"/>
        <v>41</v>
      </c>
      <c r="AG116" s="393">
        <f t="shared" si="11"/>
        <v>41</v>
      </c>
      <c r="AH116" s="376">
        <f>522-('AVENTOS planning tool'!$DY$3-'AVENTOS planning tool'!$DY$4)</f>
        <v>522</v>
      </c>
      <c r="AI116" s="393">
        <f>522-('AVENTOS planning tool'!$DY$3-'AVENTOS planning tool'!$DY$4)</f>
        <v>522</v>
      </c>
    </row>
    <row r="117" spans="19:35" x14ac:dyDescent="0.2">
      <c r="S117" s="269">
        <v>514</v>
      </c>
      <c r="T117" s="264">
        <v>61</v>
      </c>
      <c r="U117" s="374">
        <f>433+('AVENTOS planning tool'!$EB$3-'AVENTOS planning tool'!$EB$4)</f>
        <v>433</v>
      </c>
      <c r="V117" s="395">
        <f>433+('AVENTOS planning tool'!$EB$3-'AVENTOS planning tool'!$EB$4)</f>
        <v>433</v>
      </c>
      <c r="W117" s="375">
        <f t="shared" si="8"/>
        <v>81</v>
      </c>
      <c r="X117" s="393">
        <f t="shared" si="9"/>
        <v>81</v>
      </c>
      <c r="Y117" s="376">
        <f>433-('AVENTOS planning tool'!$DY$3-'AVENTOS planning tool'!$DY$4)</f>
        <v>433</v>
      </c>
      <c r="Z117" s="393">
        <f>433-('AVENTOS planning tool'!$DY$3-'AVENTOS planning tool'!$DY$4)</f>
        <v>433</v>
      </c>
      <c r="AB117" s="234">
        <v>564</v>
      </c>
      <c r="AC117" s="271">
        <v>5.5</v>
      </c>
      <c r="AD117" s="374">
        <f>522+('AVENTOS planning tool'!$EB$3-'AVENTOS planning tool'!$EB$4)</f>
        <v>522</v>
      </c>
      <c r="AE117" s="395">
        <f>522+('AVENTOS planning tool'!$EB$3-'AVENTOS planning tool'!$EB$4)</f>
        <v>522</v>
      </c>
      <c r="AF117" s="375">
        <f t="shared" si="10"/>
        <v>42</v>
      </c>
      <c r="AG117" s="393">
        <f t="shared" si="11"/>
        <v>42</v>
      </c>
      <c r="AH117" s="376">
        <f>522-('AVENTOS planning tool'!$DY$3-'AVENTOS planning tool'!$DY$4)</f>
        <v>522</v>
      </c>
      <c r="AI117" s="393">
        <f>522-('AVENTOS planning tool'!$DY$3-'AVENTOS planning tool'!$DY$4)</f>
        <v>522</v>
      </c>
    </row>
    <row r="118" spans="19:35" x14ac:dyDescent="0.2">
      <c r="S118" s="269">
        <v>515</v>
      </c>
      <c r="T118" s="264">
        <v>62</v>
      </c>
      <c r="U118" s="374">
        <f>433+('AVENTOS planning tool'!$EB$3-'AVENTOS planning tool'!$EB$4)</f>
        <v>433</v>
      </c>
      <c r="V118" s="395">
        <f>433+('AVENTOS planning tool'!$EB$3-'AVENTOS planning tool'!$EB$4)</f>
        <v>433</v>
      </c>
      <c r="W118" s="375">
        <f t="shared" si="8"/>
        <v>82</v>
      </c>
      <c r="X118" s="393">
        <f t="shared" si="9"/>
        <v>82</v>
      </c>
      <c r="Y118" s="376">
        <f>433-('AVENTOS planning tool'!$DY$3-'AVENTOS planning tool'!$DY$4)</f>
        <v>433</v>
      </c>
      <c r="Z118" s="393">
        <f>433-('AVENTOS planning tool'!$DY$3-'AVENTOS planning tool'!$DY$4)</f>
        <v>433</v>
      </c>
      <c r="AB118" s="234">
        <v>565</v>
      </c>
      <c r="AC118" s="271">
        <v>6.5</v>
      </c>
      <c r="AD118" s="374">
        <f>522+('AVENTOS planning tool'!$EB$3-'AVENTOS planning tool'!$EB$4)</f>
        <v>522</v>
      </c>
      <c r="AE118" s="395">
        <f>522+('AVENTOS planning tool'!$EB$3-'AVENTOS planning tool'!$EB$4)</f>
        <v>522</v>
      </c>
      <c r="AF118" s="375">
        <f t="shared" si="10"/>
        <v>43</v>
      </c>
      <c r="AG118" s="393">
        <f t="shared" si="11"/>
        <v>43</v>
      </c>
      <c r="AH118" s="376">
        <f>522-('AVENTOS planning tool'!$DY$3-'AVENTOS planning tool'!$DY$4)</f>
        <v>522</v>
      </c>
      <c r="AI118" s="393">
        <f>522-('AVENTOS planning tool'!$DY$3-'AVENTOS planning tool'!$DY$4)</f>
        <v>522</v>
      </c>
    </row>
    <row r="119" spans="19:35" x14ac:dyDescent="0.2">
      <c r="S119" s="269">
        <v>516</v>
      </c>
      <c r="T119" s="264">
        <v>63</v>
      </c>
      <c r="U119" s="374">
        <f>433+('AVENTOS planning tool'!$EB$3-'AVENTOS planning tool'!$EB$4)</f>
        <v>433</v>
      </c>
      <c r="V119" s="395">
        <f>433+('AVENTOS planning tool'!$EB$3-'AVENTOS planning tool'!$EB$4)</f>
        <v>433</v>
      </c>
      <c r="W119" s="375">
        <f t="shared" si="8"/>
        <v>83</v>
      </c>
      <c r="X119" s="393">
        <f t="shared" si="9"/>
        <v>83</v>
      </c>
      <c r="Y119" s="376">
        <f>433-('AVENTOS planning tool'!$DY$3-'AVENTOS planning tool'!$DY$4)</f>
        <v>433</v>
      </c>
      <c r="Z119" s="393">
        <f>433-('AVENTOS planning tool'!$DY$3-'AVENTOS planning tool'!$DY$4)</f>
        <v>433</v>
      </c>
      <c r="AB119" s="234">
        <v>566</v>
      </c>
      <c r="AC119" s="271">
        <v>7.5</v>
      </c>
      <c r="AD119" s="374">
        <f>522+('AVENTOS planning tool'!$EB$3-'AVENTOS planning tool'!$EB$4)</f>
        <v>522</v>
      </c>
      <c r="AE119" s="395">
        <f>522+('AVENTOS planning tool'!$EB$3-'AVENTOS planning tool'!$EB$4)</f>
        <v>522</v>
      </c>
      <c r="AF119" s="375">
        <f t="shared" si="10"/>
        <v>44</v>
      </c>
      <c r="AG119" s="393">
        <f t="shared" si="11"/>
        <v>44</v>
      </c>
      <c r="AH119" s="376">
        <f>522-('AVENTOS planning tool'!$DY$3-'AVENTOS planning tool'!$DY$4)</f>
        <v>522</v>
      </c>
      <c r="AI119" s="393">
        <f>522-('AVENTOS planning tool'!$DY$3-'AVENTOS planning tool'!$DY$4)</f>
        <v>522</v>
      </c>
    </row>
    <row r="120" spans="19:35" x14ac:dyDescent="0.2">
      <c r="S120" s="269">
        <v>517</v>
      </c>
      <c r="T120" s="264">
        <v>64</v>
      </c>
      <c r="U120" s="374">
        <f>433+('AVENTOS planning tool'!$EB$3-'AVENTOS planning tool'!$EB$4)</f>
        <v>433</v>
      </c>
      <c r="V120" s="395">
        <f>433+('AVENTOS planning tool'!$EB$3-'AVENTOS planning tool'!$EB$4)</f>
        <v>433</v>
      </c>
      <c r="W120" s="375">
        <f t="shared" si="8"/>
        <v>84</v>
      </c>
      <c r="X120" s="393">
        <f t="shared" si="9"/>
        <v>84</v>
      </c>
      <c r="Y120" s="376">
        <f>433-('AVENTOS planning tool'!$DY$3-'AVENTOS planning tool'!$DY$4)</f>
        <v>433</v>
      </c>
      <c r="Z120" s="393">
        <f>433-('AVENTOS planning tool'!$DY$3-'AVENTOS planning tool'!$DY$4)</f>
        <v>433</v>
      </c>
      <c r="AB120" s="234">
        <v>567</v>
      </c>
      <c r="AC120" s="271">
        <v>8.5</v>
      </c>
      <c r="AD120" s="374">
        <f>522+('AVENTOS planning tool'!$EB$3-'AVENTOS planning tool'!$EB$4)</f>
        <v>522</v>
      </c>
      <c r="AE120" s="395">
        <f>522+('AVENTOS planning tool'!$EB$3-'AVENTOS planning tool'!$EB$4)</f>
        <v>522</v>
      </c>
      <c r="AF120" s="375">
        <f t="shared" si="10"/>
        <v>45</v>
      </c>
      <c r="AG120" s="393">
        <f t="shared" si="11"/>
        <v>45</v>
      </c>
      <c r="AH120" s="376">
        <f>522-('AVENTOS planning tool'!$DY$3-'AVENTOS planning tool'!$DY$4)</f>
        <v>522</v>
      </c>
      <c r="AI120" s="393">
        <f>522-('AVENTOS planning tool'!$DY$3-'AVENTOS planning tool'!$DY$4)</f>
        <v>522</v>
      </c>
    </row>
    <row r="121" spans="19:35" x14ac:dyDescent="0.2">
      <c r="S121" s="269">
        <v>518</v>
      </c>
      <c r="T121" s="264">
        <v>65</v>
      </c>
      <c r="U121" s="374">
        <f>433+('AVENTOS planning tool'!$EB$3-'AVENTOS planning tool'!$EB$4)</f>
        <v>433</v>
      </c>
      <c r="V121" s="395">
        <f>433+('AVENTOS planning tool'!$EB$3-'AVENTOS planning tool'!$EB$4)</f>
        <v>433</v>
      </c>
      <c r="W121" s="375">
        <f t="shared" si="8"/>
        <v>85</v>
      </c>
      <c r="X121" s="393">
        <f t="shared" si="9"/>
        <v>85</v>
      </c>
      <c r="Y121" s="376">
        <f>433-('AVENTOS planning tool'!$DY$3-'AVENTOS planning tool'!$DY$4)</f>
        <v>433</v>
      </c>
      <c r="Z121" s="393">
        <f>433-('AVENTOS planning tool'!$DY$3-'AVENTOS planning tool'!$DY$4)</f>
        <v>433</v>
      </c>
      <c r="AB121" s="234">
        <v>568</v>
      </c>
      <c r="AC121" s="271">
        <v>9.5</v>
      </c>
      <c r="AD121" s="374">
        <f>522+('AVENTOS planning tool'!$EB$3-'AVENTOS planning tool'!$EB$4)</f>
        <v>522</v>
      </c>
      <c r="AE121" s="395">
        <f>522+('AVENTOS planning tool'!$EB$3-'AVENTOS planning tool'!$EB$4)</f>
        <v>522</v>
      </c>
      <c r="AF121" s="375">
        <f t="shared" si="10"/>
        <v>46</v>
      </c>
      <c r="AG121" s="393">
        <f t="shared" si="11"/>
        <v>46</v>
      </c>
      <c r="AH121" s="376">
        <f>522-('AVENTOS planning tool'!$DY$3-'AVENTOS planning tool'!$DY$4)</f>
        <v>522</v>
      </c>
      <c r="AI121" s="393">
        <f>522-('AVENTOS planning tool'!$DY$3-'AVENTOS planning tool'!$DY$4)</f>
        <v>522</v>
      </c>
    </row>
    <row r="122" spans="19:35" x14ac:dyDescent="0.2">
      <c r="S122" s="269">
        <v>519</v>
      </c>
      <c r="T122" s="264">
        <v>66</v>
      </c>
      <c r="U122" s="374">
        <f>433+('AVENTOS planning tool'!$EB$3-'AVENTOS planning tool'!$EB$4)</f>
        <v>433</v>
      </c>
      <c r="V122" s="395">
        <f>433+('AVENTOS planning tool'!$EB$3-'AVENTOS planning tool'!$EB$4)</f>
        <v>433</v>
      </c>
      <c r="W122" s="375">
        <f t="shared" si="8"/>
        <v>86</v>
      </c>
      <c r="X122" s="393">
        <f t="shared" si="9"/>
        <v>86</v>
      </c>
      <c r="Y122" s="376">
        <f>433-('AVENTOS planning tool'!$DY$3-'AVENTOS planning tool'!$DY$4)</f>
        <v>433</v>
      </c>
      <c r="Z122" s="393">
        <f>433-('AVENTOS planning tool'!$DY$3-'AVENTOS planning tool'!$DY$4)</f>
        <v>433</v>
      </c>
      <c r="AB122" s="234">
        <v>569</v>
      </c>
      <c r="AC122" s="271">
        <v>10.5</v>
      </c>
      <c r="AD122" s="374">
        <f>522+('AVENTOS planning tool'!$EB$3-'AVENTOS planning tool'!$EB$4)</f>
        <v>522</v>
      </c>
      <c r="AE122" s="395">
        <f>522+('AVENTOS planning tool'!$EB$3-'AVENTOS planning tool'!$EB$4)</f>
        <v>522</v>
      </c>
      <c r="AF122" s="375">
        <f t="shared" si="10"/>
        <v>47</v>
      </c>
      <c r="AG122" s="393">
        <f t="shared" si="11"/>
        <v>47</v>
      </c>
      <c r="AH122" s="376">
        <f>522-('AVENTOS planning tool'!$DY$3-'AVENTOS planning tool'!$DY$4)</f>
        <v>522</v>
      </c>
      <c r="AI122" s="393">
        <f>522-('AVENTOS planning tool'!$DY$3-'AVENTOS planning tool'!$DY$4)</f>
        <v>522</v>
      </c>
    </row>
    <row r="123" spans="19:35" x14ac:dyDescent="0.2">
      <c r="S123" s="269">
        <v>520</v>
      </c>
      <c r="T123" s="264">
        <v>67</v>
      </c>
      <c r="U123" s="374">
        <f>433+('AVENTOS planning tool'!$EB$3-'AVENTOS planning tool'!$EB$4)</f>
        <v>433</v>
      </c>
      <c r="V123" s="395">
        <f>433+('AVENTOS planning tool'!$EB$3-'AVENTOS planning tool'!$EB$4)</f>
        <v>433</v>
      </c>
      <c r="W123" s="375">
        <f t="shared" si="8"/>
        <v>87</v>
      </c>
      <c r="X123" s="393">
        <f t="shared" si="9"/>
        <v>87</v>
      </c>
      <c r="Y123" s="376">
        <f>433-('AVENTOS planning tool'!$DY$3-'AVENTOS planning tool'!$DY$4)</f>
        <v>433</v>
      </c>
      <c r="Z123" s="393">
        <f>433-('AVENTOS planning tool'!$DY$3-'AVENTOS planning tool'!$DY$4)</f>
        <v>433</v>
      </c>
      <c r="AB123" s="234">
        <v>570</v>
      </c>
      <c r="AC123" s="271">
        <v>11.5</v>
      </c>
      <c r="AD123" s="374">
        <f>522+('AVENTOS planning tool'!$EB$3-'AVENTOS planning tool'!$EB$4)</f>
        <v>522</v>
      </c>
      <c r="AE123" s="395">
        <f>522+('AVENTOS planning tool'!$EB$3-'AVENTOS planning tool'!$EB$4)</f>
        <v>522</v>
      </c>
      <c r="AF123" s="375">
        <f t="shared" si="10"/>
        <v>48</v>
      </c>
      <c r="AG123" s="393">
        <f t="shared" si="11"/>
        <v>48</v>
      </c>
      <c r="AH123" s="376">
        <f>522-('AVENTOS planning tool'!$DY$3-'AVENTOS planning tool'!$DY$4)</f>
        <v>522</v>
      </c>
      <c r="AI123" s="393">
        <f>522-('AVENTOS planning tool'!$DY$3-'AVENTOS planning tool'!$DY$4)</f>
        <v>522</v>
      </c>
    </row>
    <row r="124" spans="19:35" x14ac:dyDescent="0.2">
      <c r="S124" s="269">
        <v>521</v>
      </c>
      <c r="T124" s="264">
        <v>68</v>
      </c>
      <c r="U124" s="374">
        <f>433+('AVENTOS planning tool'!$EB$3-'AVENTOS planning tool'!$EB$4)</f>
        <v>433</v>
      </c>
      <c r="V124" s="395">
        <f>433+('AVENTOS planning tool'!$EB$3-'AVENTOS planning tool'!$EB$4)</f>
        <v>433</v>
      </c>
      <c r="W124" s="375">
        <f t="shared" si="8"/>
        <v>88</v>
      </c>
      <c r="X124" s="393">
        <f t="shared" si="9"/>
        <v>88</v>
      </c>
      <c r="Y124" s="376">
        <f>433-('AVENTOS planning tool'!$DY$3-'AVENTOS planning tool'!$DY$4)</f>
        <v>433</v>
      </c>
      <c r="Z124" s="393">
        <f>433-('AVENTOS planning tool'!$DY$3-'AVENTOS planning tool'!$DY$4)</f>
        <v>433</v>
      </c>
      <c r="AB124" s="234">
        <v>571</v>
      </c>
      <c r="AC124" s="271">
        <v>12.5</v>
      </c>
      <c r="AD124" s="374">
        <f>522+('AVENTOS planning tool'!$EB$3-'AVENTOS planning tool'!$EB$4)</f>
        <v>522</v>
      </c>
      <c r="AE124" s="395">
        <f>522+('AVENTOS planning tool'!$EB$3-'AVENTOS planning tool'!$EB$4)</f>
        <v>522</v>
      </c>
      <c r="AF124" s="375">
        <f t="shared" si="10"/>
        <v>49</v>
      </c>
      <c r="AG124" s="393">
        <f t="shared" si="11"/>
        <v>49</v>
      </c>
      <c r="AH124" s="376">
        <f>522-('AVENTOS planning tool'!$DY$3-'AVENTOS planning tool'!$DY$4)</f>
        <v>522</v>
      </c>
      <c r="AI124" s="393">
        <f>522-('AVENTOS planning tool'!$DY$3-'AVENTOS planning tool'!$DY$4)</f>
        <v>522</v>
      </c>
    </row>
    <row r="125" spans="19:35" x14ac:dyDescent="0.2">
      <c r="S125" s="269">
        <v>522</v>
      </c>
      <c r="T125" s="264">
        <v>69</v>
      </c>
      <c r="U125" s="374">
        <f>433+('AVENTOS planning tool'!$EB$3-'AVENTOS planning tool'!$EB$4)</f>
        <v>433</v>
      </c>
      <c r="V125" s="395">
        <f>433+('AVENTOS planning tool'!$EB$3-'AVENTOS planning tool'!$EB$4)</f>
        <v>433</v>
      </c>
      <c r="W125" s="375">
        <f t="shared" si="8"/>
        <v>89</v>
      </c>
      <c r="X125" s="393">
        <f t="shared" si="9"/>
        <v>89</v>
      </c>
      <c r="Y125" s="376">
        <f>433-('AVENTOS planning tool'!$DY$3-'AVENTOS planning tool'!$DY$4)</f>
        <v>433</v>
      </c>
      <c r="Z125" s="393">
        <f>433-('AVENTOS planning tool'!$DY$3-'AVENTOS planning tool'!$DY$4)</f>
        <v>433</v>
      </c>
      <c r="AB125" s="234">
        <v>572</v>
      </c>
      <c r="AC125" s="271">
        <v>13.5</v>
      </c>
      <c r="AD125" s="374">
        <f>522+('AVENTOS planning tool'!$EB$3-'AVENTOS planning tool'!$EB$4)</f>
        <v>522</v>
      </c>
      <c r="AE125" s="395">
        <f>522+('AVENTOS planning tool'!$EB$3-'AVENTOS planning tool'!$EB$4)</f>
        <v>522</v>
      </c>
      <c r="AF125" s="375">
        <f t="shared" si="10"/>
        <v>50</v>
      </c>
      <c r="AG125" s="393">
        <f t="shared" si="11"/>
        <v>50</v>
      </c>
      <c r="AH125" s="376">
        <f>522-('AVENTOS planning tool'!$DY$3-'AVENTOS planning tool'!$DY$4)</f>
        <v>522</v>
      </c>
      <c r="AI125" s="393">
        <f>522-('AVENTOS planning tool'!$DY$3-'AVENTOS planning tool'!$DY$4)</f>
        <v>522</v>
      </c>
    </row>
    <row r="126" spans="19:35" x14ac:dyDescent="0.2">
      <c r="S126" s="269">
        <v>523</v>
      </c>
      <c r="T126" s="264">
        <v>70</v>
      </c>
      <c r="U126" s="374">
        <f>433+('AVENTOS planning tool'!$EB$3-'AVENTOS planning tool'!$EB$4)</f>
        <v>433</v>
      </c>
      <c r="V126" s="395">
        <f>433+('AVENTOS planning tool'!$EB$3-'AVENTOS planning tool'!$EB$4)</f>
        <v>433</v>
      </c>
      <c r="W126" s="375">
        <f t="shared" si="8"/>
        <v>90</v>
      </c>
      <c r="X126" s="393">
        <f t="shared" si="9"/>
        <v>90</v>
      </c>
      <c r="Y126" s="376">
        <f>433-('AVENTOS planning tool'!$DY$3-'AVENTOS planning tool'!$DY$4)</f>
        <v>433</v>
      </c>
      <c r="Z126" s="393">
        <f>433-('AVENTOS planning tool'!$DY$3-'AVENTOS planning tool'!$DY$4)</f>
        <v>433</v>
      </c>
      <c r="AB126" s="234">
        <v>573</v>
      </c>
      <c r="AC126" s="271">
        <v>14.5</v>
      </c>
      <c r="AD126" s="374">
        <f>522+('AVENTOS planning tool'!$EB$3-'AVENTOS planning tool'!$EB$4)</f>
        <v>522</v>
      </c>
      <c r="AE126" s="395">
        <f>522+('AVENTOS planning tool'!$EB$3-'AVENTOS planning tool'!$EB$4)</f>
        <v>522</v>
      </c>
      <c r="AF126" s="375">
        <f t="shared" si="10"/>
        <v>51</v>
      </c>
      <c r="AG126" s="393">
        <f t="shared" si="11"/>
        <v>51</v>
      </c>
      <c r="AH126" s="376">
        <f>522-('AVENTOS planning tool'!$DY$3-'AVENTOS planning tool'!$DY$4)</f>
        <v>522</v>
      </c>
      <c r="AI126" s="393">
        <f>522-('AVENTOS planning tool'!$DY$3-'AVENTOS planning tool'!$DY$4)</f>
        <v>522</v>
      </c>
    </row>
    <row r="127" spans="19:35" x14ac:dyDescent="0.2">
      <c r="S127" s="269">
        <v>524</v>
      </c>
      <c r="T127" s="264">
        <v>71</v>
      </c>
      <c r="U127" s="374">
        <f>433+('AVENTOS planning tool'!$EB$3-'AVENTOS planning tool'!$EB$4)</f>
        <v>433</v>
      </c>
      <c r="V127" s="395">
        <f>433+('AVENTOS planning tool'!$EB$3-'AVENTOS planning tool'!$EB$4)</f>
        <v>433</v>
      </c>
      <c r="W127" s="375">
        <f t="shared" si="8"/>
        <v>91</v>
      </c>
      <c r="X127" s="393">
        <f t="shared" si="9"/>
        <v>91</v>
      </c>
      <c r="Y127" s="376">
        <f>433-('AVENTOS planning tool'!$DY$3-'AVENTOS planning tool'!$DY$4)</f>
        <v>433</v>
      </c>
      <c r="Z127" s="393">
        <f>433-('AVENTOS planning tool'!$DY$3-'AVENTOS planning tool'!$DY$4)</f>
        <v>433</v>
      </c>
      <c r="AB127" s="234">
        <v>574</v>
      </c>
      <c r="AC127" s="271">
        <v>15.5</v>
      </c>
      <c r="AD127" s="374">
        <f>522+('AVENTOS planning tool'!$EB$3-'AVENTOS planning tool'!$EB$4)</f>
        <v>522</v>
      </c>
      <c r="AE127" s="395">
        <f>522+('AVENTOS planning tool'!$EB$3-'AVENTOS planning tool'!$EB$4)</f>
        <v>522</v>
      </c>
      <c r="AF127" s="375">
        <f t="shared" si="10"/>
        <v>52</v>
      </c>
      <c r="AG127" s="393">
        <f t="shared" si="11"/>
        <v>52</v>
      </c>
      <c r="AH127" s="376">
        <f>522-('AVENTOS planning tool'!$DY$3-'AVENTOS planning tool'!$DY$4)</f>
        <v>522</v>
      </c>
      <c r="AI127" s="393">
        <f>522-('AVENTOS planning tool'!$DY$3-'AVENTOS planning tool'!$DY$4)</f>
        <v>522</v>
      </c>
    </row>
    <row r="128" spans="19:35" x14ac:dyDescent="0.2">
      <c r="S128" s="269">
        <v>525</v>
      </c>
      <c r="T128" s="264">
        <v>72</v>
      </c>
      <c r="U128" s="374">
        <f>433+('AVENTOS planning tool'!$EB$3-'AVENTOS planning tool'!$EB$4)</f>
        <v>433</v>
      </c>
      <c r="V128" s="395">
        <f>433+('AVENTOS planning tool'!$EB$3-'AVENTOS planning tool'!$EB$4)</f>
        <v>433</v>
      </c>
      <c r="W128" s="375">
        <f t="shared" si="8"/>
        <v>92</v>
      </c>
      <c r="X128" s="393">
        <f t="shared" si="9"/>
        <v>92</v>
      </c>
      <c r="Y128" s="376">
        <f>433-('AVENTOS planning tool'!$DY$3-'AVENTOS planning tool'!$DY$4)</f>
        <v>433</v>
      </c>
      <c r="Z128" s="393">
        <f>433-('AVENTOS planning tool'!$DY$3-'AVENTOS planning tool'!$DY$4)</f>
        <v>433</v>
      </c>
      <c r="AB128" s="234">
        <v>575</v>
      </c>
      <c r="AC128" s="271">
        <v>16.5</v>
      </c>
      <c r="AD128" s="374">
        <f>522+('AVENTOS planning tool'!$EB$3-'AVENTOS planning tool'!$EB$4)</f>
        <v>522</v>
      </c>
      <c r="AE128" s="395">
        <f>522+('AVENTOS planning tool'!$EB$3-'AVENTOS planning tool'!$EB$4)</f>
        <v>522</v>
      </c>
      <c r="AF128" s="375">
        <f t="shared" si="10"/>
        <v>53</v>
      </c>
      <c r="AG128" s="393">
        <f t="shared" si="11"/>
        <v>53</v>
      </c>
      <c r="AH128" s="376">
        <f>522-('AVENTOS planning tool'!$DY$3-'AVENTOS planning tool'!$DY$4)</f>
        <v>522</v>
      </c>
      <c r="AI128" s="393">
        <f>522-('AVENTOS planning tool'!$DY$3-'AVENTOS planning tool'!$DY$4)</f>
        <v>522</v>
      </c>
    </row>
    <row r="129" spans="19:35" x14ac:dyDescent="0.2">
      <c r="S129" s="269">
        <v>526</v>
      </c>
      <c r="T129" s="264">
        <v>73</v>
      </c>
      <c r="U129" s="374">
        <f>433+('AVENTOS planning tool'!$EB$3-'AVENTOS planning tool'!$EB$4)</f>
        <v>433</v>
      </c>
      <c r="V129" s="395">
        <f>433+('AVENTOS planning tool'!$EB$3-'AVENTOS planning tool'!$EB$4)</f>
        <v>433</v>
      </c>
      <c r="W129" s="375">
        <f t="shared" si="8"/>
        <v>93</v>
      </c>
      <c r="X129" s="393">
        <f t="shared" si="9"/>
        <v>93</v>
      </c>
      <c r="Y129" s="376">
        <f>433-('AVENTOS planning tool'!$DY$3-'AVENTOS planning tool'!$DY$4)</f>
        <v>433</v>
      </c>
      <c r="Z129" s="393">
        <f>433-('AVENTOS planning tool'!$DY$3-'AVENTOS planning tool'!$DY$4)</f>
        <v>433</v>
      </c>
      <c r="AB129" s="234">
        <v>576</v>
      </c>
      <c r="AC129" s="271">
        <v>17.5</v>
      </c>
      <c r="AD129" s="374">
        <f>522+('AVENTOS planning tool'!$EB$3-'AVENTOS planning tool'!$EB$4)</f>
        <v>522</v>
      </c>
      <c r="AE129" s="395">
        <f>522+('AVENTOS planning tool'!$EB$3-'AVENTOS planning tool'!$EB$4)</f>
        <v>522</v>
      </c>
      <c r="AF129" s="375">
        <f t="shared" si="10"/>
        <v>54</v>
      </c>
      <c r="AG129" s="393">
        <f t="shared" si="11"/>
        <v>54</v>
      </c>
      <c r="AH129" s="376">
        <f>522-('AVENTOS planning tool'!$DY$3-'AVENTOS planning tool'!$DY$4)</f>
        <v>522</v>
      </c>
      <c r="AI129" s="393">
        <f>522-('AVENTOS planning tool'!$DY$3-'AVENTOS planning tool'!$DY$4)</f>
        <v>522</v>
      </c>
    </row>
    <row r="130" spans="19:35" x14ac:dyDescent="0.2">
      <c r="S130" s="269">
        <v>527</v>
      </c>
      <c r="T130" s="264">
        <v>74</v>
      </c>
      <c r="U130" s="374">
        <f>433+('AVENTOS planning tool'!$EB$3-'AVENTOS planning tool'!$EB$4)</f>
        <v>433</v>
      </c>
      <c r="V130" s="395">
        <f>433+('AVENTOS planning tool'!$EB$3-'AVENTOS planning tool'!$EB$4)</f>
        <v>433</v>
      </c>
      <c r="W130" s="375">
        <f t="shared" si="8"/>
        <v>94</v>
      </c>
      <c r="X130" s="393">
        <f t="shared" si="9"/>
        <v>94</v>
      </c>
      <c r="Y130" s="376">
        <f>433-('AVENTOS planning tool'!$DY$3-'AVENTOS planning tool'!$DY$4)</f>
        <v>433</v>
      </c>
      <c r="Z130" s="393">
        <f>433-('AVENTOS planning tool'!$DY$3-'AVENTOS planning tool'!$DY$4)</f>
        <v>433</v>
      </c>
      <c r="AB130" s="234">
        <v>577</v>
      </c>
      <c r="AC130" s="271">
        <v>18.5</v>
      </c>
      <c r="AD130" s="374">
        <f>522+('AVENTOS planning tool'!$EB$3-'AVENTOS planning tool'!$EB$4)</f>
        <v>522</v>
      </c>
      <c r="AE130" s="395">
        <f>522+('AVENTOS planning tool'!$EB$3-'AVENTOS planning tool'!$EB$4)</f>
        <v>522</v>
      </c>
      <c r="AF130" s="375">
        <f t="shared" si="10"/>
        <v>55</v>
      </c>
      <c r="AG130" s="393">
        <f t="shared" si="11"/>
        <v>55</v>
      </c>
      <c r="AH130" s="376">
        <f>522-('AVENTOS planning tool'!$DY$3-'AVENTOS planning tool'!$DY$4)</f>
        <v>522</v>
      </c>
      <c r="AI130" s="393">
        <f>522-('AVENTOS planning tool'!$DY$3-'AVENTOS planning tool'!$DY$4)</f>
        <v>522</v>
      </c>
    </row>
    <row r="131" spans="19:35" x14ac:dyDescent="0.2">
      <c r="S131" s="269">
        <v>528</v>
      </c>
      <c r="T131" s="264">
        <v>75</v>
      </c>
      <c r="U131" s="374">
        <f>433+('AVENTOS planning tool'!$EB$3-'AVENTOS planning tool'!$EB$4)</f>
        <v>433</v>
      </c>
      <c r="V131" s="395">
        <f>433+('AVENTOS planning tool'!$EB$3-'AVENTOS planning tool'!$EB$4)</f>
        <v>433</v>
      </c>
      <c r="W131" s="375">
        <f t="shared" si="8"/>
        <v>95</v>
      </c>
      <c r="X131" s="393">
        <f t="shared" si="9"/>
        <v>95</v>
      </c>
      <c r="Y131" s="376">
        <f>433-('AVENTOS planning tool'!$DY$3-'AVENTOS planning tool'!$DY$4)</f>
        <v>433</v>
      </c>
      <c r="Z131" s="393">
        <f>433-('AVENTOS planning tool'!$DY$3-'AVENTOS planning tool'!$DY$4)</f>
        <v>433</v>
      </c>
      <c r="AB131" s="234">
        <v>578</v>
      </c>
      <c r="AC131" s="271">
        <v>19.5</v>
      </c>
      <c r="AD131" s="374">
        <f>522+('AVENTOS planning tool'!$EB$3-'AVENTOS planning tool'!$EB$4)</f>
        <v>522</v>
      </c>
      <c r="AE131" s="395">
        <f>522+('AVENTOS planning tool'!$EB$3-'AVENTOS planning tool'!$EB$4)</f>
        <v>522</v>
      </c>
      <c r="AF131" s="375">
        <f t="shared" si="10"/>
        <v>56</v>
      </c>
      <c r="AG131" s="393">
        <f t="shared" si="11"/>
        <v>56</v>
      </c>
      <c r="AH131" s="376">
        <f>522-('AVENTOS planning tool'!$DY$3-'AVENTOS planning tool'!$DY$4)</f>
        <v>522</v>
      </c>
      <c r="AI131" s="393">
        <f>522-('AVENTOS planning tool'!$DY$3-'AVENTOS planning tool'!$DY$4)</f>
        <v>522</v>
      </c>
    </row>
    <row r="132" spans="19:35" x14ac:dyDescent="0.2">
      <c r="S132" s="269">
        <v>529</v>
      </c>
      <c r="T132" s="264">
        <v>76</v>
      </c>
      <c r="U132" s="374">
        <f>433+('AVENTOS planning tool'!$EB$3-'AVENTOS planning tool'!$EB$4)</f>
        <v>433</v>
      </c>
      <c r="V132" s="395">
        <f>433+('AVENTOS planning tool'!$EB$3-'AVENTOS planning tool'!$EB$4)</f>
        <v>433</v>
      </c>
      <c r="W132" s="375">
        <f t="shared" ref="W132:W153" si="12">S132-U132</f>
        <v>96</v>
      </c>
      <c r="X132" s="393">
        <f t="shared" ref="X132:X153" si="13">S132-U132</f>
        <v>96</v>
      </c>
      <c r="Y132" s="376">
        <f>433-('AVENTOS planning tool'!$DY$3-'AVENTOS planning tool'!$DY$4)</f>
        <v>433</v>
      </c>
      <c r="Z132" s="393">
        <f>433-('AVENTOS planning tool'!$DY$3-'AVENTOS planning tool'!$DY$4)</f>
        <v>433</v>
      </c>
      <c r="AB132" s="234">
        <v>579</v>
      </c>
      <c r="AC132" s="271">
        <v>20.5</v>
      </c>
      <c r="AD132" s="374">
        <f>522+('AVENTOS planning tool'!$EB$3-'AVENTOS planning tool'!$EB$4)</f>
        <v>522</v>
      </c>
      <c r="AE132" s="395">
        <f>522+('AVENTOS planning tool'!$EB$3-'AVENTOS planning tool'!$EB$4)</f>
        <v>522</v>
      </c>
      <c r="AF132" s="375">
        <f>AB132-AD132</f>
        <v>57</v>
      </c>
      <c r="AG132" s="393">
        <f>AB132-AD132</f>
        <v>57</v>
      </c>
      <c r="AH132" s="376">
        <f>522-('AVENTOS planning tool'!$DY$3-'AVENTOS planning tool'!$DY$4)</f>
        <v>522</v>
      </c>
      <c r="AI132" s="393">
        <f>522-('AVENTOS planning tool'!$DY$3-'AVENTOS planning tool'!$DY$4)</f>
        <v>522</v>
      </c>
    </row>
    <row r="133" spans="19:35" x14ac:dyDescent="0.2">
      <c r="S133" s="269">
        <v>530</v>
      </c>
      <c r="T133" s="264">
        <v>77</v>
      </c>
      <c r="U133" s="374">
        <f>433+('AVENTOS planning tool'!$EB$3-'AVENTOS planning tool'!$EB$4)</f>
        <v>433</v>
      </c>
      <c r="V133" s="395">
        <f>433+('AVENTOS planning tool'!$EB$3-'AVENTOS planning tool'!$EB$4)</f>
        <v>433</v>
      </c>
      <c r="W133" s="375">
        <f t="shared" si="12"/>
        <v>97</v>
      </c>
      <c r="X133" s="393">
        <f t="shared" si="13"/>
        <v>97</v>
      </c>
      <c r="Y133" s="376">
        <f>433-('AVENTOS planning tool'!$DY$3-'AVENTOS planning tool'!$DY$4)</f>
        <v>433</v>
      </c>
      <c r="Z133" s="393">
        <f>433-('AVENTOS planning tool'!$DY$3-'AVENTOS planning tool'!$DY$4)</f>
        <v>433</v>
      </c>
      <c r="AB133" s="266">
        <v>580</v>
      </c>
      <c r="AC133" s="271">
        <v>21.5</v>
      </c>
      <c r="AD133" s="374">
        <f>522+('AVENTOS planning tool'!$EB$3-'AVENTOS planning tool'!$EB$4)</f>
        <v>522</v>
      </c>
      <c r="AE133" s="395">
        <f>522+('AVENTOS planning tool'!$EB$3-'AVENTOS planning tool'!$EB$4)</f>
        <v>522</v>
      </c>
      <c r="AF133" s="375">
        <f>AB133-AD133</f>
        <v>58</v>
      </c>
      <c r="AG133" s="393">
        <f>AB133-AD133</f>
        <v>58</v>
      </c>
      <c r="AH133" s="376">
        <f>522-('AVENTOS planning tool'!$DY$3-'AVENTOS planning tool'!$DY$4)</f>
        <v>522</v>
      </c>
      <c r="AI133" s="393">
        <f>522-('AVENTOS planning tool'!$DY$3-'AVENTOS planning tool'!$DY$4)</f>
        <v>522</v>
      </c>
    </row>
    <row r="134" spans="19:35" x14ac:dyDescent="0.2">
      <c r="S134" s="269">
        <v>531</v>
      </c>
      <c r="T134" s="264">
        <v>78</v>
      </c>
      <c r="U134" s="374">
        <f>433+('AVENTOS planning tool'!$EB$3-'AVENTOS planning tool'!$EB$4)</f>
        <v>433</v>
      </c>
      <c r="V134" s="395">
        <f>433+('AVENTOS planning tool'!$EB$3-'AVENTOS planning tool'!$EB$4)</f>
        <v>433</v>
      </c>
      <c r="W134" s="375">
        <f t="shared" si="12"/>
        <v>98</v>
      </c>
      <c r="X134" s="393">
        <f t="shared" si="13"/>
        <v>98</v>
      </c>
      <c r="Y134" s="376">
        <f>433-('AVENTOS planning tool'!$DY$3-'AVENTOS planning tool'!$DY$4)</f>
        <v>433</v>
      </c>
      <c r="Z134" s="393">
        <f>433-('AVENTOS planning tool'!$DY$3-'AVENTOS planning tool'!$DY$4)</f>
        <v>433</v>
      </c>
      <c r="AB134" s="272"/>
      <c r="AC134" s="272"/>
      <c r="AD134" s="272"/>
      <c r="AE134" s="272"/>
    </row>
    <row r="135" spans="19:35" x14ac:dyDescent="0.2">
      <c r="S135" s="269">
        <v>532</v>
      </c>
      <c r="T135" s="264">
        <v>79</v>
      </c>
      <c r="U135" s="374">
        <f>433+('AVENTOS planning tool'!$EB$3-'AVENTOS planning tool'!$EB$4)</f>
        <v>433</v>
      </c>
      <c r="V135" s="395">
        <f>433+('AVENTOS planning tool'!$EB$3-'AVENTOS planning tool'!$EB$4)</f>
        <v>433</v>
      </c>
      <c r="W135" s="375">
        <f t="shared" si="12"/>
        <v>99</v>
      </c>
      <c r="X135" s="393">
        <f t="shared" si="13"/>
        <v>99</v>
      </c>
      <c r="Y135" s="376">
        <f>433-('AVENTOS planning tool'!$DY$3-'AVENTOS planning tool'!$DY$4)</f>
        <v>433</v>
      </c>
      <c r="Z135" s="393">
        <f>433-('AVENTOS planning tool'!$DY$3-'AVENTOS planning tool'!$DY$4)</f>
        <v>433</v>
      </c>
      <c r="AB135" s="272"/>
      <c r="AC135" s="272"/>
      <c r="AD135" s="272"/>
      <c r="AE135" s="272"/>
    </row>
    <row r="136" spans="19:35" x14ac:dyDescent="0.2">
      <c r="S136" s="269">
        <v>533</v>
      </c>
      <c r="T136" s="264">
        <v>80</v>
      </c>
      <c r="U136" s="374">
        <f>433+('AVENTOS planning tool'!$EB$3-'AVENTOS planning tool'!$EB$4)</f>
        <v>433</v>
      </c>
      <c r="V136" s="395">
        <f>433+('AVENTOS planning tool'!$EB$3-'AVENTOS planning tool'!$EB$4)</f>
        <v>433</v>
      </c>
      <c r="W136" s="375">
        <f t="shared" si="12"/>
        <v>100</v>
      </c>
      <c r="X136" s="393">
        <f t="shared" si="13"/>
        <v>100</v>
      </c>
      <c r="Y136" s="376">
        <f>433-('AVENTOS planning tool'!$DY$3-'AVENTOS planning tool'!$DY$4)</f>
        <v>433</v>
      </c>
      <c r="Z136" s="393">
        <f>433-('AVENTOS planning tool'!$DY$3-'AVENTOS planning tool'!$DY$4)</f>
        <v>433</v>
      </c>
      <c r="AB136" s="272"/>
      <c r="AC136" s="272"/>
      <c r="AD136" s="272"/>
      <c r="AE136" s="272"/>
    </row>
    <row r="137" spans="19:35" x14ac:dyDescent="0.2">
      <c r="S137" s="269">
        <v>534</v>
      </c>
      <c r="T137" s="264">
        <v>81</v>
      </c>
      <c r="U137" s="374">
        <f>433+('AVENTOS planning tool'!$EB$3-'AVENTOS planning tool'!$EB$4)</f>
        <v>433</v>
      </c>
      <c r="V137" s="395">
        <f>433+('AVENTOS planning tool'!$EB$3-'AVENTOS planning tool'!$EB$4)</f>
        <v>433</v>
      </c>
      <c r="W137" s="375">
        <f t="shared" si="12"/>
        <v>101</v>
      </c>
      <c r="X137" s="393">
        <f t="shared" si="13"/>
        <v>101</v>
      </c>
      <c r="Y137" s="376">
        <f>433-('AVENTOS planning tool'!$DY$3-'AVENTOS planning tool'!$DY$4)</f>
        <v>433</v>
      </c>
      <c r="Z137" s="393">
        <f>433-('AVENTOS planning tool'!$DY$3-'AVENTOS planning tool'!$DY$4)</f>
        <v>433</v>
      </c>
      <c r="AB137" s="272"/>
      <c r="AC137" s="272"/>
      <c r="AD137" s="272"/>
      <c r="AE137" s="272"/>
    </row>
    <row r="138" spans="19:35" x14ac:dyDescent="0.2">
      <c r="S138" s="269">
        <v>535</v>
      </c>
      <c r="T138" s="264">
        <v>82</v>
      </c>
      <c r="U138" s="374">
        <f>433+('AVENTOS planning tool'!$EB$3-'AVENTOS planning tool'!$EB$4)</f>
        <v>433</v>
      </c>
      <c r="V138" s="395">
        <f>433+('AVENTOS planning tool'!$EB$3-'AVENTOS planning tool'!$EB$4)</f>
        <v>433</v>
      </c>
      <c r="W138" s="375">
        <f t="shared" si="12"/>
        <v>102</v>
      </c>
      <c r="X138" s="393">
        <f t="shared" si="13"/>
        <v>102</v>
      </c>
      <c r="Y138" s="376">
        <f>433-('AVENTOS planning tool'!$DY$3-'AVENTOS planning tool'!$DY$4)</f>
        <v>433</v>
      </c>
      <c r="Z138" s="393">
        <f>433-('AVENTOS planning tool'!$DY$3-'AVENTOS planning tool'!$DY$4)</f>
        <v>433</v>
      </c>
      <c r="AB138" s="272"/>
      <c r="AC138" s="272"/>
      <c r="AD138" s="272"/>
      <c r="AE138" s="272"/>
    </row>
    <row r="139" spans="19:35" x14ac:dyDescent="0.2">
      <c r="S139" s="269">
        <v>536</v>
      </c>
      <c r="T139" s="264">
        <v>83</v>
      </c>
      <c r="U139" s="374">
        <f>433+('AVENTOS planning tool'!$EB$3-'AVENTOS planning tool'!$EB$4)</f>
        <v>433</v>
      </c>
      <c r="V139" s="395">
        <f>433+('AVENTOS planning tool'!$EB$3-'AVENTOS planning tool'!$EB$4)</f>
        <v>433</v>
      </c>
      <c r="W139" s="375">
        <f t="shared" si="12"/>
        <v>103</v>
      </c>
      <c r="X139" s="393">
        <f t="shared" si="13"/>
        <v>103</v>
      </c>
      <c r="Y139" s="376">
        <f>433-('AVENTOS planning tool'!$DY$3-'AVENTOS planning tool'!$DY$4)</f>
        <v>433</v>
      </c>
      <c r="Z139" s="393">
        <f>433-('AVENTOS planning tool'!$DY$3-'AVENTOS planning tool'!$DY$4)</f>
        <v>433</v>
      </c>
      <c r="AB139" s="272"/>
      <c r="AC139" s="272"/>
      <c r="AD139" s="272"/>
      <c r="AE139" s="272"/>
    </row>
    <row r="140" spans="19:35" x14ac:dyDescent="0.2">
      <c r="S140" s="269">
        <v>537</v>
      </c>
      <c r="T140" s="264">
        <v>84</v>
      </c>
      <c r="U140" s="374">
        <f>433+('AVENTOS planning tool'!$EB$3-'AVENTOS planning tool'!$EB$4)</f>
        <v>433</v>
      </c>
      <c r="V140" s="395">
        <f>433+('AVENTOS planning tool'!$EB$3-'AVENTOS planning tool'!$EB$4)</f>
        <v>433</v>
      </c>
      <c r="W140" s="375">
        <f t="shared" si="12"/>
        <v>104</v>
      </c>
      <c r="X140" s="393">
        <f t="shared" si="13"/>
        <v>104</v>
      </c>
      <c r="Y140" s="376">
        <f>433-('AVENTOS planning tool'!$DY$3-'AVENTOS planning tool'!$DY$4)</f>
        <v>433</v>
      </c>
      <c r="Z140" s="393">
        <f>433-('AVENTOS planning tool'!$DY$3-'AVENTOS planning tool'!$DY$4)</f>
        <v>433</v>
      </c>
      <c r="AB140" s="272"/>
      <c r="AC140" s="272"/>
      <c r="AD140" s="272"/>
      <c r="AE140" s="272"/>
    </row>
    <row r="141" spans="19:35" x14ac:dyDescent="0.2">
      <c r="S141" s="269">
        <v>538</v>
      </c>
      <c r="T141" s="264">
        <v>85</v>
      </c>
      <c r="U141" s="374">
        <f>433+('AVENTOS planning tool'!$EB$3-'AVENTOS planning tool'!$EB$4)</f>
        <v>433</v>
      </c>
      <c r="V141" s="395">
        <f>433+('AVENTOS planning tool'!$EB$3-'AVENTOS planning tool'!$EB$4)</f>
        <v>433</v>
      </c>
      <c r="W141" s="375">
        <f t="shared" si="12"/>
        <v>105</v>
      </c>
      <c r="X141" s="393">
        <f t="shared" si="13"/>
        <v>105</v>
      </c>
      <c r="Y141" s="376">
        <f>433-('AVENTOS planning tool'!$DY$3-'AVENTOS planning tool'!$DY$4)</f>
        <v>433</v>
      </c>
      <c r="Z141" s="393">
        <f>433-('AVENTOS planning tool'!$DY$3-'AVENTOS planning tool'!$DY$4)</f>
        <v>433</v>
      </c>
      <c r="AB141" s="272"/>
      <c r="AC141" s="272"/>
      <c r="AD141" s="272"/>
      <c r="AE141" s="272"/>
    </row>
    <row r="142" spans="19:35" x14ac:dyDescent="0.2">
      <c r="S142" s="269">
        <v>539</v>
      </c>
      <c r="T142" s="264">
        <v>86</v>
      </c>
      <c r="U142" s="374">
        <f>433+('AVENTOS planning tool'!$EB$3-'AVENTOS planning tool'!$EB$4)</f>
        <v>433</v>
      </c>
      <c r="V142" s="395">
        <f>433+('AVENTOS planning tool'!$EB$3-'AVENTOS planning tool'!$EB$4)</f>
        <v>433</v>
      </c>
      <c r="W142" s="375">
        <f t="shared" si="12"/>
        <v>106</v>
      </c>
      <c r="X142" s="393">
        <f t="shared" si="13"/>
        <v>106</v>
      </c>
      <c r="Y142" s="376">
        <f>433-('AVENTOS planning tool'!$DY$3-'AVENTOS planning tool'!$DY$4)</f>
        <v>433</v>
      </c>
      <c r="Z142" s="393">
        <f>433-('AVENTOS planning tool'!$DY$3-'AVENTOS planning tool'!$DY$4)</f>
        <v>433</v>
      </c>
      <c r="AB142" s="272"/>
      <c r="AC142" s="272"/>
      <c r="AD142" s="272"/>
      <c r="AE142" s="272"/>
    </row>
    <row r="143" spans="19:35" x14ac:dyDescent="0.2">
      <c r="S143" s="269">
        <v>540</v>
      </c>
      <c r="T143" s="264">
        <v>87</v>
      </c>
      <c r="U143" s="374">
        <f>433+('AVENTOS planning tool'!$EB$3-'AVENTOS planning tool'!$EB$4)</f>
        <v>433</v>
      </c>
      <c r="V143" s="395">
        <f>433+('AVENTOS planning tool'!$EB$3-'AVENTOS planning tool'!$EB$4)</f>
        <v>433</v>
      </c>
      <c r="W143" s="375">
        <f t="shared" si="12"/>
        <v>107</v>
      </c>
      <c r="X143" s="393">
        <f t="shared" si="13"/>
        <v>107</v>
      </c>
      <c r="Y143" s="376">
        <f>433-('AVENTOS planning tool'!$DY$3-'AVENTOS planning tool'!$DY$4)</f>
        <v>433</v>
      </c>
      <c r="Z143" s="393">
        <f>433-('AVENTOS planning tool'!$DY$3-'AVENTOS planning tool'!$DY$4)</f>
        <v>433</v>
      </c>
      <c r="AB143" s="272"/>
      <c r="AC143" s="272"/>
      <c r="AD143" s="272"/>
      <c r="AE143" s="272"/>
    </row>
    <row r="144" spans="19:35" x14ac:dyDescent="0.2">
      <c r="S144" s="269">
        <v>541</v>
      </c>
      <c r="T144" s="264">
        <v>88</v>
      </c>
      <c r="U144" s="374">
        <f>433+('AVENTOS planning tool'!$EB$3-'AVENTOS planning tool'!$EB$4)</f>
        <v>433</v>
      </c>
      <c r="V144" s="395">
        <f>433+('AVENTOS planning tool'!$EB$3-'AVENTOS planning tool'!$EB$4)</f>
        <v>433</v>
      </c>
      <c r="W144" s="375">
        <f t="shared" si="12"/>
        <v>108</v>
      </c>
      <c r="X144" s="393">
        <f t="shared" si="13"/>
        <v>108</v>
      </c>
      <c r="Y144" s="376">
        <f>433-('AVENTOS planning tool'!$DY$3-'AVENTOS planning tool'!$DY$4)</f>
        <v>433</v>
      </c>
      <c r="Z144" s="393">
        <f>433-('AVENTOS planning tool'!$DY$3-'AVENTOS planning tool'!$DY$4)</f>
        <v>433</v>
      </c>
      <c r="AB144" s="272"/>
      <c r="AC144" s="272"/>
      <c r="AD144" s="272"/>
      <c r="AE144" s="272"/>
    </row>
    <row r="145" spans="19:31" x14ac:dyDescent="0.2">
      <c r="S145" s="269">
        <v>542</v>
      </c>
      <c r="T145" s="264">
        <v>89</v>
      </c>
      <c r="U145" s="374">
        <f>433+('AVENTOS planning tool'!$EB$3-'AVENTOS planning tool'!$EB$4)</f>
        <v>433</v>
      </c>
      <c r="V145" s="395">
        <f>433+('AVENTOS planning tool'!$EB$3-'AVENTOS planning tool'!$EB$4)</f>
        <v>433</v>
      </c>
      <c r="W145" s="375">
        <f t="shared" si="12"/>
        <v>109</v>
      </c>
      <c r="X145" s="393">
        <f t="shared" si="13"/>
        <v>109</v>
      </c>
      <c r="Y145" s="376">
        <f>433-('AVENTOS planning tool'!$DY$3-'AVENTOS planning tool'!$DY$4)</f>
        <v>433</v>
      </c>
      <c r="Z145" s="393">
        <f>433-('AVENTOS planning tool'!$DY$3-'AVENTOS planning tool'!$DY$4)</f>
        <v>433</v>
      </c>
      <c r="AB145" s="272"/>
      <c r="AC145" s="272"/>
      <c r="AD145" s="272"/>
      <c r="AE145" s="272"/>
    </row>
    <row r="146" spans="19:31" x14ac:dyDescent="0.2">
      <c r="S146" s="269">
        <v>543</v>
      </c>
      <c r="T146" s="264">
        <v>90</v>
      </c>
      <c r="U146" s="374">
        <f>433+('AVENTOS planning tool'!$EB$3-'AVENTOS planning tool'!$EB$4)</f>
        <v>433</v>
      </c>
      <c r="V146" s="395">
        <f>433+('AVENTOS planning tool'!$EB$3-'AVENTOS planning tool'!$EB$4)</f>
        <v>433</v>
      </c>
      <c r="W146" s="375">
        <f t="shared" si="12"/>
        <v>110</v>
      </c>
      <c r="X146" s="393">
        <f t="shared" si="13"/>
        <v>110</v>
      </c>
      <c r="Y146" s="376">
        <f>433-('AVENTOS planning tool'!$DY$3-'AVENTOS planning tool'!$DY$4)</f>
        <v>433</v>
      </c>
      <c r="Z146" s="393">
        <f>433-('AVENTOS planning tool'!$DY$3-'AVENTOS planning tool'!$DY$4)</f>
        <v>433</v>
      </c>
      <c r="AB146" s="272"/>
      <c r="AC146" s="272"/>
      <c r="AD146" s="272"/>
      <c r="AE146" s="272"/>
    </row>
    <row r="147" spans="19:31" x14ac:dyDescent="0.2">
      <c r="S147" s="269">
        <v>544</v>
      </c>
      <c r="T147" s="264">
        <v>91</v>
      </c>
      <c r="U147" s="374">
        <f>433+('AVENTOS planning tool'!$EB$3-'AVENTOS planning tool'!$EB$4)</f>
        <v>433</v>
      </c>
      <c r="V147" s="395">
        <f>433+('AVENTOS planning tool'!$EB$3-'AVENTOS planning tool'!$EB$4)</f>
        <v>433</v>
      </c>
      <c r="W147" s="375">
        <f t="shared" si="12"/>
        <v>111</v>
      </c>
      <c r="X147" s="393">
        <f t="shared" si="13"/>
        <v>111</v>
      </c>
      <c r="Y147" s="376">
        <f>433-('AVENTOS planning tool'!$DY$3-'AVENTOS planning tool'!$DY$4)</f>
        <v>433</v>
      </c>
      <c r="Z147" s="393">
        <f>433-('AVENTOS planning tool'!$DY$3-'AVENTOS planning tool'!$DY$4)</f>
        <v>433</v>
      </c>
      <c r="AB147" s="272"/>
      <c r="AC147" s="272"/>
      <c r="AD147" s="272"/>
      <c r="AE147" s="272"/>
    </row>
    <row r="148" spans="19:31" x14ac:dyDescent="0.2">
      <c r="S148" s="269">
        <v>545</v>
      </c>
      <c r="T148" s="264">
        <v>92</v>
      </c>
      <c r="U148" s="374">
        <f>433+('AVENTOS planning tool'!$EB$3-'AVENTOS planning tool'!$EB$4)</f>
        <v>433</v>
      </c>
      <c r="V148" s="395">
        <f>433+('AVENTOS planning tool'!$EB$3-'AVENTOS planning tool'!$EB$4)</f>
        <v>433</v>
      </c>
      <c r="W148" s="375">
        <f t="shared" si="12"/>
        <v>112</v>
      </c>
      <c r="X148" s="393">
        <f t="shared" si="13"/>
        <v>112</v>
      </c>
      <c r="Y148" s="376">
        <f>433-('AVENTOS planning tool'!$DY$3-'AVENTOS planning tool'!$DY$4)</f>
        <v>433</v>
      </c>
      <c r="Z148" s="393">
        <f>433-('AVENTOS planning tool'!$DY$3-'AVENTOS planning tool'!$DY$4)</f>
        <v>433</v>
      </c>
      <c r="AB148" s="272"/>
      <c r="AC148" s="272"/>
      <c r="AD148" s="272"/>
      <c r="AE148" s="272"/>
    </row>
    <row r="149" spans="19:31" x14ac:dyDescent="0.2">
      <c r="S149" s="269">
        <v>546</v>
      </c>
      <c r="T149" s="264">
        <v>93</v>
      </c>
      <c r="U149" s="374">
        <f>433+('AVENTOS planning tool'!$EB$3-'AVENTOS planning tool'!$EB$4)</f>
        <v>433</v>
      </c>
      <c r="V149" s="395">
        <f>433+('AVENTOS planning tool'!$EB$3-'AVENTOS planning tool'!$EB$4)</f>
        <v>433</v>
      </c>
      <c r="W149" s="375">
        <f t="shared" si="12"/>
        <v>113</v>
      </c>
      <c r="X149" s="393">
        <f t="shared" si="13"/>
        <v>113</v>
      </c>
      <c r="Y149" s="376">
        <f>433-('AVENTOS planning tool'!$DY$3-'AVENTOS planning tool'!$DY$4)</f>
        <v>433</v>
      </c>
      <c r="Z149" s="393">
        <f>433-('AVENTOS planning tool'!$DY$3-'AVENTOS planning tool'!$DY$4)</f>
        <v>433</v>
      </c>
      <c r="AB149" s="272"/>
      <c r="AC149" s="272"/>
      <c r="AD149" s="272"/>
      <c r="AE149" s="272"/>
    </row>
    <row r="150" spans="19:31" x14ac:dyDescent="0.2">
      <c r="S150" s="269">
        <v>547</v>
      </c>
      <c r="T150" s="264">
        <v>94</v>
      </c>
      <c r="U150" s="374">
        <f>433+('AVENTOS planning tool'!$EB$3-'AVENTOS planning tool'!$EB$4)</f>
        <v>433</v>
      </c>
      <c r="V150" s="395">
        <f>433+('AVENTOS planning tool'!$EB$3-'AVENTOS planning tool'!$EB$4)</f>
        <v>433</v>
      </c>
      <c r="W150" s="375">
        <f t="shared" si="12"/>
        <v>114</v>
      </c>
      <c r="X150" s="393">
        <f t="shared" si="13"/>
        <v>114</v>
      </c>
      <c r="Y150" s="376">
        <f>433-('AVENTOS planning tool'!$DY$3-'AVENTOS planning tool'!$DY$4)</f>
        <v>433</v>
      </c>
      <c r="Z150" s="393">
        <f>433-('AVENTOS planning tool'!$DY$3-'AVENTOS planning tool'!$DY$4)</f>
        <v>433</v>
      </c>
      <c r="AB150" s="272"/>
      <c r="AC150" s="272"/>
      <c r="AD150" s="272"/>
      <c r="AE150" s="272"/>
    </row>
    <row r="151" spans="19:31" x14ac:dyDescent="0.2">
      <c r="S151" s="269">
        <v>548</v>
      </c>
      <c r="T151" s="264">
        <v>95</v>
      </c>
      <c r="U151" s="374">
        <f>433+('AVENTOS planning tool'!$EB$3-'AVENTOS planning tool'!$EB$4)</f>
        <v>433</v>
      </c>
      <c r="V151" s="395">
        <f>433+('AVENTOS planning tool'!$EB$3-'AVENTOS planning tool'!$EB$4)</f>
        <v>433</v>
      </c>
      <c r="W151" s="375">
        <f t="shared" si="12"/>
        <v>115</v>
      </c>
      <c r="X151" s="393">
        <f t="shared" si="13"/>
        <v>115</v>
      </c>
      <c r="Y151" s="376">
        <f>433-('AVENTOS planning tool'!$DY$3-'AVENTOS planning tool'!$DY$4)</f>
        <v>433</v>
      </c>
      <c r="Z151" s="393">
        <f>433-('AVENTOS planning tool'!$DY$3-'AVENTOS planning tool'!$DY$4)</f>
        <v>433</v>
      </c>
      <c r="AB151" s="272"/>
      <c r="AC151" s="272"/>
      <c r="AD151" s="272"/>
      <c r="AE151" s="272"/>
    </row>
    <row r="152" spans="19:31" x14ac:dyDescent="0.2">
      <c r="S152" s="269">
        <v>549</v>
      </c>
      <c r="T152" s="264">
        <v>96</v>
      </c>
      <c r="U152" s="374">
        <f>433+('AVENTOS planning tool'!$EB$3-'AVENTOS planning tool'!$EB$4)</f>
        <v>433</v>
      </c>
      <c r="V152" s="395">
        <f>433+('AVENTOS planning tool'!$EB$3-'AVENTOS planning tool'!$EB$4)</f>
        <v>433</v>
      </c>
      <c r="W152" s="375">
        <f t="shared" si="12"/>
        <v>116</v>
      </c>
      <c r="X152" s="393">
        <f t="shared" si="13"/>
        <v>116</v>
      </c>
      <c r="Y152" s="376">
        <f>433-('AVENTOS planning tool'!$DY$3-'AVENTOS planning tool'!$DY$4)</f>
        <v>433</v>
      </c>
      <c r="Z152" s="393">
        <f>433-('AVENTOS planning tool'!$DY$3-'AVENTOS planning tool'!$DY$4)</f>
        <v>433</v>
      </c>
      <c r="AB152" s="272"/>
      <c r="AC152" s="272"/>
      <c r="AD152" s="272"/>
      <c r="AE152" s="272"/>
    </row>
    <row r="153" spans="19:31" x14ac:dyDescent="0.2">
      <c r="S153" s="266">
        <v>550</v>
      </c>
      <c r="T153" s="271">
        <v>97</v>
      </c>
      <c r="U153" s="374">
        <f>433+('AVENTOS planning tool'!$EB$3-'AVENTOS planning tool'!$EB$4)</f>
        <v>433</v>
      </c>
      <c r="V153" s="395">
        <f>433+('AVENTOS planning tool'!$EB$3-'AVENTOS planning tool'!$EB$4)</f>
        <v>433</v>
      </c>
      <c r="W153" s="375">
        <f t="shared" si="12"/>
        <v>117</v>
      </c>
      <c r="X153" s="393">
        <f t="shared" si="13"/>
        <v>117</v>
      </c>
      <c r="Y153" s="376">
        <f>433-('AVENTOS planning tool'!$DY$3-'AVENTOS planning tool'!$DY$4)</f>
        <v>433</v>
      </c>
      <c r="Z153" s="393">
        <f>433-('AVENTOS planning tool'!$DY$3-'AVENTOS planning tool'!$DY$4)</f>
        <v>433</v>
      </c>
      <c r="AB153" s="272"/>
      <c r="AC153" s="272"/>
      <c r="AD153" s="272"/>
      <c r="AE153" s="272"/>
    </row>
    <row r="154" spans="19:31" x14ac:dyDescent="0.2">
      <c r="S154" s="266"/>
      <c r="T154" s="264"/>
      <c r="U154" s="267"/>
      <c r="V154" s="267"/>
      <c r="AB154" s="272"/>
      <c r="AC154" s="272"/>
      <c r="AD154" s="272"/>
      <c r="AE154" s="272"/>
    </row>
    <row r="155" spans="19:31" x14ac:dyDescent="0.2">
      <c r="S155" s="269"/>
      <c r="T155" s="264"/>
      <c r="U155" s="267"/>
      <c r="V155" s="268"/>
      <c r="AB155" s="272"/>
      <c r="AC155" s="272"/>
      <c r="AD155" s="272"/>
      <c r="AE155" s="272"/>
    </row>
    <row r="156" spans="19:31" x14ac:dyDescent="0.2">
      <c r="S156" s="269"/>
      <c r="T156" s="264"/>
      <c r="U156" s="267"/>
      <c r="V156" s="268"/>
      <c r="AB156" s="272"/>
      <c r="AC156" s="272"/>
      <c r="AD156" s="272"/>
      <c r="AE156" s="272"/>
    </row>
    <row r="157" spans="19:31" x14ac:dyDescent="0.2">
      <c r="S157" s="269"/>
      <c r="T157" s="264"/>
      <c r="U157" s="267"/>
      <c r="V157" s="268"/>
      <c r="AB157" s="272"/>
      <c r="AC157" s="272"/>
      <c r="AD157" s="272"/>
      <c r="AE157" s="272"/>
    </row>
    <row r="158" spans="19:31" x14ac:dyDescent="0.2">
      <c r="S158" s="269"/>
      <c r="T158" s="264"/>
      <c r="U158" s="267"/>
      <c r="V158" s="268"/>
      <c r="AB158" s="272"/>
      <c r="AC158" s="272"/>
      <c r="AD158" s="272"/>
      <c r="AE158" s="272"/>
    </row>
    <row r="159" spans="19:31" x14ac:dyDescent="0.2">
      <c r="S159" s="269"/>
      <c r="T159" s="264"/>
      <c r="U159" s="267"/>
      <c r="V159" s="268"/>
      <c r="AB159" s="272"/>
      <c r="AC159" s="272"/>
      <c r="AD159" s="272"/>
      <c r="AE159" s="272"/>
    </row>
    <row r="160" spans="19:31" x14ac:dyDescent="0.2">
      <c r="S160" s="269"/>
      <c r="T160" s="264"/>
      <c r="U160" s="267"/>
      <c r="V160" s="268"/>
      <c r="AB160" s="272"/>
      <c r="AC160" s="272"/>
      <c r="AD160" s="272"/>
      <c r="AE160" s="272"/>
    </row>
    <row r="161" spans="19:31" x14ac:dyDescent="0.2">
      <c r="S161" s="269"/>
      <c r="T161" s="264"/>
      <c r="U161" s="267"/>
      <c r="V161" s="268"/>
      <c r="AB161" s="272"/>
      <c r="AC161" s="272"/>
      <c r="AD161" s="272"/>
      <c r="AE161" s="272"/>
    </row>
    <row r="162" spans="19:31" x14ac:dyDescent="0.2">
      <c r="S162" s="269"/>
      <c r="T162" s="264"/>
      <c r="U162" s="267"/>
      <c r="V162" s="268"/>
      <c r="AB162" s="272"/>
      <c r="AC162" s="272"/>
      <c r="AD162" s="272"/>
      <c r="AE162" s="272"/>
    </row>
    <row r="163" spans="19:31" x14ac:dyDescent="0.2">
      <c r="S163" s="269"/>
      <c r="T163" s="264"/>
      <c r="U163" s="267"/>
      <c r="V163" s="268"/>
      <c r="AB163" s="272"/>
      <c r="AC163" s="272"/>
      <c r="AD163" s="272"/>
      <c r="AE163" s="272"/>
    </row>
    <row r="164" spans="19:31" x14ac:dyDescent="0.2">
      <c r="S164" s="269"/>
      <c r="T164" s="264"/>
      <c r="U164" s="267"/>
      <c r="V164" s="268"/>
    </row>
    <row r="165" spans="19:31" x14ac:dyDescent="0.2">
      <c r="S165" s="269"/>
      <c r="T165" s="264"/>
      <c r="U165" s="267"/>
      <c r="V165" s="268"/>
    </row>
    <row r="166" spans="19:31" x14ac:dyDescent="0.2">
      <c r="S166" s="269"/>
      <c r="T166" s="264"/>
      <c r="U166" s="267"/>
      <c r="V166" s="268"/>
    </row>
    <row r="167" spans="19:31" x14ac:dyDescent="0.2">
      <c r="S167" s="269"/>
      <c r="T167" s="264"/>
      <c r="U167" s="267"/>
      <c r="V167" s="268"/>
    </row>
    <row r="168" spans="19:31" x14ac:dyDescent="0.2">
      <c r="S168" s="269"/>
      <c r="T168" s="264"/>
      <c r="U168" s="267"/>
      <c r="V168" s="268"/>
    </row>
    <row r="169" spans="19:31" x14ac:dyDescent="0.2">
      <c r="S169" s="269"/>
      <c r="T169" s="264"/>
      <c r="U169" s="267"/>
      <c r="V169" s="268"/>
    </row>
    <row r="170" spans="19:31" x14ac:dyDescent="0.2">
      <c r="S170" s="269"/>
      <c r="T170" s="264"/>
      <c r="U170" s="267"/>
      <c r="V170" s="268"/>
    </row>
    <row r="171" spans="19:31" x14ac:dyDescent="0.2">
      <c r="S171" s="269"/>
      <c r="T171" s="264"/>
      <c r="U171" s="267"/>
      <c r="V171" s="268"/>
    </row>
    <row r="172" spans="19:31" x14ac:dyDescent="0.2">
      <c r="S172" s="269"/>
      <c r="T172" s="264"/>
      <c r="U172" s="267"/>
      <c r="V172" s="268"/>
    </row>
    <row r="173" spans="19:31" x14ac:dyDescent="0.2">
      <c r="S173" s="269"/>
      <c r="T173" s="264"/>
      <c r="U173" s="267"/>
      <c r="V173" s="268"/>
    </row>
    <row r="174" spans="19:31" x14ac:dyDescent="0.2">
      <c r="S174" s="269"/>
      <c r="T174" s="264"/>
      <c r="U174" s="267"/>
      <c r="V174" s="268"/>
    </row>
    <row r="175" spans="19:31" x14ac:dyDescent="0.2">
      <c r="S175" s="269"/>
      <c r="T175" s="264"/>
      <c r="U175" s="267"/>
      <c r="V175" s="268"/>
    </row>
    <row r="176" spans="19:31" x14ac:dyDescent="0.2">
      <c r="S176" s="269"/>
      <c r="T176" s="264"/>
      <c r="U176" s="267"/>
      <c r="V176" s="268"/>
    </row>
    <row r="177" spans="19:22" x14ac:dyDescent="0.2">
      <c r="S177" s="269"/>
      <c r="T177" s="264"/>
      <c r="U177" s="267"/>
      <c r="V177" s="268"/>
    </row>
    <row r="178" spans="19:22" x14ac:dyDescent="0.2">
      <c r="S178" s="269"/>
      <c r="T178" s="264"/>
      <c r="U178" s="267"/>
      <c r="V178" s="268"/>
    </row>
    <row r="179" spans="19:22" x14ac:dyDescent="0.2">
      <c r="S179" s="269"/>
      <c r="T179" s="264"/>
      <c r="U179" s="267"/>
      <c r="V179" s="268"/>
    </row>
    <row r="180" spans="19:22" x14ac:dyDescent="0.2">
      <c r="S180" s="269"/>
      <c r="T180" s="264"/>
      <c r="U180" s="267"/>
      <c r="V180" s="268"/>
    </row>
    <row r="181" spans="19:22" x14ac:dyDescent="0.2">
      <c r="S181" s="269"/>
      <c r="T181" s="264"/>
      <c r="U181" s="267"/>
      <c r="V181" s="268"/>
    </row>
    <row r="182" spans="19:22" x14ac:dyDescent="0.2">
      <c r="S182" s="269"/>
      <c r="T182" s="264"/>
      <c r="U182" s="267"/>
      <c r="V182" s="268"/>
    </row>
    <row r="183" spans="19:22" x14ac:dyDescent="0.2">
      <c r="S183" s="269"/>
      <c r="T183" s="264"/>
      <c r="U183" s="267"/>
      <c r="V183" s="268"/>
    </row>
    <row r="184" spans="19:22" x14ac:dyDescent="0.2">
      <c r="S184" s="269"/>
      <c r="T184" s="264"/>
      <c r="U184" s="267"/>
      <c r="V184" s="268"/>
    </row>
    <row r="185" spans="19:22" x14ac:dyDescent="0.2">
      <c r="S185" s="269"/>
      <c r="T185" s="264"/>
      <c r="U185" s="267"/>
      <c r="V185" s="268"/>
    </row>
    <row r="186" spans="19:22" x14ac:dyDescent="0.2">
      <c r="S186" s="269"/>
      <c r="T186" s="264"/>
      <c r="U186" s="267"/>
      <c r="V186" s="268"/>
    </row>
    <row r="187" spans="19:22" x14ac:dyDescent="0.2">
      <c r="S187" s="269"/>
      <c r="T187" s="264"/>
      <c r="U187" s="267"/>
      <c r="V187" s="268"/>
    </row>
    <row r="188" spans="19:22" x14ac:dyDescent="0.2">
      <c r="S188" s="269"/>
      <c r="T188" s="264"/>
      <c r="U188" s="267"/>
      <c r="V188" s="268"/>
    </row>
    <row r="189" spans="19:22" x14ac:dyDescent="0.2">
      <c r="S189" s="269"/>
      <c r="T189" s="264"/>
      <c r="U189" s="267"/>
      <c r="V189" s="268"/>
    </row>
    <row r="190" spans="19:22" x14ac:dyDescent="0.2">
      <c r="S190" s="269"/>
      <c r="T190" s="264"/>
      <c r="U190" s="267"/>
      <c r="V190" s="268"/>
    </row>
    <row r="191" spans="19:22" x14ac:dyDescent="0.2">
      <c r="S191" s="269"/>
      <c r="T191" s="264"/>
      <c r="U191" s="267"/>
      <c r="V191" s="268"/>
    </row>
    <row r="192" spans="19:22" x14ac:dyDescent="0.2">
      <c r="S192" s="269"/>
      <c r="T192" s="264"/>
      <c r="U192" s="267"/>
      <c r="V192" s="268"/>
    </row>
    <row r="193" spans="19:22" x14ac:dyDescent="0.2">
      <c r="S193" s="269"/>
      <c r="T193" s="264"/>
      <c r="U193" s="267"/>
      <c r="V193" s="268"/>
    </row>
    <row r="194" spans="19:22" x14ac:dyDescent="0.2">
      <c r="S194" s="269"/>
      <c r="T194" s="264"/>
      <c r="U194" s="267"/>
      <c r="V194" s="268"/>
    </row>
    <row r="195" spans="19:22" x14ac:dyDescent="0.2">
      <c r="S195" s="269"/>
      <c r="T195" s="264"/>
      <c r="U195" s="267"/>
      <c r="V195" s="268"/>
    </row>
    <row r="196" spans="19:22" x14ac:dyDescent="0.2">
      <c r="S196" s="269"/>
      <c r="T196" s="264"/>
      <c r="U196" s="267"/>
      <c r="V196" s="268"/>
    </row>
    <row r="197" spans="19:22" x14ac:dyDescent="0.2">
      <c r="S197" s="269"/>
      <c r="T197" s="264"/>
      <c r="U197" s="267"/>
      <c r="V197" s="268"/>
    </row>
    <row r="198" spans="19:22" x14ac:dyDescent="0.2">
      <c r="S198" s="269"/>
      <c r="T198" s="264"/>
      <c r="U198" s="267"/>
      <c r="V198" s="268"/>
    </row>
    <row r="199" spans="19:22" x14ac:dyDescent="0.2">
      <c r="S199" s="269"/>
      <c r="T199" s="264"/>
      <c r="U199" s="267"/>
      <c r="V199" s="268"/>
    </row>
    <row r="200" spans="19:22" x14ac:dyDescent="0.2">
      <c r="S200" s="269"/>
      <c r="T200" s="264"/>
      <c r="U200" s="267"/>
      <c r="V200" s="268"/>
    </row>
    <row r="201" spans="19:22" x14ac:dyDescent="0.2">
      <c r="S201" s="269"/>
      <c r="T201" s="264"/>
      <c r="U201" s="267"/>
      <c r="V201" s="268"/>
    </row>
    <row r="202" spans="19:22" x14ac:dyDescent="0.2">
      <c r="S202" s="269"/>
      <c r="T202" s="264"/>
      <c r="U202" s="267"/>
      <c r="V202" s="268"/>
    </row>
    <row r="203" spans="19:22" x14ac:dyDescent="0.2">
      <c r="S203" s="269"/>
      <c r="T203" s="264"/>
      <c r="U203" s="267"/>
      <c r="V203" s="268"/>
    </row>
    <row r="204" spans="19:22" x14ac:dyDescent="0.2">
      <c r="S204" s="269"/>
      <c r="T204" s="264"/>
      <c r="U204" s="267"/>
      <c r="V204" s="268"/>
    </row>
    <row r="205" spans="19:22" x14ac:dyDescent="0.2">
      <c r="S205" s="269"/>
      <c r="T205" s="264"/>
      <c r="U205" s="267"/>
      <c r="V205" s="268"/>
    </row>
    <row r="206" spans="19:22" x14ac:dyDescent="0.2">
      <c r="S206" s="269"/>
      <c r="T206" s="264"/>
      <c r="U206" s="267"/>
      <c r="V206" s="268"/>
    </row>
    <row r="207" spans="19:22" x14ac:dyDescent="0.2">
      <c r="S207" s="269"/>
      <c r="T207" s="264"/>
      <c r="U207" s="267"/>
      <c r="V207" s="268"/>
    </row>
    <row r="208" spans="19:22" x14ac:dyDescent="0.2">
      <c r="S208" s="269"/>
      <c r="T208" s="264"/>
      <c r="U208" s="267"/>
      <c r="V208" s="268"/>
    </row>
    <row r="209" spans="19:22" x14ac:dyDescent="0.2">
      <c r="S209" s="269"/>
      <c r="T209" s="264"/>
      <c r="U209" s="267"/>
      <c r="V209" s="268"/>
    </row>
    <row r="210" spans="19:22" x14ac:dyDescent="0.2">
      <c r="S210" s="269"/>
      <c r="T210" s="264"/>
      <c r="U210" s="267"/>
      <c r="V210" s="268"/>
    </row>
    <row r="211" spans="19:22" x14ac:dyDescent="0.2">
      <c r="S211" s="269"/>
      <c r="T211" s="264"/>
      <c r="U211" s="267"/>
      <c r="V211" s="268"/>
    </row>
    <row r="212" spans="19:22" x14ac:dyDescent="0.2">
      <c r="S212" s="269"/>
      <c r="T212" s="264"/>
      <c r="U212" s="267"/>
      <c r="V212" s="268"/>
    </row>
    <row r="213" spans="19:22" x14ac:dyDescent="0.2">
      <c r="S213" s="269"/>
      <c r="T213" s="264"/>
      <c r="U213" s="267"/>
      <c r="V213" s="268"/>
    </row>
    <row r="214" spans="19:22" x14ac:dyDescent="0.2">
      <c r="S214" s="269"/>
      <c r="T214" s="264"/>
      <c r="U214" s="267"/>
      <c r="V214" s="268"/>
    </row>
    <row r="215" spans="19:22" x14ac:dyDescent="0.2">
      <c r="S215" s="269"/>
      <c r="T215" s="264"/>
      <c r="U215" s="267"/>
      <c r="V215" s="268"/>
    </row>
    <row r="216" spans="19:22" x14ac:dyDescent="0.2">
      <c r="S216" s="269"/>
      <c r="T216" s="264"/>
      <c r="U216" s="267"/>
      <c r="V216" s="268"/>
    </row>
    <row r="217" spans="19:22" x14ac:dyDescent="0.2">
      <c r="S217" s="269"/>
      <c r="T217" s="264"/>
      <c r="U217" s="267"/>
      <c r="V217" s="268"/>
    </row>
    <row r="218" spans="19:22" x14ac:dyDescent="0.2">
      <c r="S218" s="269"/>
      <c r="T218" s="264"/>
      <c r="U218" s="267"/>
      <c r="V218" s="268"/>
    </row>
    <row r="219" spans="19:22" x14ac:dyDescent="0.2">
      <c r="S219" s="269"/>
      <c r="T219" s="264"/>
      <c r="U219" s="267"/>
      <c r="V219" s="268"/>
    </row>
    <row r="220" spans="19:22" x14ac:dyDescent="0.2">
      <c r="S220" s="269"/>
      <c r="T220" s="264"/>
      <c r="U220" s="267"/>
      <c r="V220" s="268"/>
    </row>
    <row r="221" spans="19:22" x14ac:dyDescent="0.2">
      <c r="S221" s="269"/>
      <c r="T221" s="264"/>
      <c r="U221" s="267"/>
      <c r="V221" s="268"/>
    </row>
    <row r="222" spans="19:22" x14ac:dyDescent="0.2">
      <c r="S222" s="269"/>
      <c r="T222" s="264"/>
      <c r="U222" s="267"/>
      <c r="V222" s="268"/>
    </row>
    <row r="223" spans="19:22" x14ac:dyDescent="0.2">
      <c r="S223" s="269"/>
      <c r="T223" s="264"/>
      <c r="U223" s="267"/>
      <c r="V223" s="268"/>
    </row>
    <row r="224" spans="19:22" x14ac:dyDescent="0.2">
      <c r="S224" s="269"/>
      <c r="T224" s="264"/>
      <c r="U224" s="267"/>
      <c r="V224" s="268"/>
    </row>
    <row r="225" spans="19:22" x14ac:dyDescent="0.2">
      <c r="S225" s="269"/>
      <c r="T225" s="264"/>
      <c r="U225" s="267"/>
      <c r="V225" s="268"/>
    </row>
    <row r="226" spans="19:22" x14ac:dyDescent="0.2">
      <c r="S226" s="269"/>
      <c r="T226" s="264"/>
      <c r="U226" s="267"/>
      <c r="V226" s="268"/>
    </row>
    <row r="227" spans="19:22" x14ac:dyDescent="0.2">
      <c r="S227" s="269"/>
      <c r="T227" s="264"/>
      <c r="U227" s="267"/>
      <c r="V227" s="268"/>
    </row>
    <row r="228" spans="19:22" x14ac:dyDescent="0.2">
      <c r="S228" s="269"/>
      <c r="T228" s="264"/>
      <c r="U228" s="267"/>
      <c r="V228" s="268"/>
    </row>
    <row r="229" spans="19:22" x14ac:dyDescent="0.2">
      <c r="S229" s="269"/>
      <c r="T229" s="264"/>
      <c r="U229" s="267"/>
      <c r="V229" s="268"/>
    </row>
    <row r="230" spans="19:22" x14ac:dyDescent="0.2">
      <c r="S230" s="269"/>
      <c r="T230" s="264"/>
      <c r="U230" s="267"/>
      <c r="V230" s="268"/>
    </row>
    <row r="231" spans="19:22" x14ac:dyDescent="0.2">
      <c r="S231" s="269"/>
      <c r="T231" s="264"/>
      <c r="U231" s="267"/>
      <c r="V231" s="268"/>
    </row>
    <row r="232" spans="19:22" x14ac:dyDescent="0.2">
      <c r="S232" s="269"/>
      <c r="T232" s="264"/>
      <c r="U232" s="267"/>
      <c r="V232" s="268"/>
    </row>
    <row r="233" spans="19:22" x14ac:dyDescent="0.2">
      <c r="S233" s="269"/>
      <c r="T233" s="264"/>
      <c r="U233" s="267"/>
      <c r="V233" s="268"/>
    </row>
    <row r="234" spans="19:22" x14ac:dyDescent="0.2">
      <c r="S234" s="269"/>
      <c r="T234" s="264"/>
      <c r="U234" s="267"/>
      <c r="V234" s="268"/>
    </row>
    <row r="235" spans="19:22" x14ac:dyDescent="0.2">
      <c r="S235" s="269"/>
      <c r="T235" s="264"/>
      <c r="U235" s="267"/>
      <c r="V235" s="268"/>
    </row>
    <row r="236" spans="19:22" x14ac:dyDescent="0.2">
      <c r="S236" s="269"/>
      <c r="T236" s="264"/>
      <c r="U236" s="267"/>
      <c r="V236" s="268"/>
    </row>
    <row r="237" spans="19:22" x14ac:dyDescent="0.2">
      <c r="S237" s="269"/>
      <c r="T237" s="264"/>
      <c r="U237" s="267"/>
      <c r="V237" s="268"/>
    </row>
    <row r="238" spans="19:22" x14ac:dyDescent="0.2">
      <c r="S238" s="269"/>
      <c r="T238" s="264"/>
      <c r="U238" s="267"/>
      <c r="V238" s="268"/>
    </row>
    <row r="239" spans="19:22" x14ac:dyDescent="0.2">
      <c r="S239" s="269"/>
      <c r="T239" s="264"/>
      <c r="U239" s="267"/>
      <c r="V239" s="268"/>
    </row>
    <row r="240" spans="19:22" x14ac:dyDescent="0.2">
      <c r="S240" s="269"/>
      <c r="T240" s="264"/>
      <c r="U240" s="267"/>
      <c r="V240" s="268"/>
    </row>
    <row r="241" spans="19:22" x14ac:dyDescent="0.2">
      <c r="S241" s="269"/>
      <c r="T241" s="264"/>
      <c r="U241" s="267"/>
      <c r="V241" s="268"/>
    </row>
    <row r="242" spans="19:22" x14ac:dyDescent="0.2">
      <c r="S242" s="269"/>
      <c r="T242" s="264"/>
      <c r="U242" s="267"/>
      <c r="V242" s="268"/>
    </row>
    <row r="243" spans="19:22" x14ac:dyDescent="0.2">
      <c r="S243" s="269"/>
      <c r="T243" s="264"/>
      <c r="U243" s="267"/>
      <c r="V243" s="268"/>
    </row>
    <row r="244" spans="19:22" x14ac:dyDescent="0.2">
      <c r="S244" s="269"/>
      <c r="T244" s="264"/>
      <c r="U244" s="267"/>
      <c r="V244" s="268"/>
    </row>
    <row r="245" spans="19:22" x14ac:dyDescent="0.2">
      <c r="S245" s="269"/>
      <c r="T245" s="264"/>
      <c r="U245" s="267"/>
      <c r="V245" s="268"/>
    </row>
    <row r="246" spans="19:22" x14ac:dyDescent="0.2">
      <c r="S246" s="269"/>
      <c r="T246" s="264"/>
      <c r="U246" s="267"/>
      <c r="V246" s="268"/>
    </row>
    <row r="247" spans="19:22" x14ac:dyDescent="0.2">
      <c r="S247" s="269"/>
      <c r="T247" s="264"/>
      <c r="U247" s="267"/>
      <c r="V247" s="268"/>
    </row>
    <row r="248" spans="19:22" x14ac:dyDescent="0.2">
      <c r="S248" s="269"/>
      <c r="T248" s="264"/>
      <c r="U248" s="267"/>
      <c r="V248" s="268"/>
    </row>
    <row r="249" spans="19:22" x14ac:dyDescent="0.2">
      <c r="S249" s="269"/>
      <c r="T249" s="264"/>
      <c r="U249" s="267"/>
      <c r="V249" s="268"/>
    </row>
    <row r="250" spans="19:22" x14ac:dyDescent="0.2">
      <c r="S250" s="269"/>
      <c r="T250" s="264"/>
      <c r="U250" s="267"/>
      <c r="V250" s="268"/>
    </row>
    <row r="251" spans="19:22" x14ac:dyDescent="0.2">
      <c r="S251" s="269"/>
      <c r="T251" s="264"/>
      <c r="U251" s="267"/>
      <c r="V251" s="268"/>
    </row>
    <row r="252" spans="19:22" x14ac:dyDescent="0.2">
      <c r="S252" s="269"/>
      <c r="T252" s="264"/>
      <c r="U252" s="267"/>
      <c r="V252" s="268"/>
    </row>
    <row r="253" spans="19:22" x14ac:dyDescent="0.2">
      <c r="S253" s="269"/>
      <c r="T253" s="264"/>
      <c r="U253" s="267"/>
      <c r="V253" s="268"/>
    </row>
    <row r="254" spans="19:22" x14ac:dyDescent="0.2">
      <c r="S254" s="269"/>
      <c r="T254" s="264"/>
      <c r="U254" s="267"/>
      <c r="V254" s="268"/>
    </row>
    <row r="255" spans="19:22" x14ac:dyDescent="0.2">
      <c r="S255" s="269"/>
      <c r="T255" s="264"/>
      <c r="U255" s="267"/>
      <c r="V255" s="268"/>
    </row>
    <row r="256" spans="19:22" x14ac:dyDescent="0.2">
      <c r="S256" s="269"/>
      <c r="T256" s="264"/>
      <c r="U256" s="267"/>
      <c r="V256" s="268"/>
    </row>
    <row r="257" spans="19:22" x14ac:dyDescent="0.2">
      <c r="S257" s="269"/>
      <c r="T257" s="264"/>
      <c r="U257" s="267"/>
      <c r="V257" s="268"/>
    </row>
    <row r="258" spans="19:22" x14ac:dyDescent="0.2">
      <c r="S258" s="269"/>
      <c r="T258" s="264"/>
      <c r="U258" s="267"/>
      <c r="V258" s="268"/>
    </row>
    <row r="259" spans="19:22" x14ac:dyDescent="0.2">
      <c r="S259" s="269"/>
      <c r="T259" s="264"/>
      <c r="U259" s="267"/>
      <c r="V259" s="268"/>
    </row>
    <row r="260" spans="19:22" x14ac:dyDescent="0.2">
      <c r="S260" s="269"/>
      <c r="T260" s="264"/>
      <c r="U260" s="267"/>
      <c r="V260" s="268"/>
    </row>
    <row r="261" spans="19:22" x14ac:dyDescent="0.2">
      <c r="S261" s="269"/>
      <c r="T261" s="264"/>
      <c r="U261" s="267"/>
      <c r="V261" s="268"/>
    </row>
    <row r="262" spans="19:22" x14ac:dyDescent="0.2">
      <c r="S262" s="269"/>
      <c r="T262" s="264"/>
      <c r="U262" s="267"/>
      <c r="V262" s="268"/>
    </row>
    <row r="263" spans="19:22" x14ac:dyDescent="0.2">
      <c r="S263" s="269"/>
      <c r="T263" s="264"/>
      <c r="U263" s="267"/>
      <c r="V263" s="268"/>
    </row>
    <row r="264" spans="19:22" x14ac:dyDescent="0.2">
      <c r="S264" s="269"/>
      <c r="T264" s="264"/>
      <c r="U264" s="267"/>
      <c r="V264" s="268"/>
    </row>
    <row r="265" spans="19:22" x14ac:dyDescent="0.2">
      <c r="S265" s="269"/>
      <c r="T265" s="264"/>
      <c r="U265" s="267"/>
      <c r="V265" s="268"/>
    </row>
    <row r="266" spans="19:22" x14ac:dyDescent="0.2">
      <c r="S266" s="269"/>
      <c r="T266" s="264"/>
      <c r="U266" s="267"/>
      <c r="V266" s="268"/>
    </row>
    <row r="267" spans="19:22" x14ac:dyDescent="0.2">
      <c r="S267" s="269"/>
      <c r="T267" s="264"/>
      <c r="U267" s="267"/>
      <c r="V267" s="268"/>
    </row>
    <row r="268" spans="19:22" x14ac:dyDescent="0.2">
      <c r="S268" s="269"/>
      <c r="T268" s="264"/>
      <c r="U268" s="267"/>
      <c r="V268" s="268"/>
    </row>
    <row r="269" spans="19:22" x14ac:dyDescent="0.2">
      <c r="S269" s="269"/>
      <c r="T269" s="264"/>
      <c r="U269" s="267"/>
      <c r="V269" s="268"/>
    </row>
    <row r="270" spans="19:22" x14ac:dyDescent="0.2">
      <c r="S270" s="269"/>
      <c r="T270" s="264"/>
      <c r="U270" s="267"/>
      <c r="V270" s="268"/>
    </row>
    <row r="271" spans="19:22" x14ac:dyDescent="0.2">
      <c r="S271" s="269"/>
      <c r="T271" s="264"/>
      <c r="U271" s="267"/>
      <c r="V271" s="268"/>
    </row>
    <row r="272" spans="19:22" x14ac:dyDescent="0.2">
      <c r="S272" s="269"/>
      <c r="T272" s="264"/>
      <c r="U272" s="267"/>
      <c r="V272" s="268"/>
    </row>
    <row r="273" spans="19:22" x14ac:dyDescent="0.2">
      <c r="S273" s="269"/>
      <c r="T273" s="264"/>
      <c r="U273" s="267"/>
      <c r="V273" s="268"/>
    </row>
    <row r="274" spans="19:22" x14ac:dyDescent="0.2">
      <c r="S274" s="273"/>
      <c r="T274" s="264"/>
      <c r="U274" s="267"/>
      <c r="V274" s="268"/>
    </row>
  </sheetData>
  <mergeCells count="4">
    <mergeCell ref="A1:H1"/>
    <mergeCell ref="J1:Q1"/>
    <mergeCell ref="S1:Z1"/>
    <mergeCell ref="AB1:AI1"/>
  </mergeCells>
  <pageMargins left="0.25" right="0.25" top="0.25" bottom="0.25" header="0.1" footer="0.1"/>
  <pageSetup paperSize="3" scale="3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25</vt:i4>
      </vt:variant>
    </vt:vector>
  </HeadingPairs>
  <TitlesOfParts>
    <vt:vector size="40" baseType="lpstr">
      <vt:lpstr>AVENTOS planning tool</vt:lpstr>
      <vt:lpstr>1</vt:lpstr>
      <vt:lpstr>2</vt:lpstr>
      <vt:lpstr>3</vt:lpstr>
      <vt:lpstr>4</vt:lpstr>
      <vt:lpstr>5</vt:lpstr>
      <vt:lpstr>6</vt:lpstr>
      <vt:lpstr>7</vt:lpstr>
      <vt:lpstr>Sheet2</vt:lpstr>
      <vt:lpstr>Sheet1</vt:lpstr>
      <vt:lpstr>AVENTOS order form</vt:lpstr>
      <vt:lpstr>Sheet3</vt:lpstr>
      <vt:lpstr>Excel2003</vt:lpstr>
      <vt:lpstr>Excel2007</vt:lpstr>
      <vt:lpstr>Excel2010</vt:lpstr>
      <vt:lpstr>AVENTOS</vt:lpstr>
      <vt:lpstr>AVENTOS3200</vt:lpstr>
      <vt:lpstr>AVENTOS3500</vt:lpstr>
      <vt:lpstr>AVENTOS3800</vt:lpstr>
      <vt:lpstr>AVENTOS3900</vt:lpstr>
      <vt:lpstr>DoorWeight</vt:lpstr>
      <vt:lpstr>Pricing!Extract</vt:lpstr>
      <vt:lpstr>FFHinge</vt:lpstr>
      <vt:lpstr>FFMount</vt:lpstr>
      <vt:lpstr>FFPlates</vt:lpstr>
      <vt:lpstr>HardwareSet</vt:lpstr>
      <vt:lpstr>List</vt:lpstr>
      <vt:lpstr>OrderForm</vt:lpstr>
      <vt:lpstr>Plates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'AVENTOS planning tool'!Print_Area</vt:lpstr>
      <vt:lpstr>Excel2003!Print_Area</vt:lpstr>
      <vt:lpstr>Pricing!Print_Titles</vt:lpstr>
      <vt:lpstr>SERVODRIVE</vt:lpstr>
    </vt:vector>
  </TitlesOfParts>
  <Company>Automatic Installation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Debbie Cannon</dc:creator>
  <cp:lastModifiedBy>Matt</cp:lastModifiedBy>
  <cp:lastPrinted>2014-12-01T21:17:55Z</cp:lastPrinted>
  <dcterms:created xsi:type="dcterms:W3CDTF">2011-07-14T12:41:18Z</dcterms:created>
  <dcterms:modified xsi:type="dcterms:W3CDTF">2017-12-20T15:51:07Z</dcterms:modified>
</cp:coreProperties>
</file>